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305" yWindow="90" windowWidth="20730" windowHeight="11760" activeTab="2"/>
  </bookViews>
  <sheets>
    <sheet name="info" sheetId="7" r:id="rId1"/>
    <sheet name="Calculator" sheetId="4" r:id="rId2"/>
    <sheet name="Advance" sheetId="10" r:id="rId3"/>
  </sheets>
  <calcPr calcId="124519" concurrentCalc="0"/>
</workbook>
</file>

<file path=xl/calcChain.xml><?xml version="1.0" encoding="utf-8"?>
<calcChain xmlns="http://schemas.openxmlformats.org/spreadsheetml/2006/main">
  <c r="AA33" i="4"/>
  <c r="Z41"/>
  <c r="AA31"/>
  <c r="R29"/>
  <c r="Q40" l="1"/>
  <c r="T40"/>
  <c r="AA30"/>
  <c r="Y40"/>
  <c r="AA40"/>
  <c r="Y41"/>
  <c r="AA41"/>
  <c r="AA34"/>
  <c r="AA32"/>
  <c r="AB40"/>
  <c r="AE30"/>
  <c r="AE31"/>
  <c r="AC40"/>
  <c r="AE40"/>
  <c r="AE34"/>
  <c r="AE32"/>
  <c r="AF40"/>
  <c r="AI30"/>
  <c r="AI31"/>
  <c r="AG40"/>
  <c r="AI40"/>
  <c r="AI34"/>
  <c r="AI32"/>
  <c r="AJ40"/>
  <c r="AM30"/>
  <c r="AK40"/>
  <c r="AM40"/>
  <c r="AM34"/>
  <c r="AM32"/>
  <c r="AN40"/>
  <c r="AQ30"/>
  <c r="AO40"/>
  <c r="AQ40"/>
  <c r="AQ34"/>
  <c r="AQ32"/>
  <c r="AR40"/>
  <c r="AU30"/>
  <c r="AS40"/>
  <c r="AU40"/>
  <c r="AU34"/>
  <c r="AU32"/>
  <c r="AW40"/>
  <c r="AX40"/>
  <c r="T41"/>
  <c r="U41"/>
  <c r="V41"/>
  <c r="AB41"/>
  <c r="AE33"/>
  <c r="AD41"/>
  <c r="AC41"/>
  <c r="AE41"/>
  <c r="AF41"/>
  <c r="AI33"/>
  <c r="AH41"/>
  <c r="AG41"/>
  <c r="AI41"/>
  <c r="AJ41"/>
  <c r="AK41"/>
  <c r="AM33"/>
  <c r="AL41"/>
  <c r="AM41"/>
  <c r="AN41"/>
  <c r="AO41"/>
  <c r="AQ33"/>
  <c r="AP41"/>
  <c r="AQ41"/>
  <c r="AR41"/>
  <c r="AS41"/>
  <c r="AU33"/>
  <c r="AT41"/>
  <c r="AU41"/>
  <c r="AW41"/>
  <c r="AX41"/>
  <c r="T42"/>
  <c r="Z42"/>
  <c r="Y42"/>
  <c r="AA42"/>
  <c r="U42"/>
  <c r="V42"/>
  <c r="AB42"/>
  <c r="AD42"/>
  <c r="AC42"/>
  <c r="AE42"/>
  <c r="AF42"/>
  <c r="AH42"/>
  <c r="AG42"/>
  <c r="AI42"/>
  <c r="AJ42"/>
  <c r="AK42"/>
  <c r="AL42"/>
  <c r="AM42"/>
  <c r="AN42"/>
  <c r="AO42"/>
  <c r="AP42"/>
  <c r="AQ42"/>
  <c r="AR42"/>
  <c r="AS42"/>
  <c r="AT42"/>
  <c r="AU42"/>
  <c r="AW42"/>
  <c r="AX42"/>
  <c r="T43"/>
  <c r="Z43"/>
  <c r="Y43"/>
  <c r="AA43"/>
  <c r="U43"/>
  <c r="V43"/>
  <c r="AB43"/>
  <c r="AD43"/>
  <c r="AC43"/>
  <c r="AE43"/>
  <c r="AF43"/>
  <c r="AH43"/>
  <c r="AG43"/>
  <c r="AI43"/>
  <c r="AJ43"/>
  <c r="AK43"/>
  <c r="AL43"/>
  <c r="AM43"/>
  <c r="AN43"/>
  <c r="AO43"/>
  <c r="AP43"/>
  <c r="AQ43"/>
  <c r="AR43"/>
  <c r="AS43"/>
  <c r="AT43"/>
  <c r="AU43"/>
  <c r="AW43"/>
  <c r="AX43"/>
  <c r="T44"/>
  <c r="Z44"/>
  <c r="Y44"/>
  <c r="AA44"/>
  <c r="U44"/>
  <c r="V44"/>
  <c r="AB44"/>
  <c r="AD44"/>
  <c r="AC44"/>
  <c r="AE44"/>
  <c r="AF44"/>
  <c r="AH44"/>
  <c r="AG44"/>
  <c r="AI44"/>
  <c r="AJ44"/>
  <c r="AK44"/>
  <c r="AL44"/>
  <c r="AM44"/>
  <c r="AN44"/>
  <c r="AO44"/>
  <c r="AP44"/>
  <c r="AQ44"/>
  <c r="AR44"/>
  <c r="AS44"/>
  <c r="AT44"/>
  <c r="AU44"/>
  <c r="AW44"/>
  <c r="AX44"/>
  <c r="T45"/>
  <c r="Z45"/>
  <c r="Y45"/>
  <c r="AA45"/>
  <c r="U45"/>
  <c r="V45"/>
  <c r="AB45"/>
  <c r="AD45"/>
  <c r="AC45"/>
  <c r="AE45"/>
  <c r="AF45"/>
  <c r="AH45"/>
  <c r="AG45"/>
  <c r="AI45"/>
  <c r="AJ45"/>
  <c r="AK45"/>
  <c r="AL45"/>
  <c r="AM45"/>
  <c r="AN45"/>
  <c r="AO45"/>
  <c r="AP45"/>
  <c r="AQ45"/>
  <c r="AR45"/>
  <c r="AS45"/>
  <c r="AT45"/>
  <c r="AU45"/>
  <c r="AW45"/>
  <c r="AX45"/>
  <c r="T46"/>
  <c r="Z46"/>
  <c r="Y46"/>
  <c r="AA46"/>
  <c r="U46"/>
  <c r="V46"/>
  <c r="AB46"/>
  <c r="AD46"/>
  <c r="AC46"/>
  <c r="AE46"/>
  <c r="AF46"/>
  <c r="AH46"/>
  <c r="AG46"/>
  <c r="AI46"/>
  <c r="AJ46"/>
  <c r="AK46"/>
  <c r="AL46"/>
  <c r="AM46"/>
  <c r="AN46"/>
  <c r="AO46"/>
  <c r="AP46"/>
  <c r="AQ46"/>
  <c r="AR46"/>
  <c r="AS46"/>
  <c r="AT46"/>
  <c r="AU46"/>
  <c r="AW46"/>
  <c r="AX46"/>
  <c r="T47"/>
  <c r="Z47"/>
  <c r="Y47"/>
  <c r="AA47"/>
  <c r="U47"/>
  <c r="V47"/>
  <c r="AB47"/>
  <c r="AD47"/>
  <c r="AC47"/>
  <c r="AE47"/>
  <c r="AF47"/>
  <c r="AH47"/>
  <c r="AG47"/>
  <c r="AI47"/>
  <c r="AJ47"/>
  <c r="AK47"/>
  <c r="AL47"/>
  <c r="AM47"/>
  <c r="AN47"/>
  <c r="AO47"/>
  <c r="AP47"/>
  <c r="AQ47"/>
  <c r="AR47"/>
  <c r="AS47"/>
  <c r="AT47"/>
  <c r="AU47"/>
  <c r="AW47"/>
  <c r="AX47"/>
  <c r="T48"/>
  <c r="Z48"/>
  <c r="Y48"/>
  <c r="AA48"/>
  <c r="U48"/>
  <c r="V48"/>
  <c r="AB48"/>
  <c r="AD48"/>
  <c r="AC48"/>
  <c r="AE48"/>
  <c r="AF48"/>
  <c r="AH48"/>
  <c r="AG48"/>
  <c r="AI48"/>
  <c r="AJ48"/>
  <c r="AK48"/>
  <c r="AL48"/>
  <c r="AM48"/>
  <c r="AN48"/>
  <c r="AO48"/>
  <c r="AP48"/>
  <c r="AQ48"/>
  <c r="AR48"/>
  <c r="AS48"/>
  <c r="AT48"/>
  <c r="AU48"/>
  <c r="AW48"/>
  <c r="AX48"/>
  <c r="T49"/>
  <c r="Z49"/>
  <c r="Y49"/>
  <c r="AA49"/>
  <c r="U49"/>
  <c r="V49"/>
  <c r="AB49"/>
  <c r="AD49"/>
  <c r="AC49"/>
  <c r="AE49"/>
  <c r="AF49"/>
  <c r="AH49"/>
  <c r="AG49"/>
  <c r="AI49"/>
  <c r="AJ49"/>
  <c r="AK49"/>
  <c r="AL49"/>
  <c r="AM49"/>
  <c r="AN49"/>
  <c r="AO49"/>
  <c r="AP49"/>
  <c r="AQ49"/>
  <c r="AR49"/>
  <c r="AS49"/>
  <c r="AT49"/>
  <c r="AU49"/>
  <c r="AW49"/>
  <c r="AX49"/>
  <c r="T50"/>
  <c r="Z50"/>
  <c r="Y50"/>
  <c r="AA50"/>
  <c r="U50"/>
  <c r="V50"/>
  <c r="AB50"/>
  <c r="AD50"/>
  <c r="AC50"/>
  <c r="AE50"/>
  <c r="AF50"/>
  <c r="AH50"/>
  <c r="AG50"/>
  <c r="AI50"/>
  <c r="AJ50"/>
  <c r="AK50"/>
  <c r="AL50"/>
  <c r="AM50"/>
  <c r="AN50"/>
  <c r="AO50"/>
  <c r="AP50"/>
  <c r="AQ50"/>
  <c r="AR50"/>
  <c r="AS50"/>
  <c r="AT50"/>
  <c r="AU50"/>
  <c r="AW50"/>
  <c r="AX50"/>
  <c r="T51"/>
  <c r="Z51"/>
  <c r="Y51"/>
  <c r="AA51"/>
  <c r="U51"/>
  <c r="V51"/>
  <c r="AB51"/>
  <c r="AD51"/>
  <c r="AC51"/>
  <c r="AE51"/>
  <c r="AF51"/>
  <c r="AH51"/>
  <c r="AG51"/>
  <c r="AI51"/>
  <c r="AJ51"/>
  <c r="AK51"/>
  <c r="AL51"/>
  <c r="AM51"/>
  <c r="AN51"/>
  <c r="AO51"/>
  <c r="AP51"/>
  <c r="AQ51"/>
  <c r="AR51"/>
  <c r="AS51"/>
  <c r="AT51"/>
  <c r="AU51"/>
  <c r="AW51"/>
  <c r="AX51"/>
  <c r="T52"/>
  <c r="Z52"/>
  <c r="Y52"/>
  <c r="AA52"/>
  <c r="U52"/>
  <c r="V52"/>
  <c r="AB52"/>
  <c r="AD52"/>
  <c r="AC52"/>
  <c r="AE52"/>
  <c r="AF52"/>
  <c r="AH52"/>
  <c r="AG52"/>
  <c r="AI52"/>
  <c r="AJ52"/>
  <c r="AK52"/>
  <c r="AL52"/>
  <c r="AM52"/>
  <c r="AN52"/>
  <c r="AO52"/>
  <c r="AP52"/>
  <c r="AQ52"/>
  <c r="AR52"/>
  <c r="AS52"/>
  <c r="AT52"/>
  <c r="AU52"/>
  <c r="AW52"/>
  <c r="AX52"/>
  <c r="T53"/>
  <c r="Z53"/>
  <c r="Y53"/>
  <c r="AA53"/>
  <c r="U53"/>
  <c r="V53"/>
  <c r="AB53"/>
  <c r="AD53"/>
  <c r="AC53"/>
  <c r="AE53"/>
  <c r="AF53"/>
  <c r="AH53"/>
  <c r="AG53"/>
  <c r="AI53"/>
  <c r="AJ53"/>
  <c r="AK53"/>
  <c r="AL53"/>
  <c r="AM53"/>
  <c r="AN53"/>
  <c r="AO53"/>
  <c r="AP53"/>
  <c r="AQ53"/>
  <c r="AR53"/>
  <c r="AS53"/>
  <c r="AT53"/>
  <c r="AU53"/>
  <c r="AW53"/>
  <c r="AX53"/>
  <c r="T54"/>
  <c r="Z54"/>
  <c r="Y54"/>
  <c r="AA54"/>
  <c r="U54"/>
  <c r="V54"/>
  <c r="AB54"/>
  <c r="AD54"/>
  <c r="AC54"/>
  <c r="AE54"/>
  <c r="AF54"/>
  <c r="AH54"/>
  <c r="AG54"/>
  <c r="AI54"/>
  <c r="AJ54"/>
  <c r="AK54"/>
  <c r="AL54"/>
  <c r="AM54"/>
  <c r="AN54"/>
  <c r="AO54"/>
  <c r="AP54"/>
  <c r="AQ54"/>
  <c r="AR54"/>
  <c r="AS54"/>
  <c r="AT54"/>
  <c r="AU54"/>
  <c r="AW54"/>
  <c r="AX54"/>
  <c r="T55"/>
  <c r="Z55"/>
  <c r="Y55"/>
  <c r="AA55"/>
  <c r="U55"/>
  <c r="V55"/>
  <c r="AB55"/>
  <c r="AD55"/>
  <c r="AC55"/>
  <c r="AE55"/>
  <c r="AF55"/>
  <c r="AH55"/>
  <c r="AG55"/>
  <c r="AI55"/>
  <c r="AJ55"/>
  <c r="AK55"/>
  <c r="AL55"/>
  <c r="AM55"/>
  <c r="AN55"/>
  <c r="AO55"/>
  <c r="AP55"/>
  <c r="AQ55"/>
  <c r="AR55"/>
  <c r="AS55"/>
  <c r="AT55"/>
  <c r="AU55"/>
  <c r="AW55"/>
  <c r="AX55"/>
  <c r="T56"/>
  <c r="Z56"/>
  <c r="Y56"/>
  <c r="AA56"/>
  <c r="U56"/>
  <c r="V56"/>
  <c r="AB56"/>
  <c r="AD56"/>
  <c r="AC56"/>
  <c r="AE56"/>
  <c r="AF56"/>
  <c r="AH56"/>
  <c r="AG56"/>
  <c r="AI56"/>
  <c r="AJ56"/>
  <c r="AK56"/>
  <c r="AL56"/>
  <c r="AM56"/>
  <c r="AN56"/>
  <c r="AO56"/>
  <c r="AP56"/>
  <c r="AQ56"/>
  <c r="AR56"/>
  <c r="AS56"/>
  <c r="AT56"/>
  <c r="AU56"/>
  <c r="AW56"/>
  <c r="AX56"/>
  <c r="T57"/>
  <c r="Z57"/>
  <c r="Y57"/>
  <c r="AA57"/>
  <c r="U57"/>
  <c r="V57"/>
  <c r="AB57"/>
  <c r="AD57"/>
  <c r="AC57"/>
  <c r="AE57"/>
  <c r="AF57"/>
  <c r="AH57"/>
  <c r="AG57"/>
  <c r="AI57"/>
  <c r="AJ57"/>
  <c r="AK57"/>
  <c r="AL57"/>
  <c r="AM57"/>
  <c r="AN57"/>
  <c r="AO57"/>
  <c r="AP57"/>
  <c r="AQ57"/>
  <c r="AR57"/>
  <c r="AS57"/>
  <c r="AT57"/>
  <c r="AU57"/>
  <c r="AW57"/>
  <c r="AX57"/>
  <c r="T58"/>
  <c r="Z58"/>
  <c r="Y58"/>
  <c r="AA58"/>
  <c r="U58"/>
  <c r="V58"/>
  <c r="AB58"/>
  <c r="AD58"/>
  <c r="AC58"/>
  <c r="AE58"/>
  <c r="AF58"/>
  <c r="AH58"/>
  <c r="AG58"/>
  <c r="AI58"/>
  <c r="AJ58"/>
  <c r="AK58"/>
  <c r="AL58"/>
  <c r="AM58"/>
  <c r="AN58"/>
  <c r="AO58"/>
  <c r="AP58"/>
  <c r="AQ58"/>
  <c r="AR58"/>
  <c r="AS58"/>
  <c r="AT58"/>
  <c r="AU58"/>
  <c r="AW58"/>
  <c r="AX58"/>
  <c r="T59"/>
  <c r="Z59"/>
  <c r="Y59"/>
  <c r="AA59"/>
  <c r="U59"/>
  <c r="V59"/>
  <c r="AB59"/>
  <c r="AD59"/>
  <c r="AC59"/>
  <c r="AE59"/>
  <c r="AF59"/>
  <c r="AH59"/>
  <c r="AG59"/>
  <c r="AI59"/>
  <c r="AJ59"/>
  <c r="AK59"/>
  <c r="AL59"/>
  <c r="AM59"/>
  <c r="AN59"/>
  <c r="AO59"/>
  <c r="AP59"/>
  <c r="AQ59"/>
  <c r="AR59"/>
  <c r="AS59"/>
  <c r="AT59"/>
  <c r="AU59"/>
  <c r="AW59"/>
  <c r="AX59"/>
  <c r="T60"/>
  <c r="Z60"/>
  <c r="Y60"/>
  <c r="AA60"/>
  <c r="U60"/>
  <c r="V60"/>
  <c r="AB60"/>
  <c r="AD60"/>
  <c r="AC60"/>
  <c r="AE60"/>
  <c r="AF60"/>
  <c r="AH60"/>
  <c r="AG60"/>
  <c r="AI60"/>
  <c r="AJ60"/>
  <c r="AK60"/>
  <c r="AL60"/>
  <c r="AM60"/>
  <c r="AN60"/>
  <c r="AO60"/>
  <c r="AP60"/>
  <c r="AQ60"/>
  <c r="AR60"/>
  <c r="AS60"/>
  <c r="AT60"/>
  <c r="AU60"/>
  <c r="AW60"/>
  <c r="AX60"/>
  <c r="T61"/>
  <c r="Z61"/>
  <c r="Y61"/>
  <c r="AA61"/>
  <c r="U61"/>
  <c r="V61"/>
  <c r="AB61"/>
  <c r="AD61"/>
  <c r="AC61"/>
  <c r="AE61"/>
  <c r="AF61"/>
  <c r="AH61"/>
  <c r="AG61"/>
  <c r="AI61"/>
  <c r="AJ61"/>
  <c r="AK61"/>
  <c r="AL61"/>
  <c r="AM61"/>
  <c r="AN61"/>
  <c r="AO61"/>
  <c r="AP61"/>
  <c r="AQ61"/>
  <c r="AR61"/>
  <c r="AS61"/>
  <c r="AT61"/>
  <c r="AU61"/>
  <c r="AW61"/>
  <c r="AX61"/>
  <c r="T62"/>
  <c r="Z62"/>
  <c r="Y62"/>
  <c r="AA62"/>
  <c r="U62"/>
  <c r="V62"/>
  <c r="AB62"/>
  <c r="AD62"/>
  <c r="AC62"/>
  <c r="AE62"/>
  <c r="AF62"/>
  <c r="AH62"/>
  <c r="AG62"/>
  <c r="AI62"/>
  <c r="AJ62"/>
  <c r="AK62"/>
  <c r="AL62"/>
  <c r="AM62"/>
  <c r="AN62"/>
  <c r="AO62"/>
  <c r="AP62"/>
  <c r="AQ62"/>
  <c r="AR62"/>
  <c r="AS62"/>
  <c r="AT62"/>
  <c r="AU62"/>
  <c r="AW62"/>
  <c r="AX62"/>
  <c r="T63"/>
  <c r="Z63"/>
  <c r="Y63"/>
  <c r="AA63"/>
  <c r="U63"/>
  <c r="V63"/>
  <c r="AB63"/>
  <c r="AD63"/>
  <c r="AC63"/>
  <c r="AE63"/>
  <c r="AF63"/>
  <c r="AH63"/>
  <c r="AG63"/>
  <c r="AI63"/>
  <c r="AJ63"/>
  <c r="AK63"/>
  <c r="AL63"/>
  <c r="AM63"/>
  <c r="AN63"/>
  <c r="AO63"/>
  <c r="AP63"/>
  <c r="AQ63"/>
  <c r="AR63"/>
  <c r="AS63"/>
  <c r="AT63"/>
  <c r="AU63"/>
  <c r="AW63"/>
  <c r="AX63"/>
  <c r="T64"/>
  <c r="Z64"/>
  <c r="Y64"/>
  <c r="AA64"/>
  <c r="U64"/>
  <c r="V64"/>
  <c r="AB64"/>
  <c r="AD64"/>
  <c r="AC64"/>
  <c r="AE64"/>
  <c r="AF64"/>
  <c r="AH64"/>
  <c r="AG64"/>
  <c r="AI64"/>
  <c r="AJ64"/>
  <c r="AK64"/>
  <c r="AL64"/>
  <c r="AM64"/>
  <c r="AN64"/>
  <c r="AO64"/>
  <c r="AP64"/>
  <c r="AQ64"/>
  <c r="AR64"/>
  <c r="AS64"/>
  <c r="AT64"/>
  <c r="AU64"/>
  <c r="AW64"/>
  <c r="AX64"/>
  <c r="T65"/>
  <c r="Z65"/>
  <c r="Y65"/>
  <c r="AA65"/>
  <c r="U65"/>
  <c r="V65"/>
  <c r="AB65"/>
  <c r="AD65"/>
  <c r="AC65"/>
  <c r="AE65"/>
  <c r="AF65"/>
  <c r="AH65"/>
  <c r="AG65"/>
  <c r="AI65"/>
  <c r="AJ65"/>
  <c r="AK65"/>
  <c r="AL65"/>
  <c r="AM65"/>
  <c r="AN65"/>
  <c r="AO65"/>
  <c r="AP65"/>
  <c r="AQ65"/>
  <c r="AR65"/>
  <c r="AS65"/>
  <c r="AT65"/>
  <c r="AU65"/>
  <c r="AW65"/>
  <c r="AX65"/>
  <c r="T66"/>
  <c r="Z66"/>
  <c r="Y66"/>
  <c r="AA66"/>
  <c r="U66"/>
  <c r="V66"/>
  <c r="AB66"/>
  <c r="AD66"/>
  <c r="AC66"/>
  <c r="AE66"/>
  <c r="AF66"/>
  <c r="AH66"/>
  <c r="AG66"/>
  <c r="AI66"/>
  <c r="AJ66"/>
  <c r="AK66"/>
  <c r="AL66"/>
  <c r="AM66"/>
  <c r="AN66"/>
  <c r="AO66"/>
  <c r="AP66"/>
  <c r="AQ66"/>
  <c r="AR66"/>
  <c r="AS66"/>
  <c r="AT66"/>
  <c r="AU66"/>
  <c r="AW66"/>
  <c r="AX66"/>
  <c r="T67"/>
  <c r="Z67"/>
  <c r="Y67"/>
  <c r="AA67"/>
  <c r="U67"/>
  <c r="V67"/>
  <c r="AB67"/>
  <c r="AD67"/>
  <c r="AC67"/>
  <c r="AE67"/>
  <c r="AF67"/>
  <c r="AH67"/>
  <c r="AG67"/>
  <c r="AI67"/>
  <c r="AJ67"/>
  <c r="AK67"/>
  <c r="AL67"/>
  <c r="AM67"/>
  <c r="AN67"/>
  <c r="AO67"/>
  <c r="AP67"/>
  <c r="AQ67"/>
  <c r="AR67"/>
  <c r="AS67"/>
  <c r="AT67"/>
  <c r="AU67"/>
  <c r="AW67"/>
  <c r="AX67"/>
  <c r="T68"/>
  <c r="Z68"/>
  <c r="Y68"/>
  <c r="AA68"/>
  <c r="U68"/>
  <c r="V68"/>
  <c r="AB68"/>
  <c r="AD68"/>
  <c r="AC68"/>
  <c r="AE68"/>
  <c r="AF68"/>
  <c r="AH68"/>
  <c r="AG68"/>
  <c r="AI68"/>
  <c r="AJ68"/>
  <c r="AK68"/>
  <c r="AL68"/>
  <c r="AM68"/>
  <c r="AN68"/>
  <c r="AO68"/>
  <c r="AP68"/>
  <c r="AQ68"/>
  <c r="AR68"/>
  <c r="AS68"/>
  <c r="AT68"/>
  <c r="AU68"/>
  <c r="AW68"/>
  <c r="AX68"/>
  <c r="T69"/>
  <c r="Z69"/>
  <c r="Y69"/>
  <c r="AA69"/>
  <c r="U69"/>
  <c r="V69"/>
  <c r="AB69"/>
  <c r="AD69"/>
  <c r="AC69"/>
  <c r="AE69"/>
  <c r="AF69"/>
  <c r="AH69"/>
  <c r="AG69"/>
  <c r="AI69"/>
  <c r="AJ69"/>
  <c r="AK69"/>
  <c r="AL69"/>
  <c r="AM69"/>
  <c r="AN69"/>
  <c r="AO69"/>
  <c r="AP69"/>
  <c r="AQ69"/>
  <c r="AR69"/>
  <c r="AS69"/>
  <c r="AT69"/>
  <c r="AU69"/>
  <c r="AW69"/>
  <c r="AX69"/>
  <c r="T70"/>
  <c r="Z70"/>
  <c r="Y70"/>
  <c r="AA70"/>
  <c r="U70"/>
  <c r="V70"/>
  <c r="AB70"/>
  <c r="AD70"/>
  <c r="AC70"/>
  <c r="AE70"/>
  <c r="AF70"/>
  <c r="AH70"/>
  <c r="AG70"/>
  <c r="AI70"/>
  <c r="AJ70"/>
  <c r="AK70"/>
  <c r="AL70"/>
  <c r="AM70"/>
  <c r="AN70"/>
  <c r="AO70"/>
  <c r="AP70"/>
  <c r="AQ70"/>
  <c r="AR70"/>
  <c r="AS70"/>
  <c r="AT70"/>
  <c r="AU70"/>
  <c r="AW70"/>
  <c r="AX70"/>
  <c r="T71"/>
  <c r="Z71"/>
  <c r="Y71"/>
  <c r="AA71"/>
  <c r="U71"/>
  <c r="V71"/>
  <c r="AB71"/>
  <c r="AD71"/>
  <c r="AC71"/>
  <c r="AE71"/>
  <c r="AF71"/>
  <c r="AH71"/>
  <c r="AG71"/>
  <c r="AI71"/>
  <c r="AJ71"/>
  <c r="AK71"/>
  <c r="AL71"/>
  <c r="AM71"/>
  <c r="AN71"/>
  <c r="AO71"/>
  <c r="AP71"/>
  <c r="AQ71"/>
  <c r="AR71"/>
  <c r="AS71"/>
  <c r="AT71"/>
  <c r="AU71"/>
  <c r="AW71"/>
  <c r="AX71"/>
  <c r="T72"/>
  <c r="Z72"/>
  <c r="Y72"/>
  <c r="AA72"/>
  <c r="U72"/>
  <c r="V72"/>
  <c r="AB72"/>
  <c r="AD72"/>
  <c r="AC72"/>
  <c r="AE72"/>
  <c r="AF72"/>
  <c r="AH72"/>
  <c r="AG72"/>
  <c r="AI72"/>
  <c r="AJ72"/>
  <c r="AK72"/>
  <c r="AL72"/>
  <c r="AM72"/>
  <c r="AN72"/>
  <c r="AO72"/>
  <c r="AP72"/>
  <c r="AQ72"/>
  <c r="AR72"/>
  <c r="AS72"/>
  <c r="AT72"/>
  <c r="AU72"/>
  <c r="AW72"/>
  <c r="AX72"/>
  <c r="T73"/>
  <c r="Z73"/>
  <c r="Y73"/>
  <c r="AA73"/>
  <c r="U73"/>
  <c r="V73"/>
  <c r="AB73"/>
  <c r="AD73"/>
  <c r="AC73"/>
  <c r="AE73"/>
  <c r="AF73"/>
  <c r="AH73"/>
  <c r="AG73"/>
  <c r="AI73"/>
  <c r="AJ73"/>
  <c r="AK73"/>
  <c r="AL73"/>
  <c r="AM73"/>
  <c r="AN73"/>
  <c r="AO73"/>
  <c r="AP73"/>
  <c r="AQ73"/>
  <c r="AR73"/>
  <c r="AS73"/>
  <c r="AT73"/>
  <c r="AU73"/>
  <c r="AW73"/>
  <c r="AX73"/>
  <c r="T74"/>
  <c r="Z74"/>
  <c r="Y74"/>
  <c r="AA74"/>
  <c r="U74"/>
  <c r="V74"/>
  <c r="AB74"/>
  <c r="AD74"/>
  <c r="AC74"/>
  <c r="AE74"/>
  <c r="AF74"/>
  <c r="AH74"/>
  <c r="AG74"/>
  <c r="AI74"/>
  <c r="AJ74"/>
  <c r="AK74"/>
  <c r="AL74"/>
  <c r="AM74"/>
  <c r="AN74"/>
  <c r="AO74"/>
  <c r="AP74"/>
  <c r="AQ74"/>
  <c r="AR74"/>
  <c r="AS74"/>
  <c r="AT74"/>
  <c r="AU74"/>
  <c r="AW74"/>
  <c r="AX74"/>
  <c r="T75"/>
  <c r="Z75"/>
  <c r="Y75"/>
  <c r="AA75"/>
  <c r="U75"/>
  <c r="V75"/>
  <c r="AB75"/>
  <c r="AD75"/>
  <c r="AC75"/>
  <c r="AE75"/>
  <c r="AF75"/>
  <c r="AH75"/>
  <c r="AG75"/>
  <c r="AI75"/>
  <c r="AJ75"/>
  <c r="AK75"/>
  <c r="AL75"/>
  <c r="AM75"/>
  <c r="AN75"/>
  <c r="AO75"/>
  <c r="AP75"/>
  <c r="AQ75"/>
  <c r="AR75"/>
  <c r="AS75"/>
  <c r="AT75"/>
  <c r="AU75"/>
  <c r="AW75"/>
  <c r="AX75"/>
  <c r="T76"/>
  <c r="Z76"/>
  <c r="Y76"/>
  <c r="AA76"/>
  <c r="U76"/>
  <c r="V76"/>
  <c r="AB76"/>
  <c r="AD76"/>
  <c r="AC76"/>
  <c r="AE76"/>
  <c r="AF76"/>
  <c r="AH76"/>
  <c r="AG76"/>
  <c r="AI76"/>
  <c r="AJ76"/>
  <c r="AK76"/>
  <c r="AL76"/>
  <c r="AM76"/>
  <c r="AN76"/>
  <c r="AO76"/>
  <c r="AP76"/>
  <c r="AQ76"/>
  <c r="AR76"/>
  <c r="AS76"/>
  <c r="AT76"/>
  <c r="AU76"/>
  <c r="AW76"/>
  <c r="AX76"/>
  <c r="T77"/>
  <c r="Z77"/>
  <c r="Y77"/>
  <c r="AA77"/>
  <c r="U77"/>
  <c r="V77"/>
  <c r="AB77"/>
  <c r="AD77"/>
  <c r="AC77"/>
  <c r="AE77"/>
  <c r="AF77"/>
  <c r="AH77"/>
  <c r="AG77"/>
  <c r="AI77"/>
  <c r="AJ77"/>
  <c r="AK77"/>
  <c r="AL77"/>
  <c r="AM77"/>
  <c r="AN77"/>
  <c r="AO77"/>
  <c r="AP77"/>
  <c r="AQ77"/>
  <c r="AR77"/>
  <c r="AS77"/>
  <c r="AT77"/>
  <c r="AU77"/>
  <c r="AW77"/>
  <c r="AX77"/>
  <c r="T78"/>
  <c r="Z78"/>
  <c r="Y78"/>
  <c r="AA78"/>
  <c r="U78"/>
  <c r="V78"/>
  <c r="AB78"/>
  <c r="AD78"/>
  <c r="AC78"/>
  <c r="AE78"/>
  <c r="AF78"/>
  <c r="AH78"/>
  <c r="AG78"/>
  <c r="AI78"/>
  <c r="AJ78"/>
  <c r="AK78"/>
  <c r="AL78"/>
  <c r="AM78"/>
  <c r="AN78"/>
  <c r="AO78"/>
  <c r="AP78"/>
  <c r="AQ78"/>
  <c r="AR78"/>
  <c r="AS78"/>
  <c r="AT78"/>
  <c r="AU78"/>
  <c r="AW78"/>
  <c r="AX78"/>
  <c r="T79"/>
  <c r="Z79"/>
  <c r="Y79"/>
  <c r="AA79"/>
  <c r="U79"/>
  <c r="V79"/>
  <c r="AB79"/>
  <c r="AD79"/>
  <c r="AC79"/>
  <c r="AE79"/>
  <c r="AF79"/>
  <c r="AH79"/>
  <c r="AG79"/>
  <c r="AI79"/>
  <c r="AJ79"/>
  <c r="AK79"/>
  <c r="AL79"/>
  <c r="AM79"/>
  <c r="AN79"/>
  <c r="AO79"/>
  <c r="AP79"/>
  <c r="AQ79"/>
  <c r="AR79"/>
  <c r="AS79"/>
  <c r="AT79"/>
  <c r="AU79"/>
  <c r="AW79"/>
  <c r="AX79"/>
  <c r="T80"/>
  <c r="Z80"/>
  <c r="Y80"/>
  <c r="AA80"/>
  <c r="U80"/>
  <c r="V80"/>
  <c r="AB80"/>
  <c r="AD80"/>
  <c r="AC80"/>
  <c r="AE80"/>
  <c r="AF80"/>
  <c r="AH80"/>
  <c r="AG80"/>
  <c r="AI80"/>
  <c r="AJ80"/>
  <c r="AK80"/>
  <c r="AL80"/>
  <c r="AM80"/>
  <c r="AN80"/>
  <c r="AO80"/>
  <c r="AP80"/>
  <c r="AQ80"/>
  <c r="AR80"/>
  <c r="AS80"/>
  <c r="AT80"/>
  <c r="AU80"/>
  <c r="AW80"/>
  <c r="AX80"/>
  <c r="T81"/>
  <c r="Z81"/>
  <c r="Y81"/>
  <c r="AA81"/>
  <c r="U81"/>
  <c r="V81"/>
  <c r="AB81"/>
  <c r="AD81"/>
  <c r="AC81"/>
  <c r="AE81"/>
  <c r="AF81"/>
  <c r="AH81"/>
  <c r="AG81"/>
  <c r="AI81"/>
  <c r="AJ81"/>
  <c r="AK81"/>
  <c r="AL81"/>
  <c r="AM81"/>
  <c r="AN81"/>
  <c r="AO81"/>
  <c r="AP81"/>
  <c r="AQ81"/>
  <c r="AR81"/>
  <c r="AS81"/>
  <c r="AT81"/>
  <c r="AU81"/>
  <c r="AW81"/>
  <c r="AX81"/>
  <c r="T82"/>
  <c r="Z82"/>
  <c r="Y82"/>
  <c r="AA82"/>
  <c r="U82"/>
  <c r="V82"/>
  <c r="AB82"/>
  <c r="AD82"/>
  <c r="AC82"/>
  <c r="AE82"/>
  <c r="AF82"/>
  <c r="AH82"/>
  <c r="AG82"/>
  <c r="AI82"/>
  <c r="AJ82"/>
  <c r="AK82"/>
  <c r="AL82"/>
  <c r="AM82"/>
  <c r="AN82"/>
  <c r="AO82"/>
  <c r="AP82"/>
  <c r="AQ82"/>
  <c r="AR82"/>
  <c r="AS82"/>
  <c r="AT82"/>
  <c r="AU82"/>
  <c r="AW82"/>
  <c r="AX82"/>
  <c r="T83"/>
  <c r="Z83"/>
  <c r="Y83"/>
  <c r="AA83"/>
  <c r="U83"/>
  <c r="V83"/>
  <c r="AB83"/>
  <c r="AD83"/>
  <c r="AC83"/>
  <c r="AE83"/>
  <c r="AF83"/>
  <c r="AH83"/>
  <c r="AG83"/>
  <c r="AI83"/>
  <c r="AJ83"/>
  <c r="AK83"/>
  <c r="AL83"/>
  <c r="AM83"/>
  <c r="AN83"/>
  <c r="AO83"/>
  <c r="AP83"/>
  <c r="AQ83"/>
  <c r="AR83"/>
  <c r="AS83"/>
  <c r="AT83"/>
  <c r="AU83"/>
  <c r="AW83"/>
  <c r="AX83"/>
  <c r="T84"/>
  <c r="Z84"/>
  <c r="Y84"/>
  <c r="AA84"/>
  <c r="U84"/>
  <c r="V84"/>
  <c r="AB84"/>
  <c r="AD84"/>
  <c r="AC84"/>
  <c r="AE84"/>
  <c r="AF84"/>
  <c r="AH84"/>
  <c r="AG84"/>
  <c r="AI84"/>
  <c r="AJ84"/>
  <c r="AK84"/>
  <c r="AL84"/>
  <c r="AM84"/>
  <c r="AN84"/>
  <c r="AO84"/>
  <c r="AP84"/>
  <c r="AQ84"/>
  <c r="AR84"/>
  <c r="AS84"/>
  <c r="AT84"/>
  <c r="AU84"/>
  <c r="AW84"/>
  <c r="AX84"/>
  <c r="T85"/>
  <c r="Z85"/>
  <c r="Y85"/>
  <c r="AA85"/>
  <c r="U85"/>
  <c r="V85"/>
  <c r="AB85"/>
  <c r="AD85"/>
  <c r="AC85"/>
  <c r="AE85"/>
  <c r="AF85"/>
  <c r="AH85"/>
  <c r="AG85"/>
  <c r="AI85"/>
  <c r="AJ85"/>
  <c r="AL85"/>
  <c r="AM31"/>
  <c r="AK85"/>
  <c r="AM85"/>
  <c r="AN85"/>
  <c r="AO85"/>
  <c r="AP85"/>
  <c r="AQ85"/>
  <c r="AR85"/>
  <c r="AS85"/>
  <c r="AT85"/>
  <c r="AU85"/>
  <c r="AW85"/>
  <c r="AX85"/>
  <c r="T86"/>
  <c r="Z86"/>
  <c r="Y86"/>
  <c r="AA86"/>
  <c r="U86"/>
  <c r="V86"/>
  <c r="AB86"/>
  <c r="AD86"/>
  <c r="AC86"/>
  <c r="AE86"/>
  <c r="AF86"/>
  <c r="AH86"/>
  <c r="AG86"/>
  <c r="AI86"/>
  <c r="AJ86"/>
  <c r="AK86"/>
  <c r="AL86"/>
  <c r="AM86"/>
  <c r="AN86"/>
  <c r="AO86"/>
  <c r="AP86"/>
  <c r="AQ86"/>
  <c r="AR86"/>
  <c r="AS86"/>
  <c r="AT86"/>
  <c r="AU86"/>
  <c r="AW86"/>
  <c r="AX86"/>
  <c r="T87"/>
  <c r="Z87"/>
  <c r="Y87"/>
  <c r="AA87"/>
  <c r="U87"/>
  <c r="V87"/>
  <c r="AB87"/>
  <c r="AD87"/>
  <c r="AC87"/>
  <c r="AE87"/>
  <c r="AF87"/>
  <c r="AH87"/>
  <c r="AG87"/>
  <c r="AI87"/>
  <c r="AJ87"/>
  <c r="AK87"/>
  <c r="AL87"/>
  <c r="AM87"/>
  <c r="AN87"/>
  <c r="AO87"/>
  <c r="AP87"/>
  <c r="AQ87"/>
  <c r="AR87"/>
  <c r="AS87"/>
  <c r="AT87"/>
  <c r="AU87"/>
  <c r="AW87"/>
  <c r="AX87"/>
  <c r="T88"/>
  <c r="Z88"/>
  <c r="Y88"/>
  <c r="AA88"/>
  <c r="U88"/>
  <c r="V88"/>
  <c r="AB88"/>
  <c r="AD88"/>
  <c r="AC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W88"/>
  <c r="AX88"/>
  <c r="T89"/>
  <c r="Z89"/>
  <c r="Y89"/>
  <c r="AA89"/>
  <c r="U89"/>
  <c r="V89"/>
  <c r="AB89"/>
  <c r="AD89"/>
  <c r="AC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W89"/>
  <c r="AX89"/>
  <c r="T90"/>
  <c r="Z90"/>
  <c r="U90"/>
  <c r="Y90"/>
  <c r="AA90"/>
  <c r="V90"/>
  <c r="AB90"/>
  <c r="AD90"/>
  <c r="AC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W90"/>
  <c r="AX90"/>
  <c r="T91"/>
  <c r="Z91"/>
  <c r="U91"/>
  <c r="Y91"/>
  <c r="AA91"/>
  <c r="V91"/>
  <c r="AB91"/>
  <c r="AD91"/>
  <c r="AC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W91"/>
  <c r="AX91"/>
  <c r="T92"/>
  <c r="Z92"/>
  <c r="U92"/>
  <c r="Y92"/>
  <c r="AA92"/>
  <c r="V92"/>
  <c r="AB92"/>
  <c r="AD92"/>
  <c r="AC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W92"/>
  <c r="AX92"/>
  <c r="T93"/>
  <c r="Z93"/>
  <c r="U93"/>
  <c r="Y93"/>
  <c r="AA93"/>
  <c r="V93"/>
  <c r="AB93"/>
  <c r="AD93"/>
  <c r="AC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W93"/>
  <c r="AX93"/>
  <c r="T94"/>
  <c r="Z94"/>
  <c r="U94"/>
  <c r="Y94"/>
  <c r="AA94"/>
  <c r="V94"/>
  <c r="AB94"/>
  <c r="AD94"/>
  <c r="AC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W94"/>
  <c r="AX94"/>
  <c r="T95"/>
  <c r="Z95"/>
  <c r="U95"/>
  <c r="Y95"/>
  <c r="AA95"/>
  <c r="V95"/>
  <c r="AB95"/>
  <c r="AD95"/>
  <c r="AC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W95"/>
  <c r="AX95"/>
  <c r="T96"/>
  <c r="Z96"/>
  <c r="U96"/>
  <c r="Y96"/>
  <c r="AA96"/>
  <c r="V96"/>
  <c r="AB96"/>
  <c r="AD96"/>
  <c r="AC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W96"/>
  <c r="AX96"/>
  <c r="T97"/>
  <c r="Z97"/>
  <c r="U97"/>
  <c r="Y97"/>
  <c r="AA97"/>
  <c r="V97"/>
  <c r="AB97"/>
  <c r="AD97"/>
  <c r="AC97"/>
  <c r="AE97"/>
  <c r="AF97"/>
  <c r="AH97"/>
  <c r="AG97"/>
  <c r="AI97"/>
  <c r="AJ97"/>
  <c r="AK97"/>
  <c r="AL97"/>
  <c r="AM97"/>
  <c r="AN97"/>
  <c r="AO97"/>
  <c r="AP97"/>
  <c r="AQ97"/>
  <c r="AR97"/>
  <c r="AS97"/>
  <c r="AT97"/>
  <c r="AU97"/>
  <c r="AW97"/>
  <c r="AX97"/>
  <c r="T98"/>
  <c r="Z98"/>
  <c r="U98"/>
  <c r="Y98"/>
  <c r="AA98"/>
  <c r="V98"/>
  <c r="AB98"/>
  <c r="AD98"/>
  <c r="AC98"/>
  <c r="AE98"/>
  <c r="AF98"/>
  <c r="AH98"/>
  <c r="AG98"/>
  <c r="AI98"/>
  <c r="AJ98"/>
  <c r="AK98"/>
  <c r="AL98"/>
  <c r="AM98"/>
  <c r="AN98"/>
  <c r="AO98"/>
  <c r="AP98"/>
  <c r="AQ98"/>
  <c r="AR98"/>
  <c r="AS98"/>
  <c r="AT98"/>
  <c r="AU98"/>
  <c r="AW98"/>
  <c r="AX98"/>
  <c r="T99"/>
  <c r="Z99"/>
  <c r="U99"/>
  <c r="Y99"/>
  <c r="AA99"/>
  <c r="V99"/>
  <c r="AB99"/>
  <c r="AD99"/>
  <c r="AC99"/>
  <c r="AE99"/>
  <c r="AF99"/>
  <c r="AH99"/>
  <c r="AG99"/>
  <c r="AI99"/>
  <c r="AJ99"/>
  <c r="AK99"/>
  <c r="AL99"/>
  <c r="AM99"/>
  <c r="AN99"/>
  <c r="AO99"/>
  <c r="AP99"/>
  <c r="AQ99"/>
  <c r="AR99"/>
  <c r="AS99"/>
  <c r="AT99"/>
  <c r="AU99"/>
  <c r="AW99"/>
  <c r="AX99"/>
  <c r="T100"/>
  <c r="Z100"/>
  <c r="U100"/>
  <c r="Y100"/>
  <c r="AA100"/>
  <c r="V100"/>
  <c r="AB100"/>
  <c r="AD100"/>
  <c r="AC100"/>
  <c r="AE100"/>
  <c r="AF100"/>
  <c r="AH100"/>
  <c r="AG100"/>
  <c r="AI100"/>
  <c r="AJ100"/>
  <c r="AK100"/>
  <c r="AL100"/>
  <c r="AM100"/>
  <c r="AN100"/>
  <c r="AO100"/>
  <c r="AP100"/>
  <c r="AQ100"/>
  <c r="AR100"/>
  <c r="AS100"/>
  <c r="AT100"/>
  <c r="AU100"/>
  <c r="AW100"/>
  <c r="AX100"/>
  <c r="T101"/>
  <c r="Z101"/>
  <c r="U101"/>
  <c r="Y101"/>
  <c r="AA101"/>
  <c r="V101"/>
  <c r="AB101"/>
  <c r="AD101"/>
  <c r="AC101"/>
  <c r="AE101"/>
  <c r="AF101"/>
  <c r="AH101"/>
  <c r="AG101"/>
  <c r="AI101"/>
  <c r="AJ101"/>
  <c r="AK101"/>
  <c r="AL101"/>
  <c r="AM101"/>
  <c r="AN101"/>
  <c r="AO101"/>
  <c r="AP101"/>
  <c r="AQ101"/>
  <c r="AR101"/>
  <c r="AS101"/>
  <c r="AT101"/>
  <c r="AU101"/>
  <c r="AW101"/>
  <c r="AX101"/>
  <c r="T102"/>
  <c r="Z102"/>
  <c r="U102"/>
  <c r="Y102"/>
  <c r="AA102"/>
  <c r="V102"/>
  <c r="AB102"/>
  <c r="AD102"/>
  <c r="AC102"/>
  <c r="AE102"/>
  <c r="AF102"/>
  <c r="AH102"/>
  <c r="AG102"/>
  <c r="AI102"/>
  <c r="AJ102"/>
  <c r="AK102"/>
  <c r="AL102"/>
  <c r="AM102"/>
  <c r="AN102"/>
  <c r="AO102"/>
  <c r="AP102"/>
  <c r="AQ102"/>
  <c r="AR102"/>
  <c r="AS102"/>
  <c r="AT102"/>
  <c r="AU102"/>
  <c r="AW102"/>
  <c r="AX102"/>
  <c r="T103"/>
  <c r="Z103"/>
  <c r="U103"/>
  <c r="Y103"/>
  <c r="AA103"/>
  <c r="V103"/>
  <c r="AB103"/>
  <c r="AD103"/>
  <c r="AC103"/>
  <c r="AE103"/>
  <c r="AF103"/>
  <c r="AH103"/>
  <c r="AG103"/>
  <c r="AI103"/>
  <c r="AJ103"/>
  <c r="AK103"/>
  <c r="AL103"/>
  <c r="AM103"/>
  <c r="AN103"/>
  <c r="AO103"/>
  <c r="AP103"/>
  <c r="AQ103"/>
  <c r="AR103"/>
  <c r="AS103"/>
  <c r="AT103"/>
  <c r="AU103"/>
  <c r="AW103"/>
  <c r="AX103"/>
  <c r="T104"/>
  <c r="Z104"/>
  <c r="U104"/>
  <c r="Y104"/>
  <c r="AA104"/>
  <c r="V104"/>
  <c r="AB104"/>
  <c r="AD104"/>
  <c r="AC104"/>
  <c r="AE104"/>
  <c r="AF104"/>
  <c r="AH104"/>
  <c r="AG104"/>
  <c r="AI104"/>
  <c r="AJ104"/>
  <c r="AK104"/>
  <c r="AL104"/>
  <c r="AM104"/>
  <c r="AN104"/>
  <c r="AO104"/>
  <c r="AP104"/>
  <c r="AQ104"/>
  <c r="AR104"/>
  <c r="AS104"/>
  <c r="AT104"/>
  <c r="AU104"/>
  <c r="AW104"/>
  <c r="AX104"/>
  <c r="T105"/>
  <c r="Z105"/>
  <c r="U105"/>
  <c r="Y105"/>
  <c r="AA105"/>
  <c r="V105"/>
  <c r="AB105"/>
  <c r="AD105"/>
  <c r="AC105"/>
  <c r="AE105"/>
  <c r="AF105"/>
  <c r="AH105"/>
  <c r="AG105"/>
  <c r="AI105"/>
  <c r="AJ105"/>
  <c r="AK105"/>
  <c r="AL105"/>
  <c r="AM105"/>
  <c r="AN105"/>
  <c r="AO105"/>
  <c r="AP105"/>
  <c r="AQ105"/>
  <c r="AR105"/>
  <c r="AS105"/>
  <c r="AT105"/>
  <c r="AU105"/>
  <c r="AW105"/>
  <c r="AX105"/>
  <c r="T106"/>
  <c r="Z106"/>
  <c r="U106"/>
  <c r="Y106"/>
  <c r="AA106"/>
  <c r="V106"/>
  <c r="AB106"/>
  <c r="AD106"/>
  <c r="AC106"/>
  <c r="AE106"/>
  <c r="AF106"/>
  <c r="AH106"/>
  <c r="AG106"/>
  <c r="AI106"/>
  <c r="AJ106"/>
  <c r="AK106"/>
  <c r="AL106"/>
  <c r="AM106"/>
  <c r="AN106"/>
  <c r="AO106"/>
  <c r="AP106"/>
  <c r="AQ106"/>
  <c r="AR106"/>
  <c r="AS106"/>
  <c r="AT106"/>
  <c r="AU106"/>
  <c r="AW106"/>
  <c r="AX106"/>
  <c r="T107"/>
  <c r="Z107"/>
  <c r="U107"/>
  <c r="Y107"/>
  <c r="AA107"/>
  <c r="V107"/>
  <c r="AB107"/>
  <c r="AD107"/>
  <c r="AC107"/>
  <c r="AE107"/>
  <c r="AF107"/>
  <c r="AH107"/>
  <c r="AG107"/>
  <c r="AI107"/>
  <c r="AJ107"/>
  <c r="AK107"/>
  <c r="AL107"/>
  <c r="AM107"/>
  <c r="AN107"/>
  <c r="AO107"/>
  <c r="AP107"/>
  <c r="AQ107"/>
  <c r="AR107"/>
  <c r="AS107"/>
  <c r="AT107"/>
  <c r="AU107"/>
  <c r="AW107"/>
  <c r="AX107"/>
  <c r="T108"/>
  <c r="Z108"/>
  <c r="U108"/>
  <c r="Y108"/>
  <c r="AA108"/>
  <c r="V108"/>
  <c r="AB108"/>
  <c r="AD108"/>
  <c r="AC108"/>
  <c r="AE108"/>
  <c r="AF108"/>
  <c r="AH108"/>
  <c r="AG108"/>
  <c r="AI108"/>
  <c r="AJ108"/>
  <c r="AK108"/>
  <c r="AL108"/>
  <c r="AM108"/>
  <c r="AN108"/>
  <c r="AO108"/>
  <c r="AP108"/>
  <c r="AQ108"/>
  <c r="AR108"/>
  <c r="AS108"/>
  <c r="AT108"/>
  <c r="AU108"/>
  <c r="AW108"/>
  <c r="AX108"/>
  <c r="T109"/>
  <c r="Z109"/>
  <c r="U109"/>
  <c r="Y109"/>
  <c r="AA109"/>
  <c r="V109"/>
  <c r="AB109"/>
  <c r="AD109"/>
  <c r="AC109"/>
  <c r="AE109"/>
  <c r="AF109"/>
  <c r="AH109"/>
  <c r="AG109"/>
  <c r="AI109"/>
  <c r="AJ109"/>
  <c r="AK109"/>
  <c r="AL109"/>
  <c r="AM109"/>
  <c r="AN109"/>
  <c r="AO109"/>
  <c r="AP109"/>
  <c r="AQ109"/>
  <c r="AR109"/>
  <c r="AS109"/>
  <c r="AT109"/>
  <c r="AU109"/>
  <c r="AW109"/>
  <c r="AX109"/>
  <c r="T110"/>
  <c r="Z110"/>
  <c r="U110"/>
  <c r="Y110"/>
  <c r="AA110"/>
  <c r="V110"/>
  <c r="AB110"/>
  <c r="AD110"/>
  <c r="AC110"/>
  <c r="AE110"/>
  <c r="AF110"/>
  <c r="AH110"/>
  <c r="AG110"/>
  <c r="AI110"/>
  <c r="AJ110"/>
  <c r="AK110"/>
  <c r="AL110"/>
  <c r="AM110"/>
  <c r="AN110"/>
  <c r="AO110"/>
  <c r="AP110"/>
  <c r="AQ110"/>
  <c r="AR110"/>
  <c r="AS110"/>
  <c r="AT110"/>
  <c r="AU110"/>
  <c r="AW110"/>
  <c r="AX110"/>
  <c r="T111"/>
  <c r="Z111"/>
  <c r="U111"/>
  <c r="Y111"/>
  <c r="AA111"/>
  <c r="V111"/>
  <c r="AB111"/>
  <c r="AD111"/>
  <c r="AC111"/>
  <c r="AE111"/>
  <c r="AF111"/>
  <c r="AH111"/>
  <c r="AG111"/>
  <c r="AI111"/>
  <c r="AJ111"/>
  <c r="AK111"/>
  <c r="AL111"/>
  <c r="AM111"/>
  <c r="AN111"/>
  <c r="AO111"/>
  <c r="AP111"/>
  <c r="AQ111"/>
  <c r="AR111"/>
  <c r="AS111"/>
  <c r="AT111"/>
  <c r="AU111"/>
  <c r="AW111"/>
  <c r="AX111"/>
  <c r="T112"/>
  <c r="Z112"/>
  <c r="U112"/>
  <c r="Y112"/>
  <c r="AA112"/>
  <c r="V112"/>
  <c r="AB112"/>
  <c r="AD112"/>
  <c r="AC112"/>
  <c r="AE112"/>
  <c r="AF112"/>
  <c r="AH112"/>
  <c r="AG112"/>
  <c r="AI112"/>
  <c r="AJ112"/>
  <c r="AK112"/>
  <c r="AL112"/>
  <c r="AM112"/>
  <c r="AN112"/>
  <c r="AO112"/>
  <c r="AP112"/>
  <c r="AQ112"/>
  <c r="AR112"/>
  <c r="AS112"/>
  <c r="AT112"/>
  <c r="AU112"/>
  <c r="AW112"/>
  <c r="AX112"/>
  <c r="T113"/>
  <c r="Z113"/>
  <c r="U113"/>
  <c r="Y113"/>
  <c r="AA113"/>
  <c r="V113"/>
  <c r="AB113"/>
  <c r="AD113"/>
  <c r="AC113"/>
  <c r="AE113"/>
  <c r="AF113"/>
  <c r="AH113"/>
  <c r="AG113"/>
  <c r="AI113"/>
  <c r="AJ113"/>
  <c r="AL113"/>
  <c r="AK113"/>
  <c r="AM113"/>
  <c r="AN113"/>
  <c r="AO113"/>
  <c r="AP113"/>
  <c r="AQ113"/>
  <c r="AR113"/>
  <c r="AS113"/>
  <c r="AT113"/>
  <c r="AU113"/>
  <c r="AW113"/>
  <c r="AX113"/>
  <c r="T114"/>
  <c r="Z114"/>
  <c r="U114"/>
  <c r="Y114"/>
  <c r="AA114"/>
  <c r="V114"/>
  <c r="AB114"/>
  <c r="AD114"/>
  <c r="AC114"/>
  <c r="AE114"/>
  <c r="AF114"/>
  <c r="AH114"/>
  <c r="AG114"/>
  <c r="AI114"/>
  <c r="AJ114"/>
  <c r="AL114"/>
  <c r="AK114"/>
  <c r="AM114"/>
  <c r="AN114"/>
  <c r="AO114"/>
  <c r="AP114"/>
  <c r="AQ114"/>
  <c r="AR114"/>
  <c r="AS114"/>
  <c r="AT114"/>
  <c r="AU114"/>
  <c r="AW114"/>
  <c r="AX114"/>
  <c r="T115"/>
  <c r="Z115"/>
  <c r="U115"/>
  <c r="Y115"/>
  <c r="AA115"/>
  <c r="V115"/>
  <c r="AB115"/>
  <c r="AD115"/>
  <c r="AC115"/>
  <c r="AE115"/>
  <c r="AF115"/>
  <c r="AH115"/>
  <c r="AG115"/>
  <c r="AI115"/>
  <c r="AJ115"/>
  <c r="AL115"/>
  <c r="AK115"/>
  <c r="AM115"/>
  <c r="AN115"/>
  <c r="AO115"/>
  <c r="AP115"/>
  <c r="AQ115"/>
  <c r="AR115"/>
  <c r="AS115"/>
  <c r="AT115"/>
  <c r="AU115"/>
  <c r="AW115"/>
  <c r="AX115"/>
  <c r="T116"/>
  <c r="Z116"/>
  <c r="U116"/>
  <c r="Y116"/>
  <c r="AA116"/>
  <c r="V116"/>
  <c r="AB116"/>
  <c r="AD116"/>
  <c r="AC116"/>
  <c r="AE116"/>
  <c r="AF116"/>
  <c r="AH116"/>
  <c r="AG116"/>
  <c r="AI116"/>
  <c r="AJ116"/>
  <c r="AL116"/>
  <c r="AK116"/>
  <c r="AM116"/>
  <c r="AN116"/>
  <c r="AO116"/>
  <c r="AP116"/>
  <c r="AQ116"/>
  <c r="AR116"/>
  <c r="AS116"/>
  <c r="AT116"/>
  <c r="AU116"/>
  <c r="AW116"/>
  <c r="AX116"/>
  <c r="T117"/>
  <c r="Z117"/>
  <c r="U117"/>
  <c r="Y117"/>
  <c r="AA117"/>
  <c r="V117"/>
  <c r="AB117"/>
  <c r="AD117"/>
  <c r="AC117"/>
  <c r="AE117"/>
  <c r="AF117"/>
  <c r="AH117"/>
  <c r="AG117"/>
  <c r="AI117"/>
  <c r="AJ117"/>
  <c r="AL117"/>
  <c r="AK117"/>
  <c r="AM117"/>
  <c r="AN117"/>
  <c r="AO117"/>
  <c r="AP117"/>
  <c r="AQ117"/>
  <c r="AR117"/>
  <c r="AS117"/>
  <c r="AT117"/>
  <c r="AU117"/>
  <c r="AW117"/>
  <c r="AX117"/>
  <c r="T118"/>
  <c r="Z118"/>
  <c r="U118"/>
  <c r="Y118"/>
  <c r="AA118"/>
  <c r="V118"/>
  <c r="AB118"/>
  <c r="AD118"/>
  <c r="AC118"/>
  <c r="AE118"/>
  <c r="AF118"/>
  <c r="AH118"/>
  <c r="AG118"/>
  <c r="AI118"/>
  <c r="AJ118"/>
  <c r="AL118"/>
  <c r="AK118"/>
  <c r="AM118"/>
  <c r="AN118"/>
  <c r="AO118"/>
  <c r="AP118"/>
  <c r="AQ118"/>
  <c r="AR118"/>
  <c r="AS118"/>
  <c r="AT118"/>
  <c r="AU118"/>
  <c r="AW118"/>
  <c r="AX118"/>
  <c r="T119"/>
  <c r="Z119"/>
  <c r="U119"/>
  <c r="Y119"/>
  <c r="AA119"/>
  <c r="V119"/>
  <c r="AB119"/>
  <c r="AD119"/>
  <c r="AC119"/>
  <c r="AE119"/>
  <c r="AF119"/>
  <c r="AH119"/>
  <c r="AG119"/>
  <c r="AI119"/>
  <c r="AJ119"/>
  <c r="AL119"/>
  <c r="AK119"/>
  <c r="AM119"/>
  <c r="AN119"/>
  <c r="AO119"/>
  <c r="AP119"/>
  <c r="AQ119"/>
  <c r="AR119"/>
  <c r="AS119"/>
  <c r="AT119"/>
  <c r="AU119"/>
  <c r="AW119"/>
  <c r="AX119"/>
  <c r="T120"/>
  <c r="Z120"/>
  <c r="U120"/>
  <c r="Y120"/>
  <c r="AA120"/>
  <c r="V120"/>
  <c r="AB120"/>
  <c r="AD120"/>
  <c r="AC120"/>
  <c r="AE120"/>
  <c r="AF120"/>
  <c r="AH120"/>
  <c r="AG120"/>
  <c r="AI120"/>
  <c r="AJ120"/>
  <c r="AL120"/>
  <c r="AK120"/>
  <c r="AM120"/>
  <c r="AN120"/>
  <c r="AO120"/>
  <c r="AP120"/>
  <c r="AQ120"/>
  <c r="AR120"/>
  <c r="AS120"/>
  <c r="AT120"/>
  <c r="AU120"/>
  <c r="AW120"/>
  <c r="AX120"/>
  <c r="T121"/>
  <c r="Z121"/>
  <c r="U121"/>
  <c r="Y121"/>
  <c r="AA121"/>
  <c r="V121"/>
  <c r="AB121"/>
  <c r="AD121"/>
  <c r="AC121"/>
  <c r="AE121"/>
  <c r="AF121"/>
  <c r="AH121"/>
  <c r="AG121"/>
  <c r="AI121"/>
  <c r="AJ121"/>
  <c r="AL121"/>
  <c r="AK121"/>
  <c r="AM121"/>
  <c r="AN121"/>
  <c r="AO121"/>
  <c r="AP121"/>
  <c r="AQ121"/>
  <c r="AR121"/>
  <c r="AS121"/>
  <c r="AT121"/>
  <c r="AU121"/>
  <c r="AW121"/>
  <c r="AX121"/>
  <c r="T122"/>
  <c r="Z122"/>
  <c r="U122"/>
  <c r="Y122"/>
  <c r="AA122"/>
  <c r="V122"/>
  <c r="AB122"/>
  <c r="AD122"/>
  <c r="AC122"/>
  <c r="AE122"/>
  <c r="AF122"/>
  <c r="AH122"/>
  <c r="AG122"/>
  <c r="AI122"/>
  <c r="AJ122"/>
  <c r="AK122"/>
  <c r="AL122"/>
  <c r="AM122"/>
  <c r="AN122"/>
  <c r="AO122"/>
  <c r="AP122"/>
  <c r="AQ122"/>
  <c r="AR122"/>
  <c r="AS122"/>
  <c r="AT122"/>
  <c r="AU122"/>
  <c r="AW122"/>
  <c r="AX122"/>
  <c r="T123"/>
  <c r="Z123"/>
  <c r="U123"/>
  <c r="Y123"/>
  <c r="AA123"/>
  <c r="V123"/>
  <c r="AB123"/>
  <c r="AD123"/>
  <c r="AC123"/>
  <c r="AE123"/>
  <c r="AF123"/>
  <c r="AH123"/>
  <c r="AG123"/>
  <c r="AI123"/>
  <c r="AJ123"/>
  <c r="AL123"/>
  <c r="AK123"/>
  <c r="AM123"/>
  <c r="AN123"/>
  <c r="AO123"/>
  <c r="AP123"/>
  <c r="AQ123"/>
  <c r="AR123"/>
  <c r="AS123"/>
  <c r="AT123"/>
  <c r="AU123"/>
  <c r="AW123"/>
  <c r="AX123"/>
  <c r="T124"/>
  <c r="Z124"/>
  <c r="U124"/>
  <c r="Y124"/>
  <c r="AA124"/>
  <c r="V124"/>
  <c r="AB124"/>
  <c r="AD124"/>
  <c r="AC124"/>
  <c r="AE124"/>
  <c r="AF124"/>
  <c r="AH124"/>
  <c r="AG124"/>
  <c r="AI124"/>
  <c r="AJ124"/>
  <c r="AL124"/>
  <c r="AK124"/>
  <c r="AM124"/>
  <c r="AN124"/>
  <c r="AO124"/>
  <c r="AP124"/>
  <c r="AQ124"/>
  <c r="AR124"/>
  <c r="AS124"/>
  <c r="AT124"/>
  <c r="AU124"/>
  <c r="AW124"/>
  <c r="AX124"/>
  <c r="T125"/>
  <c r="Z125"/>
  <c r="U125"/>
  <c r="Y125"/>
  <c r="AA125"/>
  <c r="V125"/>
  <c r="AB125"/>
  <c r="AD125"/>
  <c r="AC125"/>
  <c r="AE125"/>
  <c r="AF125"/>
  <c r="AH125"/>
  <c r="AG125"/>
  <c r="AI125"/>
  <c r="AJ125"/>
  <c r="AL125"/>
  <c r="AK125"/>
  <c r="AM125"/>
  <c r="AN125"/>
  <c r="AO125"/>
  <c r="AP125"/>
  <c r="AQ125"/>
  <c r="AR125"/>
  <c r="AS125"/>
  <c r="AT125"/>
  <c r="AU125"/>
  <c r="AW125"/>
  <c r="AX125"/>
  <c r="T126"/>
  <c r="Z126"/>
  <c r="U126"/>
  <c r="Y126"/>
  <c r="AA126"/>
  <c r="V126"/>
  <c r="AB126"/>
  <c r="AD126"/>
  <c r="AC126"/>
  <c r="AE126"/>
  <c r="AF126"/>
  <c r="AH126"/>
  <c r="AG126"/>
  <c r="AI126"/>
  <c r="AJ126"/>
  <c r="AK126"/>
  <c r="AL126"/>
  <c r="AM126"/>
  <c r="AN126"/>
  <c r="AO126"/>
  <c r="AP126"/>
  <c r="AQ126"/>
  <c r="AR126"/>
  <c r="AS126"/>
  <c r="AT126"/>
  <c r="AU126"/>
  <c r="AW126"/>
  <c r="AX126"/>
  <c r="T127"/>
  <c r="Z127"/>
  <c r="U127"/>
  <c r="Y127"/>
  <c r="AA127"/>
  <c r="V127"/>
  <c r="AB127"/>
  <c r="AD127"/>
  <c r="AC127"/>
  <c r="AE127"/>
  <c r="AF127"/>
  <c r="AH127"/>
  <c r="AG127"/>
  <c r="AI127"/>
  <c r="AJ127"/>
  <c r="AL127"/>
  <c r="AK127"/>
  <c r="AM127"/>
  <c r="AN127"/>
  <c r="AO127"/>
  <c r="AP127"/>
  <c r="AQ127"/>
  <c r="AR127"/>
  <c r="AS127"/>
  <c r="AT127"/>
  <c r="AU127"/>
  <c r="AW127"/>
  <c r="AX127"/>
  <c r="T128"/>
  <c r="Z128"/>
  <c r="U128"/>
  <c r="Y128"/>
  <c r="AA128"/>
  <c r="V128"/>
  <c r="AB128"/>
  <c r="AD128"/>
  <c r="AC128"/>
  <c r="AE128"/>
  <c r="AF128"/>
  <c r="AH128"/>
  <c r="AG128"/>
  <c r="AI128"/>
  <c r="AJ128"/>
  <c r="AK128"/>
  <c r="AL128"/>
  <c r="AM128"/>
  <c r="AN128"/>
  <c r="AO128"/>
  <c r="AP128"/>
  <c r="AQ128"/>
  <c r="AR128"/>
  <c r="AS128"/>
  <c r="AT128"/>
  <c r="AU128"/>
  <c r="AW128"/>
  <c r="AX128"/>
  <c r="T129"/>
  <c r="Z129"/>
  <c r="U129"/>
  <c r="Y129"/>
  <c r="AA129"/>
  <c r="V129"/>
  <c r="AB129"/>
  <c r="AD129"/>
  <c r="AC129"/>
  <c r="AE129"/>
  <c r="AF129"/>
  <c r="AH129"/>
  <c r="AG129"/>
  <c r="AI129"/>
  <c r="AJ129"/>
  <c r="AL129"/>
  <c r="AK129"/>
  <c r="AM129"/>
  <c r="AN129"/>
  <c r="AO129"/>
  <c r="AP129"/>
  <c r="AQ129"/>
  <c r="AR129"/>
  <c r="AS129"/>
  <c r="AT129"/>
  <c r="AU129"/>
  <c r="AW129"/>
  <c r="AX129"/>
  <c r="T130"/>
  <c r="Z130"/>
  <c r="U130"/>
  <c r="Y130"/>
  <c r="AA130"/>
  <c r="V130"/>
  <c r="AB130"/>
  <c r="AD130"/>
  <c r="AC130"/>
  <c r="AE130"/>
  <c r="AF130"/>
  <c r="AH130"/>
  <c r="AG130"/>
  <c r="AI130"/>
  <c r="AJ130"/>
  <c r="AK130"/>
  <c r="AL130"/>
  <c r="AM130"/>
  <c r="AN130"/>
  <c r="AO130"/>
  <c r="AP130"/>
  <c r="AQ130"/>
  <c r="AR130"/>
  <c r="AS130"/>
  <c r="AT130"/>
  <c r="AU130"/>
  <c r="AW130"/>
  <c r="AX130"/>
  <c r="T131"/>
  <c r="Z131"/>
  <c r="U131"/>
  <c r="Y131"/>
  <c r="AA131"/>
  <c r="V131"/>
  <c r="AB131"/>
  <c r="AD131"/>
  <c r="AC131"/>
  <c r="AE131"/>
  <c r="AF131"/>
  <c r="AH131"/>
  <c r="AG131"/>
  <c r="AI131"/>
  <c r="AJ131"/>
  <c r="AL131"/>
  <c r="AK131"/>
  <c r="AM131"/>
  <c r="AN131"/>
  <c r="AO131"/>
  <c r="AP131"/>
  <c r="AQ131"/>
  <c r="AR131"/>
  <c r="AS131"/>
  <c r="AT131"/>
  <c r="AU131"/>
  <c r="AW131"/>
  <c r="AX131"/>
  <c r="T132"/>
  <c r="Z132"/>
  <c r="U132"/>
  <c r="Y132"/>
  <c r="AA132"/>
  <c r="V132"/>
  <c r="AB132"/>
  <c r="AD132"/>
  <c r="AC132"/>
  <c r="AE132"/>
  <c r="AF132"/>
  <c r="AH132"/>
  <c r="AG132"/>
  <c r="AI132"/>
  <c r="AJ132"/>
  <c r="AL132"/>
  <c r="AK132"/>
  <c r="AM132"/>
  <c r="AN132"/>
  <c r="AO132"/>
  <c r="AP132"/>
  <c r="AQ132"/>
  <c r="AR132"/>
  <c r="AS132"/>
  <c r="AT132"/>
  <c r="AU132"/>
  <c r="AW132"/>
  <c r="AX132"/>
  <c r="T133"/>
  <c r="Z133"/>
  <c r="U133"/>
  <c r="Y133"/>
  <c r="AA133"/>
  <c r="V133"/>
  <c r="AB133"/>
  <c r="AD133"/>
  <c r="AC133"/>
  <c r="AE133"/>
  <c r="AF133"/>
  <c r="AH133"/>
  <c r="AG133"/>
  <c r="AI133"/>
  <c r="AJ133"/>
  <c r="AK133"/>
  <c r="AL133"/>
  <c r="AM133"/>
  <c r="AN133"/>
  <c r="AO133"/>
  <c r="AP133"/>
  <c r="AQ133"/>
  <c r="AR133"/>
  <c r="AS133"/>
  <c r="AT133"/>
  <c r="AU133"/>
  <c r="AW133"/>
  <c r="AX133"/>
  <c r="T134"/>
  <c r="Z134"/>
  <c r="U134"/>
  <c r="Y134"/>
  <c r="AA134"/>
  <c r="V134"/>
  <c r="AB134"/>
  <c r="AD134"/>
  <c r="AC134"/>
  <c r="AE134"/>
  <c r="AF134"/>
  <c r="AH134"/>
  <c r="AG134"/>
  <c r="AI134"/>
  <c r="AJ134"/>
  <c r="AL134"/>
  <c r="AK134"/>
  <c r="AM134"/>
  <c r="AN134"/>
  <c r="AO134"/>
  <c r="AP134"/>
  <c r="AQ134"/>
  <c r="AR134"/>
  <c r="AS134"/>
  <c r="AT134"/>
  <c r="AU134"/>
  <c r="AW134"/>
  <c r="AX134"/>
  <c r="T135"/>
  <c r="Z135"/>
  <c r="U135"/>
  <c r="Y135"/>
  <c r="AA135"/>
  <c r="V135"/>
  <c r="AB135"/>
  <c r="AD135"/>
  <c r="AC135"/>
  <c r="AE135"/>
  <c r="AF135"/>
  <c r="AH135"/>
  <c r="AG135"/>
  <c r="AI135"/>
  <c r="AJ135"/>
  <c r="AL135"/>
  <c r="AK135"/>
  <c r="AM135"/>
  <c r="AN135"/>
  <c r="AO135"/>
  <c r="AP135"/>
  <c r="AQ135"/>
  <c r="AR135"/>
  <c r="AS135"/>
  <c r="AT135"/>
  <c r="AU135"/>
  <c r="AW135"/>
  <c r="AX135"/>
  <c r="T136"/>
  <c r="Z136"/>
  <c r="U136"/>
  <c r="Y136"/>
  <c r="AA136"/>
  <c r="V136"/>
  <c r="AB136"/>
  <c r="AD136"/>
  <c r="AC136"/>
  <c r="AE136"/>
  <c r="AF136"/>
  <c r="AH136"/>
  <c r="AG136"/>
  <c r="AI136"/>
  <c r="AJ136"/>
  <c r="AK136"/>
  <c r="AL136"/>
  <c r="AM136"/>
  <c r="AN136"/>
  <c r="AO136"/>
  <c r="AP136"/>
  <c r="AQ136"/>
  <c r="AR136"/>
  <c r="AS136"/>
  <c r="AT136"/>
  <c r="AU136"/>
  <c r="AW136"/>
  <c r="AX136"/>
  <c r="T137"/>
  <c r="Z137"/>
  <c r="U137"/>
  <c r="Y137"/>
  <c r="AA137"/>
  <c r="V137"/>
  <c r="AB137"/>
  <c r="AD137"/>
  <c r="AC137"/>
  <c r="AE137"/>
  <c r="AF137"/>
  <c r="AH137"/>
  <c r="AG137"/>
  <c r="AI137"/>
  <c r="AJ137"/>
  <c r="AL137"/>
  <c r="AK137"/>
  <c r="AM137"/>
  <c r="AN137"/>
  <c r="AO137"/>
  <c r="AP137"/>
  <c r="AQ137"/>
  <c r="AR137"/>
  <c r="AS137"/>
  <c r="AT137"/>
  <c r="AU137"/>
  <c r="AW137"/>
  <c r="AX137"/>
  <c r="T138"/>
  <c r="Z138"/>
  <c r="U138"/>
  <c r="Y138"/>
  <c r="AA138"/>
  <c r="V138"/>
  <c r="AB138"/>
  <c r="AD138"/>
  <c r="AC138"/>
  <c r="AE138"/>
  <c r="AF138"/>
  <c r="AH138"/>
  <c r="AG138"/>
  <c r="AI138"/>
  <c r="AJ138"/>
  <c r="AL138"/>
  <c r="AK138"/>
  <c r="AM138"/>
  <c r="AN138"/>
  <c r="AO138"/>
  <c r="AP138"/>
  <c r="AQ138"/>
  <c r="AR138"/>
  <c r="AS138"/>
  <c r="AT138"/>
  <c r="AU138"/>
  <c r="AW138"/>
  <c r="AX138"/>
  <c r="T139"/>
  <c r="Z139"/>
  <c r="U139"/>
  <c r="Y139"/>
  <c r="AA139"/>
  <c r="V139"/>
  <c r="AB139"/>
  <c r="AD139"/>
  <c r="AC139"/>
  <c r="AE139"/>
  <c r="AF139"/>
  <c r="AH139"/>
  <c r="AG139"/>
  <c r="AI139"/>
  <c r="AJ139"/>
  <c r="AL139"/>
  <c r="AK139"/>
  <c r="AM139"/>
  <c r="AN139"/>
  <c r="AO139"/>
  <c r="AP139"/>
  <c r="AQ139"/>
  <c r="AR139"/>
  <c r="AS139"/>
  <c r="AT139"/>
  <c r="AU139"/>
  <c r="AW139"/>
  <c r="AX139"/>
  <c r="T140"/>
  <c r="Z140"/>
  <c r="U140"/>
  <c r="Y140"/>
  <c r="AA140"/>
  <c r="V140"/>
  <c r="AB140"/>
  <c r="AD140"/>
  <c r="AC140"/>
  <c r="AE140"/>
  <c r="AF140"/>
  <c r="AH140"/>
  <c r="AG140"/>
  <c r="AI140"/>
  <c r="AJ140"/>
  <c r="AL140"/>
  <c r="AK140"/>
  <c r="AM140"/>
  <c r="AN140"/>
  <c r="AO140"/>
  <c r="AP140"/>
  <c r="AQ140"/>
  <c r="AR140"/>
  <c r="AS140"/>
  <c r="AT140"/>
  <c r="AU140"/>
  <c r="AW140"/>
  <c r="AX140"/>
  <c r="T141"/>
  <c r="Z141"/>
  <c r="U141"/>
  <c r="Y141"/>
  <c r="AA141"/>
  <c r="V141"/>
  <c r="AB141"/>
  <c r="AD141"/>
  <c r="AC141"/>
  <c r="AE141"/>
  <c r="AF141"/>
  <c r="AH141"/>
  <c r="AG141"/>
  <c r="AI141"/>
  <c r="AJ141"/>
  <c r="AL141"/>
  <c r="AK141"/>
  <c r="AM141"/>
  <c r="AN141"/>
  <c r="AO141"/>
  <c r="AP141"/>
  <c r="AQ141"/>
  <c r="AR141"/>
  <c r="AS141"/>
  <c r="AT141"/>
  <c r="AU141"/>
  <c r="AW141"/>
  <c r="AX141"/>
  <c r="T142"/>
  <c r="Z142"/>
  <c r="U142"/>
  <c r="Y142"/>
  <c r="AA142"/>
  <c r="V142"/>
  <c r="AB142"/>
  <c r="AD142"/>
  <c r="AC142"/>
  <c r="AE142"/>
  <c r="AF142"/>
  <c r="AH142"/>
  <c r="AG142"/>
  <c r="AI142"/>
  <c r="AJ142"/>
  <c r="AL142"/>
  <c r="AK142"/>
  <c r="AM142"/>
  <c r="AN142"/>
  <c r="AO142"/>
  <c r="AP142"/>
  <c r="AQ142"/>
  <c r="AR142"/>
  <c r="AS142"/>
  <c r="AT142"/>
  <c r="AU142"/>
  <c r="AW142"/>
  <c r="AX142"/>
  <c r="T143"/>
  <c r="Z143"/>
  <c r="U143"/>
  <c r="Y143"/>
  <c r="AA143"/>
  <c r="V143"/>
  <c r="AB143"/>
  <c r="AD143"/>
  <c r="AC143"/>
  <c r="AE143"/>
  <c r="AF143"/>
  <c r="AH143"/>
  <c r="AG143"/>
  <c r="AI143"/>
  <c r="AJ143"/>
  <c r="AK143"/>
  <c r="AL143"/>
  <c r="AM143"/>
  <c r="AN143"/>
  <c r="AO143"/>
  <c r="AP143"/>
  <c r="AQ143"/>
  <c r="AR143"/>
  <c r="AS143"/>
  <c r="AT143"/>
  <c r="AU143"/>
  <c r="AW143"/>
  <c r="AX143"/>
  <c r="T144"/>
  <c r="Z144"/>
  <c r="U144"/>
  <c r="Y144"/>
  <c r="AA144"/>
  <c r="V144"/>
  <c r="AB144"/>
  <c r="AD144"/>
  <c r="AC144"/>
  <c r="AE144"/>
  <c r="AF144"/>
  <c r="AH144"/>
  <c r="AG144"/>
  <c r="AI144"/>
  <c r="AJ144"/>
  <c r="AK144"/>
  <c r="AL144"/>
  <c r="AM144"/>
  <c r="AN144"/>
  <c r="AO144"/>
  <c r="AP144"/>
  <c r="AQ144"/>
  <c r="AR144"/>
  <c r="AS144"/>
  <c r="AT144"/>
  <c r="AU144"/>
  <c r="AW144"/>
  <c r="AX144"/>
  <c r="T145"/>
  <c r="Z145"/>
  <c r="U145"/>
  <c r="Y145"/>
  <c r="AA145"/>
  <c r="V145"/>
  <c r="AB145"/>
  <c r="AD145"/>
  <c r="AC145"/>
  <c r="AE145"/>
  <c r="AF145"/>
  <c r="AH145"/>
  <c r="AG145"/>
  <c r="AI145"/>
  <c r="AJ145"/>
  <c r="AK145"/>
  <c r="AL145"/>
  <c r="AM145"/>
  <c r="AN145"/>
  <c r="AO145"/>
  <c r="AP145"/>
  <c r="AQ145"/>
  <c r="AR145"/>
  <c r="AS145"/>
  <c r="AT145"/>
  <c r="AU145"/>
  <c r="AW145"/>
  <c r="AX145"/>
  <c r="T146"/>
  <c r="Z146"/>
  <c r="U146"/>
  <c r="Y146"/>
  <c r="AA146"/>
  <c r="V146"/>
  <c r="AB146"/>
  <c r="AD146"/>
  <c r="AC146"/>
  <c r="AE146"/>
  <c r="AF146"/>
  <c r="AH146"/>
  <c r="AG146"/>
  <c r="AI146"/>
  <c r="AJ146"/>
  <c r="AK146"/>
  <c r="AL146"/>
  <c r="AM146"/>
  <c r="AN146"/>
  <c r="AO146"/>
  <c r="AP146"/>
  <c r="AQ146"/>
  <c r="AR146"/>
  <c r="AS146"/>
  <c r="AT146"/>
  <c r="AU146"/>
  <c r="AW146"/>
  <c r="AX146"/>
  <c r="T147"/>
  <c r="Z147"/>
  <c r="U147"/>
  <c r="Y147"/>
  <c r="AA147"/>
  <c r="V147"/>
  <c r="AB147"/>
  <c r="AD147"/>
  <c r="AC147"/>
  <c r="AE147"/>
  <c r="AF147"/>
  <c r="AH147"/>
  <c r="AG147"/>
  <c r="AI147"/>
  <c r="AJ147"/>
  <c r="AL147"/>
  <c r="AK147"/>
  <c r="AM147"/>
  <c r="AN147"/>
  <c r="AO147"/>
  <c r="AP147"/>
  <c r="AQ147"/>
  <c r="AR147"/>
  <c r="AS147"/>
  <c r="AT147"/>
  <c r="AU147"/>
  <c r="AW147"/>
  <c r="AX147"/>
  <c r="T148"/>
  <c r="Z148"/>
  <c r="U148"/>
  <c r="Y148"/>
  <c r="AA148"/>
  <c r="V148"/>
  <c r="AB148"/>
  <c r="AD148"/>
  <c r="AC148"/>
  <c r="AE148"/>
  <c r="AF148"/>
  <c r="AH148"/>
  <c r="AG148"/>
  <c r="AI148"/>
  <c r="AJ148"/>
  <c r="AL148"/>
  <c r="AK148"/>
  <c r="AM148"/>
  <c r="AN148"/>
  <c r="AO148"/>
  <c r="AP148"/>
  <c r="AQ148"/>
  <c r="AR148"/>
  <c r="AS148"/>
  <c r="AT148"/>
  <c r="AU148"/>
  <c r="AW148"/>
  <c r="AX148"/>
  <c r="T149"/>
  <c r="Z149"/>
  <c r="U149"/>
  <c r="Y149"/>
  <c r="AA149"/>
  <c r="V149"/>
  <c r="AB149"/>
  <c r="AD149"/>
  <c r="AC149"/>
  <c r="AE149"/>
  <c r="AF149"/>
  <c r="AH149"/>
  <c r="AG149"/>
  <c r="AI149"/>
  <c r="AJ149"/>
  <c r="AL149"/>
  <c r="AK149"/>
  <c r="AM149"/>
  <c r="AN149"/>
  <c r="AO149"/>
  <c r="AP149"/>
  <c r="AQ149"/>
  <c r="AR149"/>
  <c r="AS149"/>
  <c r="AT149"/>
  <c r="AU149"/>
  <c r="AW149"/>
  <c r="AX149"/>
  <c r="T150"/>
  <c r="Z150"/>
  <c r="U150"/>
  <c r="Y150"/>
  <c r="AA150"/>
  <c r="V150"/>
  <c r="AB150"/>
  <c r="AD150"/>
  <c r="AC150"/>
  <c r="AE150"/>
  <c r="AF150"/>
  <c r="AH150"/>
  <c r="AG150"/>
  <c r="AI150"/>
  <c r="AJ150"/>
  <c r="AL150"/>
  <c r="AK150"/>
  <c r="AM150"/>
  <c r="AN150"/>
  <c r="AO150"/>
  <c r="AP150"/>
  <c r="AQ150"/>
  <c r="AR150"/>
  <c r="AS150"/>
  <c r="AT150"/>
  <c r="AU150"/>
  <c r="AW150"/>
  <c r="AX150"/>
  <c r="T151"/>
  <c r="Z151"/>
  <c r="U151"/>
  <c r="Y151"/>
  <c r="AA151"/>
  <c r="V151"/>
  <c r="AB151"/>
  <c r="AD151"/>
  <c r="AC151"/>
  <c r="AE151"/>
  <c r="AF151"/>
  <c r="AH151"/>
  <c r="AG151"/>
  <c r="AI151"/>
  <c r="AJ151"/>
  <c r="AL151"/>
  <c r="AK151"/>
  <c r="AM151"/>
  <c r="AN151"/>
  <c r="AO151"/>
  <c r="AP151"/>
  <c r="AQ151"/>
  <c r="AR151"/>
  <c r="AS151"/>
  <c r="AT151"/>
  <c r="AU151"/>
  <c r="AW151"/>
  <c r="AX151"/>
  <c r="T152"/>
  <c r="Z152"/>
  <c r="U152"/>
  <c r="Y152"/>
  <c r="AA152"/>
  <c r="V152"/>
  <c r="AB152"/>
  <c r="AD152"/>
  <c r="AC152"/>
  <c r="AE152"/>
  <c r="AF152"/>
  <c r="AH152"/>
  <c r="AG152"/>
  <c r="AI152"/>
  <c r="AJ152"/>
  <c r="AL152"/>
  <c r="AK152"/>
  <c r="AM152"/>
  <c r="AN152"/>
  <c r="AO152"/>
  <c r="AP152"/>
  <c r="AQ152"/>
  <c r="AR152"/>
  <c r="AS152"/>
  <c r="AT152"/>
  <c r="AU152"/>
  <c r="AW152"/>
  <c r="AX152"/>
  <c r="T153"/>
  <c r="Z153"/>
  <c r="U153"/>
  <c r="Y153"/>
  <c r="AA153"/>
  <c r="V153"/>
  <c r="AB153"/>
  <c r="AD153"/>
  <c r="AC153"/>
  <c r="AE153"/>
  <c r="AF153"/>
  <c r="AH153"/>
  <c r="AG153"/>
  <c r="AI153"/>
  <c r="AJ153"/>
  <c r="AL153"/>
  <c r="AK153"/>
  <c r="AM153"/>
  <c r="AN153"/>
  <c r="AO153"/>
  <c r="AP153"/>
  <c r="AQ153"/>
  <c r="AR153"/>
  <c r="AS153"/>
  <c r="AT153"/>
  <c r="AU153"/>
  <c r="AW153"/>
  <c r="AX153"/>
  <c r="T154"/>
  <c r="Z154"/>
  <c r="U154"/>
  <c r="Y154"/>
  <c r="AA154"/>
  <c r="V154"/>
  <c r="AB154"/>
  <c r="AD154"/>
  <c r="AC154"/>
  <c r="AE154"/>
  <c r="AF154"/>
  <c r="AH154"/>
  <c r="AG154"/>
  <c r="AI154"/>
  <c r="AJ154"/>
  <c r="AL154"/>
  <c r="AK154"/>
  <c r="AM154"/>
  <c r="AN154"/>
  <c r="AO154"/>
  <c r="AP154"/>
  <c r="AQ154"/>
  <c r="AR154"/>
  <c r="AS154"/>
  <c r="AT154"/>
  <c r="AU154"/>
  <c r="AW154"/>
  <c r="AX154"/>
  <c r="T155"/>
  <c r="Z155"/>
  <c r="U155"/>
  <c r="Y155"/>
  <c r="AA155"/>
  <c r="V155"/>
  <c r="AB155"/>
  <c r="AD155"/>
  <c r="AC155"/>
  <c r="AE155"/>
  <c r="AF155"/>
  <c r="AH155"/>
  <c r="AG155"/>
  <c r="AI155"/>
  <c r="AJ155"/>
  <c r="AL155"/>
  <c r="AK155"/>
  <c r="AM155"/>
  <c r="AN155"/>
  <c r="AO155"/>
  <c r="AP155"/>
  <c r="AQ155"/>
  <c r="AR155"/>
  <c r="AS155"/>
  <c r="AT155"/>
  <c r="AU155"/>
  <c r="AW155"/>
  <c r="AX155"/>
  <c r="T156"/>
  <c r="Z156"/>
  <c r="U156"/>
  <c r="Y156"/>
  <c r="AA156"/>
  <c r="V156"/>
  <c r="AB156"/>
  <c r="AD156"/>
  <c r="AC156"/>
  <c r="AE156"/>
  <c r="AF156"/>
  <c r="AH156"/>
  <c r="AG156"/>
  <c r="AI156"/>
  <c r="AJ156"/>
  <c r="AL156"/>
  <c r="AK156"/>
  <c r="AM156"/>
  <c r="AN156"/>
  <c r="AO156"/>
  <c r="AP156"/>
  <c r="AQ156"/>
  <c r="AR156"/>
  <c r="AS156"/>
  <c r="AT156"/>
  <c r="AU156"/>
  <c r="AW156"/>
  <c r="AX156"/>
  <c r="T157"/>
  <c r="Z157"/>
  <c r="U157"/>
  <c r="Y157"/>
  <c r="AA157"/>
  <c r="V157"/>
  <c r="AB157"/>
  <c r="AD157"/>
  <c r="AC157"/>
  <c r="AE157"/>
  <c r="AF157"/>
  <c r="AH157"/>
  <c r="AG157"/>
  <c r="AI157"/>
  <c r="AJ157"/>
  <c r="AL157"/>
  <c r="AK157"/>
  <c r="AM157"/>
  <c r="AN157"/>
  <c r="AO157"/>
  <c r="AP157"/>
  <c r="AQ157"/>
  <c r="AR157"/>
  <c r="AS157"/>
  <c r="AT157"/>
  <c r="AU157"/>
  <c r="AW157"/>
  <c r="AX157"/>
  <c r="T158"/>
  <c r="Z158"/>
  <c r="U158"/>
  <c r="Y158"/>
  <c r="AA158"/>
  <c r="V158"/>
  <c r="AB158"/>
  <c r="AD158"/>
  <c r="AC158"/>
  <c r="AE158"/>
  <c r="AF158"/>
  <c r="AH158"/>
  <c r="AG158"/>
  <c r="AI158"/>
  <c r="AJ158"/>
  <c r="AL158"/>
  <c r="AK158"/>
  <c r="AM158"/>
  <c r="AN158"/>
  <c r="AO158"/>
  <c r="AP158"/>
  <c r="AQ158"/>
  <c r="AR158"/>
  <c r="AS158"/>
  <c r="AT158"/>
  <c r="AU158"/>
  <c r="AW158"/>
  <c r="AX158"/>
  <c r="T159"/>
  <c r="Z159"/>
  <c r="U159"/>
  <c r="Y159"/>
  <c r="AA159"/>
  <c r="V159"/>
  <c r="AB159"/>
  <c r="AD159"/>
  <c r="AC159"/>
  <c r="AE159"/>
  <c r="AF159"/>
  <c r="AH159"/>
  <c r="AG159"/>
  <c r="AI159"/>
  <c r="AJ159"/>
  <c r="AL159"/>
  <c r="AK159"/>
  <c r="AM159"/>
  <c r="AN159"/>
  <c r="AO159"/>
  <c r="AP159"/>
  <c r="AQ159"/>
  <c r="AR159"/>
  <c r="AS159"/>
  <c r="AT159"/>
  <c r="AU159"/>
  <c r="AW159"/>
  <c r="AX159"/>
  <c r="T160"/>
  <c r="Z160"/>
  <c r="U160"/>
  <c r="Y160"/>
  <c r="AA160"/>
  <c r="V160"/>
  <c r="AB160"/>
  <c r="AD160"/>
  <c r="AC160"/>
  <c r="AE160"/>
  <c r="AF160"/>
  <c r="AH160"/>
  <c r="AG160"/>
  <c r="AI160"/>
  <c r="AJ160"/>
  <c r="AL160"/>
  <c r="AK160"/>
  <c r="AM160"/>
  <c r="AN160"/>
  <c r="AO160"/>
  <c r="AP160"/>
  <c r="AQ160"/>
  <c r="AR160"/>
  <c r="AS160"/>
  <c r="AT160"/>
  <c r="AU160"/>
  <c r="AW160"/>
  <c r="AX160"/>
  <c r="T161"/>
  <c r="Z161"/>
  <c r="U161"/>
  <c r="Y161"/>
  <c r="AA161"/>
  <c r="V161"/>
  <c r="AB161"/>
  <c r="AD161"/>
  <c r="AC161"/>
  <c r="AE161"/>
  <c r="AF161"/>
  <c r="AH161"/>
  <c r="AG161"/>
  <c r="AI161"/>
  <c r="AJ161"/>
  <c r="AL161"/>
  <c r="AK161"/>
  <c r="AM161"/>
  <c r="AN161"/>
  <c r="AO161"/>
  <c r="AP161"/>
  <c r="AQ161"/>
  <c r="AR161"/>
  <c r="AS161"/>
  <c r="AT161"/>
  <c r="AU161"/>
  <c r="AW161"/>
  <c r="AX161"/>
  <c r="T162"/>
  <c r="Z162"/>
  <c r="U162"/>
  <c r="Y162"/>
  <c r="AA162"/>
  <c r="V162"/>
  <c r="AB162"/>
  <c r="AD162"/>
  <c r="AC162"/>
  <c r="AE162"/>
  <c r="AF162"/>
  <c r="AH162"/>
  <c r="AG162"/>
  <c r="AI162"/>
  <c r="AJ162"/>
  <c r="AL162"/>
  <c r="AK162"/>
  <c r="AM162"/>
  <c r="AN162"/>
  <c r="AO162"/>
  <c r="AP162"/>
  <c r="AQ162"/>
  <c r="AR162"/>
  <c r="AS162"/>
  <c r="AT162"/>
  <c r="AU162"/>
  <c r="AW162"/>
  <c r="AX162"/>
  <c r="T163"/>
  <c r="Z163"/>
  <c r="U163"/>
  <c r="Y163"/>
  <c r="AA163"/>
  <c r="V163"/>
  <c r="AB163"/>
  <c r="AD163"/>
  <c r="AC163"/>
  <c r="AE163"/>
  <c r="AF163"/>
  <c r="AH163"/>
  <c r="AG163"/>
  <c r="AI163"/>
  <c r="AJ163"/>
  <c r="AL163"/>
  <c r="AK163"/>
  <c r="AM163"/>
  <c r="AN163"/>
  <c r="AO163"/>
  <c r="AP163"/>
  <c r="AQ163"/>
  <c r="AR163"/>
  <c r="AS163"/>
  <c r="AT163"/>
  <c r="AU163"/>
  <c r="AW163"/>
  <c r="AX163"/>
  <c r="T164"/>
  <c r="Z164"/>
  <c r="U164"/>
  <c r="Y164"/>
  <c r="AA164"/>
  <c r="V164"/>
  <c r="AB164"/>
  <c r="AD164"/>
  <c r="AC164"/>
  <c r="AE164"/>
  <c r="AF164"/>
  <c r="AH164"/>
  <c r="AG164"/>
  <c r="AI164"/>
  <c r="AJ164"/>
  <c r="AL164"/>
  <c r="AK164"/>
  <c r="AM164"/>
  <c r="AN164"/>
  <c r="AO164"/>
  <c r="AP164"/>
  <c r="AQ164"/>
  <c r="AR164"/>
  <c r="AS164"/>
  <c r="AT164"/>
  <c r="AU164"/>
  <c r="AW164"/>
  <c r="AX164"/>
  <c r="T165"/>
  <c r="Z165"/>
  <c r="U165"/>
  <c r="Y165"/>
  <c r="AA165"/>
  <c r="V165"/>
  <c r="AB165"/>
  <c r="AD165"/>
  <c r="AC165"/>
  <c r="AE165"/>
  <c r="AF165"/>
  <c r="AH165"/>
  <c r="AG165"/>
  <c r="AI165"/>
  <c r="AJ165"/>
  <c r="AL165"/>
  <c r="AK165"/>
  <c r="AM165"/>
  <c r="AN165"/>
  <c r="AO165"/>
  <c r="AP165"/>
  <c r="AQ165"/>
  <c r="AR165"/>
  <c r="AS165"/>
  <c r="AT165"/>
  <c r="AU165"/>
  <c r="AW165"/>
  <c r="AX165"/>
  <c r="T166"/>
  <c r="Z166"/>
  <c r="U166"/>
  <c r="Y166"/>
  <c r="AA166"/>
  <c r="V166"/>
  <c r="AB166"/>
  <c r="AD166"/>
  <c r="AC166"/>
  <c r="AE166"/>
  <c r="AF166"/>
  <c r="AH166"/>
  <c r="AG166"/>
  <c r="AI166"/>
  <c r="AJ166"/>
  <c r="AL166"/>
  <c r="AK166"/>
  <c r="AM166"/>
  <c r="AN166"/>
  <c r="AO166"/>
  <c r="AP166"/>
  <c r="AQ166"/>
  <c r="AR166"/>
  <c r="AS166"/>
  <c r="AT166"/>
  <c r="AU166"/>
  <c r="AW166"/>
  <c r="AX166"/>
  <c r="T167"/>
  <c r="Z167"/>
  <c r="U167"/>
  <c r="Y167"/>
  <c r="AA167"/>
  <c r="V167"/>
  <c r="AB167"/>
  <c r="AD167"/>
  <c r="AC167"/>
  <c r="AE167"/>
  <c r="AF167"/>
  <c r="AH167"/>
  <c r="AG167"/>
  <c r="AI167"/>
  <c r="AJ167"/>
  <c r="AL167"/>
  <c r="AK167"/>
  <c r="AM167"/>
  <c r="AN167"/>
  <c r="AO167"/>
  <c r="AP167"/>
  <c r="AQ167"/>
  <c r="AR167"/>
  <c r="AS167"/>
  <c r="AT167"/>
  <c r="AU167"/>
  <c r="AW167"/>
  <c r="AX167"/>
  <c r="T168"/>
  <c r="Z168"/>
  <c r="U168"/>
  <c r="Y168"/>
  <c r="AA168"/>
  <c r="V168"/>
  <c r="AB168"/>
  <c r="AD168"/>
  <c r="AC168"/>
  <c r="AE168"/>
  <c r="AF168"/>
  <c r="AH168"/>
  <c r="AG168"/>
  <c r="AI168"/>
  <c r="AJ168"/>
  <c r="AL168"/>
  <c r="AK168"/>
  <c r="AM168"/>
  <c r="AN168"/>
  <c r="AO168"/>
  <c r="AP168"/>
  <c r="AQ168"/>
  <c r="AR168"/>
  <c r="AS168"/>
  <c r="AT168"/>
  <c r="AU168"/>
  <c r="AW168"/>
  <c r="AX168"/>
  <c r="T169"/>
  <c r="Z169"/>
  <c r="U169"/>
  <c r="Y169"/>
  <c r="AA169"/>
  <c r="V169"/>
  <c r="AB169"/>
  <c r="AD169"/>
  <c r="AC169"/>
  <c r="AE169"/>
  <c r="AF169"/>
  <c r="AH169"/>
  <c r="AG169"/>
  <c r="AI169"/>
  <c r="AJ169"/>
  <c r="AL169"/>
  <c r="AK169"/>
  <c r="AM169"/>
  <c r="AN169"/>
  <c r="AO169"/>
  <c r="AP169"/>
  <c r="AQ169"/>
  <c r="AR169"/>
  <c r="AS169"/>
  <c r="AT169"/>
  <c r="AU169"/>
  <c r="AW169"/>
  <c r="AX169"/>
  <c r="T170"/>
  <c r="Z170"/>
  <c r="U170"/>
  <c r="Y170"/>
  <c r="AA170"/>
  <c r="V170"/>
  <c r="AB170"/>
  <c r="AD170"/>
  <c r="AC170"/>
  <c r="AE170"/>
  <c r="AF170"/>
  <c r="AH170"/>
  <c r="AG170"/>
  <c r="AI170"/>
  <c r="AJ170"/>
  <c r="AL170"/>
  <c r="AK170"/>
  <c r="AM170"/>
  <c r="AN170"/>
  <c r="AO170"/>
  <c r="AP170"/>
  <c r="AQ170"/>
  <c r="AR170"/>
  <c r="AS170"/>
  <c r="AT170"/>
  <c r="AU170"/>
  <c r="AW170"/>
  <c r="AX170"/>
  <c r="T171"/>
  <c r="Z171"/>
  <c r="U171"/>
  <c r="Y171"/>
  <c r="AA171"/>
  <c r="V171"/>
  <c r="AB171"/>
  <c r="AD171"/>
  <c r="AC171"/>
  <c r="AE171"/>
  <c r="AF171"/>
  <c r="AH171"/>
  <c r="AG171"/>
  <c r="AI171"/>
  <c r="AJ171"/>
  <c r="AL171"/>
  <c r="AK171"/>
  <c r="AM171"/>
  <c r="AN171"/>
  <c r="AO171"/>
  <c r="AP171"/>
  <c r="AQ171"/>
  <c r="AR171"/>
  <c r="AS171"/>
  <c r="AT171"/>
  <c r="AU171"/>
  <c r="AW171"/>
  <c r="AX171"/>
  <c r="T172"/>
  <c r="Z172"/>
  <c r="U172"/>
  <c r="Y172"/>
  <c r="AA172"/>
  <c r="V172"/>
  <c r="AB172"/>
  <c r="AD172"/>
  <c r="AC172"/>
  <c r="AE172"/>
  <c r="AF172"/>
  <c r="AH172"/>
  <c r="AG172"/>
  <c r="AI172"/>
  <c r="AJ172"/>
  <c r="AL172"/>
  <c r="AK172"/>
  <c r="AM172"/>
  <c r="AN172"/>
  <c r="AO172"/>
  <c r="AP172"/>
  <c r="AQ172"/>
  <c r="AR172"/>
  <c r="AS172"/>
  <c r="AT172"/>
  <c r="AU172"/>
  <c r="AW172"/>
  <c r="AX172"/>
  <c r="T173"/>
  <c r="Z173"/>
  <c r="U173"/>
  <c r="Y173"/>
  <c r="AA173"/>
  <c r="V173"/>
  <c r="AB173"/>
  <c r="AD173"/>
  <c r="AC173"/>
  <c r="AE173"/>
  <c r="AF173"/>
  <c r="AH173"/>
  <c r="AG173"/>
  <c r="AI173"/>
  <c r="AJ173"/>
  <c r="AL173"/>
  <c r="AK173"/>
  <c r="AM173"/>
  <c r="AN173"/>
  <c r="AO173"/>
  <c r="AP173"/>
  <c r="AQ173"/>
  <c r="AR173"/>
  <c r="AS173"/>
  <c r="AT173"/>
  <c r="AU173"/>
  <c r="AW173"/>
  <c r="AX173"/>
  <c r="T174"/>
  <c r="Z174"/>
  <c r="U174"/>
  <c r="Y174"/>
  <c r="AA174"/>
  <c r="V174"/>
  <c r="AB174"/>
  <c r="AD174"/>
  <c r="AC174"/>
  <c r="AE174"/>
  <c r="AF174"/>
  <c r="AH174"/>
  <c r="AG174"/>
  <c r="AI174"/>
  <c r="AJ174"/>
  <c r="AL174"/>
  <c r="AK174"/>
  <c r="AM174"/>
  <c r="AN174"/>
  <c r="AO174"/>
  <c r="AP174"/>
  <c r="AQ174"/>
  <c r="AR174"/>
  <c r="AS174"/>
  <c r="AT174"/>
  <c r="AU174"/>
  <c r="AW174"/>
  <c r="AX174"/>
  <c r="T175"/>
  <c r="Z175"/>
  <c r="U175"/>
  <c r="Y175"/>
  <c r="AA175"/>
  <c r="V175"/>
  <c r="AB175"/>
  <c r="AD175"/>
  <c r="AC175"/>
  <c r="AE175"/>
  <c r="AF175"/>
  <c r="AH175"/>
  <c r="AG175"/>
  <c r="AI175"/>
  <c r="AJ175"/>
  <c r="AL175"/>
  <c r="AK175"/>
  <c r="AM175"/>
  <c r="AN175"/>
  <c r="AO175"/>
  <c r="AP175"/>
  <c r="AQ175"/>
  <c r="AR175"/>
  <c r="AS175"/>
  <c r="AT175"/>
  <c r="AU175"/>
  <c r="AW175"/>
  <c r="AX175"/>
  <c r="T176"/>
  <c r="Z176"/>
  <c r="U176"/>
  <c r="Y176"/>
  <c r="AA176"/>
  <c r="V176"/>
  <c r="AB176"/>
  <c r="AD176"/>
  <c r="AC176"/>
  <c r="AE176"/>
  <c r="AF176"/>
  <c r="AH176"/>
  <c r="AG176"/>
  <c r="AI176"/>
  <c r="AJ176"/>
  <c r="AL176"/>
  <c r="AK176"/>
  <c r="AM176"/>
  <c r="AN176"/>
  <c r="AO176"/>
  <c r="AP176"/>
  <c r="AQ176"/>
  <c r="AR176"/>
  <c r="AS176"/>
  <c r="AT176"/>
  <c r="AU176"/>
  <c r="AW176"/>
  <c r="AX176"/>
  <c r="T177"/>
  <c r="Z177"/>
  <c r="U177"/>
  <c r="Y177"/>
  <c r="AA177"/>
  <c r="V177"/>
  <c r="AB177"/>
  <c r="AD177"/>
  <c r="AC177"/>
  <c r="AE177"/>
  <c r="AF177"/>
  <c r="AH177"/>
  <c r="AG177"/>
  <c r="AI177"/>
  <c r="AJ177"/>
  <c r="AL177"/>
  <c r="AK177"/>
  <c r="AM177"/>
  <c r="AN177"/>
  <c r="AO177"/>
  <c r="AP177"/>
  <c r="AQ177"/>
  <c r="AR177"/>
  <c r="AS177"/>
  <c r="AT177"/>
  <c r="AU177"/>
  <c r="AW177"/>
  <c r="AX177"/>
  <c r="T178"/>
  <c r="Z178"/>
  <c r="U178"/>
  <c r="Y178"/>
  <c r="AA178"/>
  <c r="V178"/>
  <c r="AB178"/>
  <c r="AD178"/>
  <c r="AC178"/>
  <c r="AE178"/>
  <c r="AF178"/>
  <c r="AH178"/>
  <c r="AG178"/>
  <c r="AI178"/>
  <c r="AJ178"/>
  <c r="AL178"/>
  <c r="AK178"/>
  <c r="AM178"/>
  <c r="AN178"/>
  <c r="AO178"/>
  <c r="AP178"/>
  <c r="AQ178"/>
  <c r="AR178"/>
  <c r="AS178"/>
  <c r="AT178"/>
  <c r="AU178"/>
  <c r="AW178"/>
  <c r="AX178"/>
  <c r="T179"/>
  <c r="Z179"/>
  <c r="U179"/>
  <c r="Y179"/>
  <c r="AA179"/>
  <c r="V179"/>
  <c r="AB179"/>
  <c r="AD179"/>
  <c r="AC179"/>
  <c r="AE179"/>
  <c r="AF179"/>
  <c r="AH179"/>
  <c r="AG179"/>
  <c r="AI179"/>
  <c r="AJ179"/>
  <c r="AL179"/>
  <c r="AK179"/>
  <c r="AM179"/>
  <c r="AN179"/>
  <c r="AO179"/>
  <c r="AP179"/>
  <c r="AQ179"/>
  <c r="AR179"/>
  <c r="AS179"/>
  <c r="AT179"/>
  <c r="AU179"/>
  <c r="AW179"/>
  <c r="AX179"/>
  <c r="T180"/>
  <c r="Z180"/>
  <c r="U180"/>
  <c r="Y180"/>
  <c r="AA180"/>
  <c r="V180"/>
  <c r="AB180"/>
  <c r="AD180"/>
  <c r="AC180"/>
  <c r="AE180"/>
  <c r="AF180"/>
  <c r="AH180"/>
  <c r="AG180"/>
  <c r="AI180"/>
  <c r="AJ180"/>
  <c r="AL180"/>
  <c r="AK180"/>
  <c r="AM180"/>
  <c r="AN180"/>
  <c r="AO180"/>
  <c r="AP180"/>
  <c r="AQ180"/>
  <c r="AR180"/>
  <c r="AS180"/>
  <c r="AT180"/>
  <c r="AU180"/>
  <c r="AW180"/>
  <c r="AX180"/>
  <c r="T181"/>
  <c r="Z181"/>
  <c r="U181"/>
  <c r="Y181"/>
  <c r="AA181"/>
  <c r="V181"/>
  <c r="AB181"/>
  <c r="AD181"/>
  <c r="AC181"/>
  <c r="AE181"/>
  <c r="AF181"/>
  <c r="AH181"/>
  <c r="AG181"/>
  <c r="AI181"/>
  <c r="AJ181"/>
  <c r="AL181"/>
  <c r="AK181"/>
  <c r="AM181"/>
  <c r="AN181"/>
  <c r="AO181"/>
  <c r="AP181"/>
  <c r="AQ181"/>
  <c r="AR181"/>
  <c r="AS181"/>
  <c r="AT181"/>
  <c r="AU181"/>
  <c r="AW181"/>
  <c r="AX181"/>
  <c r="T182"/>
  <c r="Z182"/>
  <c r="U182"/>
  <c r="Y182"/>
  <c r="AA182"/>
  <c r="V182"/>
  <c r="AB182"/>
  <c r="AD182"/>
  <c r="AC182"/>
  <c r="AE182"/>
  <c r="AF182"/>
  <c r="AH182"/>
  <c r="AG182"/>
  <c r="AI182"/>
  <c r="AJ182"/>
  <c r="AL182"/>
  <c r="AK182"/>
  <c r="AM182"/>
  <c r="AN182"/>
  <c r="AO182"/>
  <c r="AP182"/>
  <c r="AQ182"/>
  <c r="AR182"/>
  <c r="AS182"/>
  <c r="AT182"/>
  <c r="AU182"/>
  <c r="AW182"/>
  <c r="AX182"/>
  <c r="T183"/>
  <c r="Z183"/>
  <c r="U183"/>
  <c r="Y183"/>
  <c r="AA183"/>
  <c r="V183"/>
  <c r="AB183"/>
  <c r="AD183"/>
  <c r="AC183"/>
  <c r="AE183"/>
  <c r="AF183"/>
  <c r="AH183"/>
  <c r="AG183"/>
  <c r="AI183"/>
  <c r="AJ183"/>
  <c r="AL183"/>
  <c r="AK183"/>
  <c r="AM183"/>
  <c r="AN183"/>
  <c r="AO183"/>
  <c r="AP183"/>
  <c r="AQ183"/>
  <c r="AR183"/>
  <c r="AS183"/>
  <c r="AT183"/>
  <c r="AU183"/>
  <c r="AW183"/>
  <c r="AX183"/>
  <c r="T184"/>
  <c r="Z184"/>
  <c r="U184"/>
  <c r="Y184"/>
  <c r="AA184"/>
  <c r="V184"/>
  <c r="AB184"/>
  <c r="AD184"/>
  <c r="AC184"/>
  <c r="AE184"/>
  <c r="AF184"/>
  <c r="AH184"/>
  <c r="AG184"/>
  <c r="AI184"/>
  <c r="AJ184"/>
  <c r="AL184"/>
  <c r="AK184"/>
  <c r="AM184"/>
  <c r="AN184"/>
  <c r="AO184"/>
  <c r="AP184"/>
  <c r="AQ184"/>
  <c r="AR184"/>
  <c r="AS184"/>
  <c r="AT184"/>
  <c r="AU184"/>
  <c r="AW184"/>
  <c r="AX184"/>
  <c r="T185"/>
  <c r="Z185"/>
  <c r="U185"/>
  <c r="Y185"/>
  <c r="AA185"/>
  <c r="V185"/>
  <c r="AB185"/>
  <c r="AD185"/>
  <c r="AC185"/>
  <c r="AE185"/>
  <c r="AF185"/>
  <c r="AH185"/>
  <c r="AG185"/>
  <c r="AI185"/>
  <c r="AJ185"/>
  <c r="AL185"/>
  <c r="AK185"/>
  <c r="AM185"/>
  <c r="AN185"/>
  <c r="AO185"/>
  <c r="AP185"/>
  <c r="AQ185"/>
  <c r="AR185"/>
  <c r="AS185"/>
  <c r="AT185"/>
  <c r="AU185"/>
  <c r="AW185"/>
  <c r="AX185"/>
  <c r="T186"/>
  <c r="Z186"/>
  <c r="U186"/>
  <c r="Y186"/>
  <c r="AA186"/>
  <c r="V186"/>
  <c r="AB186"/>
  <c r="AD186"/>
  <c r="AC186"/>
  <c r="AE186"/>
  <c r="AF186"/>
  <c r="AH186"/>
  <c r="AG186"/>
  <c r="AI186"/>
  <c r="AJ186"/>
  <c r="AL186"/>
  <c r="AK186"/>
  <c r="AM186"/>
  <c r="AN186"/>
  <c r="AO186"/>
  <c r="AP186"/>
  <c r="AQ186"/>
  <c r="AR186"/>
  <c r="AS186"/>
  <c r="AT186"/>
  <c r="AU186"/>
  <c r="AW186"/>
  <c r="AX186"/>
  <c r="T187"/>
  <c r="Z187"/>
  <c r="U187"/>
  <c r="Y187"/>
  <c r="AA187"/>
  <c r="V187"/>
  <c r="AB187"/>
  <c r="AD187"/>
  <c r="AC187"/>
  <c r="AE187"/>
  <c r="AF187"/>
  <c r="AH187"/>
  <c r="AG187"/>
  <c r="AI187"/>
  <c r="AJ187"/>
  <c r="AL187"/>
  <c r="AK187"/>
  <c r="AM187"/>
  <c r="AN187"/>
  <c r="AO187"/>
  <c r="AP187"/>
  <c r="AQ187"/>
  <c r="AR187"/>
  <c r="AS187"/>
  <c r="AT187"/>
  <c r="AU187"/>
  <c r="AW187"/>
  <c r="AX187"/>
  <c r="T188"/>
  <c r="Z188"/>
  <c r="U188"/>
  <c r="Y188"/>
  <c r="AA188"/>
  <c r="V188"/>
  <c r="AB188"/>
  <c r="AD188"/>
  <c r="AC188"/>
  <c r="AE188"/>
  <c r="AF188"/>
  <c r="AH188"/>
  <c r="AG188"/>
  <c r="AI188"/>
  <c r="AJ188"/>
  <c r="AL188"/>
  <c r="AK188"/>
  <c r="AM188"/>
  <c r="AN188"/>
  <c r="AO188"/>
  <c r="AP188"/>
  <c r="AQ188"/>
  <c r="AR188"/>
  <c r="AS188"/>
  <c r="AT188"/>
  <c r="AU188"/>
  <c r="AW188"/>
  <c r="AX188"/>
  <c r="T189"/>
  <c r="Z189"/>
  <c r="U189"/>
  <c r="Y189"/>
  <c r="AA189"/>
  <c r="V189"/>
  <c r="AB189"/>
  <c r="AD189"/>
  <c r="AC189"/>
  <c r="AE189"/>
  <c r="AF189"/>
  <c r="AH189"/>
  <c r="AG189"/>
  <c r="AI189"/>
  <c r="AJ189"/>
  <c r="AL189"/>
  <c r="AK189"/>
  <c r="AM189"/>
  <c r="AN189"/>
  <c r="AO189"/>
  <c r="AP189"/>
  <c r="AQ189"/>
  <c r="AR189"/>
  <c r="AS189"/>
  <c r="AT189"/>
  <c r="AU189"/>
  <c r="AW189"/>
  <c r="AX189"/>
  <c r="T190"/>
  <c r="Z190"/>
  <c r="U190"/>
  <c r="Y190"/>
  <c r="AA190"/>
  <c r="V190"/>
  <c r="AB190"/>
  <c r="AD190"/>
  <c r="AC190"/>
  <c r="AE190"/>
  <c r="AF190"/>
  <c r="AH190"/>
  <c r="AG190"/>
  <c r="AI190"/>
  <c r="AJ190"/>
  <c r="AL190"/>
  <c r="AK190"/>
  <c r="AM190"/>
  <c r="AN190"/>
  <c r="AO190"/>
  <c r="AP190"/>
  <c r="AQ190"/>
  <c r="AR190"/>
  <c r="AS190"/>
  <c r="AT190"/>
  <c r="AU190"/>
  <c r="AW190"/>
  <c r="AX190"/>
  <c r="T191"/>
  <c r="Z191"/>
  <c r="U191"/>
  <c r="Y191"/>
  <c r="AA191"/>
  <c r="V191"/>
  <c r="AB191"/>
  <c r="AD191"/>
  <c r="AC191"/>
  <c r="AE191"/>
  <c r="AF191"/>
  <c r="AH191"/>
  <c r="AG191"/>
  <c r="AI191"/>
  <c r="AJ191"/>
  <c r="AK191"/>
  <c r="AL191"/>
  <c r="AM191"/>
  <c r="AN191"/>
  <c r="AO191"/>
  <c r="AP191"/>
  <c r="AQ191"/>
  <c r="AR191"/>
  <c r="AS191"/>
  <c r="AT191"/>
  <c r="AU191"/>
  <c r="AW191"/>
  <c r="AX191"/>
  <c r="T192"/>
  <c r="Z192"/>
  <c r="U192"/>
  <c r="Y192"/>
  <c r="AA192"/>
  <c r="V192"/>
  <c r="AB192"/>
  <c r="AD192"/>
  <c r="AC192"/>
  <c r="AE192"/>
  <c r="AF192"/>
  <c r="AH192"/>
  <c r="AG192"/>
  <c r="AI192"/>
  <c r="AJ192"/>
  <c r="AK192"/>
  <c r="AL192"/>
  <c r="AM192"/>
  <c r="AN192"/>
  <c r="AO192"/>
  <c r="AP192"/>
  <c r="AQ192"/>
  <c r="AR192"/>
  <c r="AS192"/>
  <c r="AT192"/>
  <c r="AU192"/>
  <c r="AW192"/>
  <c r="AX192"/>
  <c r="T193"/>
  <c r="Z193"/>
  <c r="U193"/>
  <c r="Y193"/>
  <c r="AA193"/>
  <c r="V193"/>
  <c r="AB193"/>
  <c r="AD193"/>
  <c r="AC193"/>
  <c r="AE193"/>
  <c r="AF193"/>
  <c r="AH193"/>
  <c r="AG193"/>
  <c r="AI193"/>
  <c r="AJ193"/>
  <c r="AK193"/>
  <c r="AL193"/>
  <c r="AM193"/>
  <c r="AN193"/>
  <c r="AO193"/>
  <c r="AP193"/>
  <c r="AQ193"/>
  <c r="AR193"/>
  <c r="AS193"/>
  <c r="AT193"/>
  <c r="AU193"/>
  <c r="AW193"/>
  <c r="AX193"/>
  <c r="T194"/>
  <c r="Z194"/>
  <c r="U194"/>
  <c r="Y194"/>
  <c r="AA194"/>
  <c r="V194"/>
  <c r="AB194"/>
  <c r="AD194"/>
  <c r="AC194"/>
  <c r="AE194"/>
  <c r="AF194"/>
  <c r="AH194"/>
  <c r="AG194"/>
  <c r="AI194"/>
  <c r="AJ194"/>
  <c r="AL194"/>
  <c r="AK194"/>
  <c r="AM194"/>
  <c r="AN194"/>
  <c r="AO194"/>
  <c r="AP194"/>
  <c r="AQ194"/>
  <c r="AR194"/>
  <c r="AS194"/>
  <c r="AT194"/>
  <c r="AU194"/>
  <c r="AW194"/>
  <c r="AX194"/>
  <c r="T195"/>
  <c r="Z195"/>
  <c r="U195"/>
  <c r="Y195"/>
  <c r="AA195"/>
  <c r="V195"/>
  <c r="AB195"/>
  <c r="AD195"/>
  <c r="AC195"/>
  <c r="AE195"/>
  <c r="AF195"/>
  <c r="AH195"/>
  <c r="AG195"/>
  <c r="AI195"/>
  <c r="AJ195"/>
  <c r="AL195"/>
  <c r="AK195"/>
  <c r="AM195"/>
  <c r="AN195"/>
  <c r="AO195"/>
  <c r="AP195"/>
  <c r="AQ195"/>
  <c r="AR195"/>
  <c r="AS195"/>
  <c r="AT195"/>
  <c r="AU195"/>
  <c r="AW195"/>
  <c r="AX195"/>
  <c r="T196"/>
  <c r="Z196"/>
  <c r="U196"/>
  <c r="Y196"/>
  <c r="AA196"/>
  <c r="V196"/>
  <c r="AB196"/>
  <c r="AD196"/>
  <c r="AC196"/>
  <c r="AE196"/>
  <c r="AF196"/>
  <c r="AH196"/>
  <c r="AG196"/>
  <c r="AI196"/>
  <c r="AJ196"/>
  <c r="AL196"/>
  <c r="AK196"/>
  <c r="AM196"/>
  <c r="AN196"/>
  <c r="AO196"/>
  <c r="AP196"/>
  <c r="AQ196"/>
  <c r="AR196"/>
  <c r="AS196"/>
  <c r="AT196"/>
  <c r="AU196"/>
  <c r="AW196"/>
  <c r="AX196"/>
  <c r="T197"/>
  <c r="Z197"/>
  <c r="U197"/>
  <c r="Y197"/>
  <c r="AA197"/>
  <c r="V197"/>
  <c r="AB197"/>
  <c r="AD197"/>
  <c r="AC197"/>
  <c r="AE197"/>
  <c r="AF197"/>
  <c r="AH197"/>
  <c r="AG197"/>
  <c r="AI197"/>
  <c r="AJ197"/>
  <c r="AL197"/>
  <c r="AK197"/>
  <c r="AM197"/>
  <c r="AN197"/>
  <c r="AO197"/>
  <c r="AP197"/>
  <c r="AQ197"/>
  <c r="AR197"/>
  <c r="AS197"/>
  <c r="AT197"/>
  <c r="AU197"/>
  <c r="AW197"/>
  <c r="AX197"/>
  <c r="T198"/>
  <c r="Z198"/>
  <c r="U198"/>
  <c r="Y198"/>
  <c r="AA198"/>
  <c r="V198"/>
  <c r="AB198"/>
  <c r="AD198"/>
  <c r="AC198"/>
  <c r="AE198"/>
  <c r="AF198"/>
  <c r="AH198"/>
  <c r="AG198"/>
  <c r="AI198"/>
  <c r="AJ198"/>
  <c r="AL198"/>
  <c r="AK198"/>
  <c r="AM198"/>
  <c r="AN198"/>
  <c r="AO198"/>
  <c r="AP198"/>
  <c r="AQ198"/>
  <c r="AR198"/>
  <c r="AS198"/>
  <c r="AT198"/>
  <c r="AU198"/>
  <c r="AW198"/>
  <c r="AX198"/>
  <c r="T199"/>
  <c r="Z199"/>
  <c r="U199"/>
  <c r="Y199"/>
  <c r="AA199"/>
  <c r="V199"/>
  <c r="AB199"/>
  <c r="AD199"/>
  <c r="AC199"/>
  <c r="AE199"/>
  <c r="AF199"/>
  <c r="AH199"/>
  <c r="AG199"/>
  <c r="AI199"/>
  <c r="AJ199"/>
  <c r="AL199"/>
  <c r="AK199"/>
  <c r="AM199"/>
  <c r="AN199"/>
  <c r="AO199"/>
  <c r="AP199"/>
  <c r="AQ199"/>
  <c r="AR199"/>
  <c r="AS199"/>
  <c r="AT199"/>
  <c r="AU199"/>
  <c r="AW199"/>
  <c r="AX199"/>
  <c r="T200"/>
  <c r="Z200"/>
  <c r="U200"/>
  <c r="Y200"/>
  <c r="AA200"/>
  <c r="V200"/>
  <c r="AB200"/>
  <c r="AD200"/>
  <c r="AC200"/>
  <c r="AE200"/>
  <c r="AF200"/>
  <c r="AH200"/>
  <c r="AG200"/>
  <c r="AI200"/>
  <c r="AJ200"/>
  <c r="AL200"/>
  <c r="AK200"/>
  <c r="AM200"/>
  <c r="AN200"/>
  <c r="AO200"/>
  <c r="AP200"/>
  <c r="AQ200"/>
  <c r="AR200"/>
  <c r="AS200"/>
  <c r="AT200"/>
  <c r="AU200"/>
  <c r="AW200"/>
  <c r="AX200"/>
  <c r="T201"/>
  <c r="Z201"/>
  <c r="U201"/>
  <c r="Y201"/>
  <c r="AA201"/>
  <c r="V201"/>
  <c r="AB201"/>
  <c r="AD201"/>
  <c r="AC201"/>
  <c r="AE201"/>
  <c r="AF201"/>
  <c r="AH201"/>
  <c r="AG201"/>
  <c r="AI201"/>
  <c r="AJ201"/>
  <c r="AL201"/>
  <c r="AK201"/>
  <c r="AM201"/>
  <c r="AN201"/>
  <c r="AO201"/>
  <c r="AP201"/>
  <c r="AQ201"/>
  <c r="AR201"/>
  <c r="AS201"/>
  <c r="AT201"/>
  <c r="AU201"/>
  <c r="AW201"/>
  <c r="AX201"/>
  <c r="T202"/>
  <c r="Z202"/>
  <c r="U202"/>
  <c r="Y202"/>
  <c r="AA202"/>
  <c r="V202"/>
  <c r="AB202"/>
  <c r="AD202"/>
  <c r="AC202"/>
  <c r="AE202"/>
  <c r="AF202"/>
  <c r="AH202"/>
  <c r="AG202"/>
  <c r="AI202"/>
  <c r="AJ202"/>
  <c r="AL202"/>
  <c r="AK202"/>
  <c r="AM202"/>
  <c r="AN202"/>
  <c r="AO202"/>
  <c r="AP202"/>
  <c r="AQ202"/>
  <c r="AR202"/>
  <c r="AS202"/>
  <c r="AT202"/>
  <c r="AU202"/>
  <c r="AW202"/>
  <c r="AX202"/>
  <c r="T203"/>
  <c r="Z203"/>
  <c r="U203"/>
  <c r="Y203"/>
  <c r="AA203"/>
  <c r="V203"/>
  <c r="AB203"/>
  <c r="AD203"/>
  <c r="AC203"/>
  <c r="AE203"/>
  <c r="AF203"/>
  <c r="AH203"/>
  <c r="AG203"/>
  <c r="AI203"/>
  <c r="AJ203"/>
  <c r="AL203"/>
  <c r="AK203"/>
  <c r="AM203"/>
  <c r="AN203"/>
  <c r="AO203"/>
  <c r="AP203"/>
  <c r="AQ203"/>
  <c r="AR203"/>
  <c r="AS203"/>
  <c r="AT203"/>
  <c r="AU203"/>
  <c r="AW203"/>
  <c r="AX203"/>
  <c r="T204"/>
  <c r="Z204"/>
  <c r="U204"/>
  <c r="Y204"/>
  <c r="AA204"/>
  <c r="V204"/>
  <c r="AB204"/>
  <c r="AD204"/>
  <c r="AC204"/>
  <c r="AE204"/>
  <c r="AF204"/>
  <c r="AH204"/>
  <c r="AG204"/>
  <c r="AI204"/>
  <c r="AJ204"/>
  <c r="AL204"/>
  <c r="AK204"/>
  <c r="AM204"/>
  <c r="AN204"/>
  <c r="AO204"/>
  <c r="AP204"/>
  <c r="AQ204"/>
  <c r="AR204"/>
  <c r="AS204"/>
  <c r="AT204"/>
  <c r="AU204"/>
  <c r="AW204"/>
  <c r="AX204"/>
  <c r="T205"/>
  <c r="Z205"/>
  <c r="U205"/>
  <c r="Y205"/>
  <c r="AA205"/>
  <c r="V205"/>
  <c r="AB205"/>
  <c r="AD205"/>
  <c r="AC205"/>
  <c r="AE205"/>
  <c r="AF205"/>
  <c r="AH205"/>
  <c r="AG205"/>
  <c r="AI205"/>
  <c r="AJ205"/>
  <c r="AL205"/>
  <c r="AK205"/>
  <c r="AM205"/>
  <c r="AN205"/>
  <c r="AO205"/>
  <c r="AP205"/>
  <c r="AQ205"/>
  <c r="AR205"/>
  <c r="AS205"/>
  <c r="AT205"/>
  <c r="AU205"/>
  <c r="AW205"/>
  <c r="AX205"/>
  <c r="T206"/>
  <c r="Z206"/>
  <c r="U206"/>
  <c r="Y206"/>
  <c r="AA206"/>
  <c r="V206"/>
  <c r="AB206"/>
  <c r="AD206"/>
  <c r="AC206"/>
  <c r="AE206"/>
  <c r="AF206"/>
  <c r="AH206"/>
  <c r="AG206"/>
  <c r="AI206"/>
  <c r="AJ206"/>
  <c r="AL206"/>
  <c r="AK206"/>
  <c r="AM206"/>
  <c r="AN206"/>
  <c r="AO206"/>
  <c r="AP206"/>
  <c r="AQ206"/>
  <c r="AR206"/>
  <c r="AS206"/>
  <c r="AT206"/>
  <c r="AU206"/>
  <c r="AW206"/>
  <c r="AX206"/>
  <c r="T207"/>
  <c r="Z207"/>
  <c r="U207"/>
  <c r="Y207"/>
  <c r="AA207"/>
  <c r="V207"/>
  <c r="AB207"/>
  <c r="AD207"/>
  <c r="AC207"/>
  <c r="AE207"/>
  <c r="AF207"/>
  <c r="AH207"/>
  <c r="AG207"/>
  <c r="AI207"/>
  <c r="AJ207"/>
  <c r="AL207"/>
  <c r="AK207"/>
  <c r="AM207"/>
  <c r="AN207"/>
  <c r="AO207"/>
  <c r="AP207"/>
  <c r="AQ207"/>
  <c r="AR207"/>
  <c r="AS207"/>
  <c r="AT207"/>
  <c r="AU207"/>
  <c r="AW207"/>
  <c r="AX207"/>
  <c r="T208"/>
  <c r="Z208"/>
  <c r="U208"/>
  <c r="Y208"/>
  <c r="AA208"/>
  <c r="V208"/>
  <c r="AB208"/>
  <c r="AD208"/>
  <c r="AC208"/>
  <c r="AE208"/>
  <c r="AF208"/>
  <c r="AH208"/>
  <c r="AG208"/>
  <c r="AI208"/>
  <c r="AJ208"/>
  <c r="AL208"/>
  <c r="AK208"/>
  <c r="AM208"/>
  <c r="AN208"/>
  <c r="AO208"/>
  <c r="AP208"/>
  <c r="AQ208"/>
  <c r="AR208"/>
  <c r="AS208"/>
  <c r="AT208"/>
  <c r="AU208"/>
  <c r="AW208"/>
  <c r="AX208"/>
  <c r="T209"/>
  <c r="Z209"/>
  <c r="U209"/>
  <c r="Y209"/>
  <c r="AA209"/>
  <c r="V209"/>
  <c r="AB209"/>
  <c r="AD209"/>
  <c r="AC209"/>
  <c r="AE209"/>
  <c r="AF209"/>
  <c r="AH209"/>
  <c r="AG209"/>
  <c r="AI209"/>
  <c r="AJ209"/>
  <c r="AL209"/>
  <c r="AK209"/>
  <c r="AM209"/>
  <c r="AN209"/>
  <c r="AO209"/>
  <c r="AP209"/>
  <c r="AQ209"/>
  <c r="AR209"/>
  <c r="AS209"/>
  <c r="AT209"/>
  <c r="AU209"/>
  <c r="AW209"/>
  <c r="AX209"/>
  <c r="T210"/>
  <c r="Z210"/>
  <c r="U210"/>
  <c r="Y210"/>
  <c r="AA210"/>
  <c r="V210"/>
  <c r="AB210"/>
  <c r="AD210"/>
  <c r="AC210"/>
  <c r="AE210"/>
  <c r="AF210"/>
  <c r="AH210"/>
  <c r="AG210"/>
  <c r="AI210"/>
  <c r="AJ210"/>
  <c r="AL210"/>
  <c r="AK210"/>
  <c r="AM210"/>
  <c r="AN210"/>
  <c r="AO210"/>
  <c r="AP210"/>
  <c r="AQ210"/>
  <c r="AR210"/>
  <c r="AS210"/>
  <c r="AT210"/>
  <c r="AU210"/>
  <c r="AW210"/>
  <c r="AX210"/>
  <c r="T211"/>
  <c r="Z211"/>
  <c r="U211"/>
  <c r="Y211"/>
  <c r="AA211"/>
  <c r="V211"/>
  <c r="AB211"/>
  <c r="AD211"/>
  <c r="AC211"/>
  <c r="AE211"/>
  <c r="AF211"/>
  <c r="AH211"/>
  <c r="AG211"/>
  <c r="AI211"/>
  <c r="AJ211"/>
  <c r="AL211"/>
  <c r="AK211"/>
  <c r="AM211"/>
  <c r="AN211"/>
  <c r="AO211"/>
  <c r="AP211"/>
  <c r="AQ211"/>
  <c r="AR211"/>
  <c r="AS211"/>
  <c r="AT211"/>
  <c r="AU211"/>
  <c r="AW211"/>
  <c r="AX211"/>
  <c r="T212"/>
  <c r="Z212"/>
  <c r="U212"/>
  <c r="Y212"/>
  <c r="AA212"/>
  <c r="V212"/>
  <c r="AB212"/>
  <c r="AD212"/>
  <c r="AC212"/>
  <c r="AE212"/>
  <c r="AF212"/>
  <c r="AH212"/>
  <c r="AG212"/>
  <c r="AI212"/>
  <c r="AJ212"/>
  <c r="AL212"/>
  <c r="AK212"/>
  <c r="AM212"/>
  <c r="AN212"/>
  <c r="AO212"/>
  <c r="AP212"/>
  <c r="AQ212"/>
  <c r="AR212"/>
  <c r="AS212"/>
  <c r="AT212"/>
  <c r="AU212"/>
  <c r="AW212"/>
  <c r="AX212"/>
  <c r="T213"/>
  <c r="Z213"/>
  <c r="U213"/>
  <c r="Y213"/>
  <c r="AA213"/>
  <c r="V213"/>
  <c r="AB213"/>
  <c r="AD213"/>
  <c r="AC213"/>
  <c r="AE213"/>
  <c r="AF213"/>
  <c r="AH213"/>
  <c r="AG213"/>
  <c r="AI213"/>
  <c r="AJ213"/>
  <c r="AL213"/>
  <c r="AK213"/>
  <c r="AM213"/>
  <c r="AN213"/>
  <c r="AO213"/>
  <c r="AP213"/>
  <c r="AQ213"/>
  <c r="AR213"/>
  <c r="AS213"/>
  <c r="AT213"/>
  <c r="AU213"/>
  <c r="AW213"/>
  <c r="AX213"/>
  <c r="T214"/>
  <c r="Z214"/>
  <c r="U214"/>
  <c r="Y214"/>
  <c r="AA214"/>
  <c r="V214"/>
  <c r="AB214"/>
  <c r="AD214"/>
  <c r="AC214"/>
  <c r="AE214"/>
  <c r="AF214"/>
  <c r="AH214"/>
  <c r="AG214"/>
  <c r="AI214"/>
  <c r="AJ214"/>
  <c r="AL214"/>
  <c r="AK214"/>
  <c r="AM214"/>
  <c r="AN214"/>
  <c r="AO214"/>
  <c r="AP214"/>
  <c r="AQ214"/>
  <c r="AR214"/>
  <c r="AS214"/>
  <c r="AT214"/>
  <c r="AU214"/>
  <c r="AW214"/>
  <c r="AX214"/>
  <c r="T215"/>
  <c r="Z215"/>
  <c r="U215"/>
  <c r="Y215"/>
  <c r="AA215"/>
  <c r="V215"/>
  <c r="AB215"/>
  <c r="AD215"/>
  <c r="AC215"/>
  <c r="AE215"/>
  <c r="AF215"/>
  <c r="AH215"/>
  <c r="AG215"/>
  <c r="AI215"/>
  <c r="AJ215"/>
  <c r="AL215"/>
  <c r="AK215"/>
  <c r="AM215"/>
  <c r="AN215"/>
  <c r="AO215"/>
  <c r="AP215"/>
  <c r="AQ215"/>
  <c r="AR215"/>
  <c r="AS215"/>
  <c r="AT215"/>
  <c r="AU215"/>
  <c r="AW215"/>
  <c r="AX215"/>
  <c r="T216"/>
  <c r="Z216"/>
  <c r="U216"/>
  <c r="Y216"/>
  <c r="AA216"/>
  <c r="V216"/>
  <c r="AB216"/>
  <c r="AD216"/>
  <c r="AC216"/>
  <c r="AE216"/>
  <c r="AF216"/>
  <c r="AH216"/>
  <c r="AG216"/>
  <c r="AI216"/>
  <c r="AJ216"/>
  <c r="AL216"/>
  <c r="AK216"/>
  <c r="AM216"/>
  <c r="AN216"/>
  <c r="AO216"/>
  <c r="AP216"/>
  <c r="AQ216"/>
  <c r="AR216"/>
  <c r="AS216"/>
  <c r="AT216"/>
  <c r="AU216"/>
  <c r="AW216"/>
  <c r="AX216"/>
  <c r="T217"/>
  <c r="Z217"/>
  <c r="U217"/>
  <c r="Y217"/>
  <c r="AA217"/>
  <c r="V217"/>
  <c r="AB217"/>
  <c r="AD217"/>
  <c r="AC217"/>
  <c r="AE217"/>
  <c r="AF217"/>
  <c r="AH217"/>
  <c r="AG217"/>
  <c r="AI217"/>
  <c r="AJ217"/>
  <c r="AL217"/>
  <c r="AK217"/>
  <c r="AM217"/>
  <c r="AN217"/>
  <c r="AO217"/>
  <c r="AP217"/>
  <c r="AQ217"/>
  <c r="AR217"/>
  <c r="AS217"/>
  <c r="AT217"/>
  <c r="AU217"/>
  <c r="AW217"/>
  <c r="AX217"/>
  <c r="T218"/>
  <c r="Z218"/>
  <c r="U218"/>
  <c r="Y218"/>
  <c r="AA218"/>
  <c r="V218"/>
  <c r="AB218"/>
  <c r="AD218"/>
  <c r="AC218"/>
  <c r="AE218"/>
  <c r="AF218"/>
  <c r="AH218"/>
  <c r="AG218"/>
  <c r="AI218"/>
  <c r="AJ218"/>
  <c r="AL218"/>
  <c r="AK218"/>
  <c r="AM218"/>
  <c r="AN218"/>
  <c r="AO218"/>
  <c r="AP218"/>
  <c r="AQ218"/>
  <c r="AR218"/>
  <c r="AS218"/>
  <c r="AT218"/>
  <c r="AU218"/>
  <c r="AW218"/>
  <c r="AX218"/>
  <c r="T219"/>
  <c r="Z219"/>
  <c r="U219"/>
  <c r="Y219"/>
  <c r="AA219"/>
  <c r="V219"/>
  <c r="AB219"/>
  <c r="AD219"/>
  <c r="AC219"/>
  <c r="AE219"/>
  <c r="AF219"/>
  <c r="AH219"/>
  <c r="AG219"/>
  <c r="AI219"/>
  <c r="AJ219"/>
  <c r="AL219"/>
  <c r="AK219"/>
  <c r="AM219"/>
  <c r="AN219"/>
  <c r="AO219"/>
  <c r="AP219"/>
  <c r="AQ219"/>
  <c r="AR219"/>
  <c r="AS219"/>
  <c r="AT219"/>
  <c r="AU219"/>
  <c r="AW219"/>
  <c r="AX219"/>
  <c r="T220"/>
  <c r="Z220"/>
  <c r="U220"/>
  <c r="Y220"/>
  <c r="AA220"/>
  <c r="V220"/>
  <c r="AB220"/>
  <c r="AD220"/>
  <c r="AC220"/>
  <c r="AE220"/>
  <c r="AF220"/>
  <c r="AH220"/>
  <c r="AG220"/>
  <c r="AI220"/>
  <c r="AJ220"/>
  <c r="AL220"/>
  <c r="AK220"/>
  <c r="AM220"/>
  <c r="AN220"/>
  <c r="AO220"/>
  <c r="AP220"/>
  <c r="AQ220"/>
  <c r="AR220"/>
  <c r="AS220"/>
  <c r="AT220"/>
  <c r="AU220"/>
  <c r="AW220"/>
  <c r="AX220"/>
  <c r="T221"/>
  <c r="Z221"/>
  <c r="U221"/>
  <c r="Y221"/>
  <c r="AA221"/>
  <c r="V221"/>
  <c r="AB221"/>
  <c r="AD221"/>
  <c r="AC221"/>
  <c r="AE221"/>
  <c r="AF221"/>
  <c r="AH221"/>
  <c r="AG221"/>
  <c r="AI221"/>
  <c r="AJ221"/>
  <c r="AL221"/>
  <c r="AK221"/>
  <c r="AM221"/>
  <c r="AN221"/>
  <c r="AO221"/>
  <c r="AP221"/>
  <c r="AQ221"/>
  <c r="AR221"/>
  <c r="AS221"/>
  <c r="AT221"/>
  <c r="AU221"/>
  <c r="AW221"/>
  <c r="AX221"/>
  <c r="T222"/>
  <c r="Z222"/>
  <c r="U222"/>
  <c r="Y222"/>
  <c r="AA222"/>
  <c r="V222"/>
  <c r="AB222"/>
  <c r="AD222"/>
  <c r="AC222"/>
  <c r="AE222"/>
  <c r="AF222"/>
  <c r="AH222"/>
  <c r="AG222"/>
  <c r="AI222"/>
  <c r="AJ222"/>
  <c r="AL222"/>
  <c r="AK222"/>
  <c r="AM222"/>
  <c r="AN222"/>
  <c r="AO222"/>
  <c r="AP222"/>
  <c r="AQ222"/>
  <c r="AR222"/>
  <c r="AS222"/>
  <c r="AT222"/>
  <c r="AU222"/>
  <c r="AW222"/>
  <c r="AX222"/>
  <c r="T223"/>
  <c r="Z223"/>
  <c r="U223"/>
  <c r="Y223"/>
  <c r="AA223"/>
  <c r="V223"/>
  <c r="AB223"/>
  <c r="AD223"/>
  <c r="AC223"/>
  <c r="AE223"/>
  <c r="AF223"/>
  <c r="AH223"/>
  <c r="AG223"/>
  <c r="AI223"/>
  <c r="AJ223"/>
  <c r="AL223"/>
  <c r="AK223"/>
  <c r="AM223"/>
  <c r="AN223"/>
  <c r="AO223"/>
  <c r="AP223"/>
  <c r="AQ223"/>
  <c r="AR223"/>
  <c r="AS223"/>
  <c r="AT223"/>
  <c r="AU223"/>
  <c r="AW223"/>
  <c r="AX223"/>
  <c r="T224"/>
  <c r="Z224"/>
  <c r="U224"/>
  <c r="Y224"/>
  <c r="AA224"/>
  <c r="V224"/>
  <c r="AB224"/>
  <c r="AD224"/>
  <c r="AC224"/>
  <c r="AE224"/>
  <c r="AF224"/>
  <c r="AH224"/>
  <c r="AG224"/>
  <c r="AI224"/>
  <c r="AJ224"/>
  <c r="AL224"/>
  <c r="AK224"/>
  <c r="AM224"/>
  <c r="AN224"/>
  <c r="AO224"/>
  <c r="AP224"/>
  <c r="AQ224"/>
  <c r="AR224"/>
  <c r="AS224"/>
  <c r="AT224"/>
  <c r="AU224"/>
  <c r="AW224"/>
  <c r="AX224"/>
  <c r="T225"/>
  <c r="Z225"/>
  <c r="U225"/>
  <c r="Y225"/>
  <c r="AA225"/>
  <c r="V225"/>
  <c r="AB225"/>
  <c r="AD225"/>
  <c r="AC225"/>
  <c r="AE225"/>
  <c r="AF225"/>
  <c r="AH225"/>
  <c r="AG225"/>
  <c r="AI225"/>
  <c r="AJ225"/>
  <c r="AL225"/>
  <c r="AK225"/>
  <c r="AM225"/>
  <c r="AN225"/>
  <c r="AO225"/>
  <c r="AP225"/>
  <c r="AQ225"/>
  <c r="AR225"/>
  <c r="AS225"/>
  <c r="AT225"/>
  <c r="AU225"/>
  <c r="AW225"/>
  <c r="AX225"/>
  <c r="T226"/>
  <c r="Z226"/>
  <c r="U226"/>
  <c r="Y226"/>
  <c r="AA226"/>
  <c r="V226"/>
  <c r="AB226"/>
  <c r="AD226"/>
  <c r="AC226"/>
  <c r="AE226"/>
  <c r="AF226"/>
  <c r="AH226"/>
  <c r="AG226"/>
  <c r="AI226"/>
  <c r="AJ226"/>
  <c r="AL226"/>
  <c r="AK226"/>
  <c r="AM226"/>
  <c r="AN226"/>
  <c r="AO226"/>
  <c r="AP226"/>
  <c r="AQ226"/>
  <c r="AR226"/>
  <c r="AS226"/>
  <c r="AT226"/>
  <c r="AU226"/>
  <c r="AW226"/>
  <c r="AX226"/>
  <c r="T227"/>
  <c r="Z227"/>
  <c r="U227"/>
  <c r="Y227"/>
  <c r="AA227"/>
  <c r="V227"/>
  <c r="AB227"/>
  <c r="AD227"/>
  <c r="AC227"/>
  <c r="AE227"/>
  <c r="AF227"/>
  <c r="AH227"/>
  <c r="AG227"/>
  <c r="AI227"/>
  <c r="AJ227"/>
  <c r="AL227"/>
  <c r="AK227"/>
  <c r="AM227"/>
  <c r="AN227"/>
  <c r="AO227"/>
  <c r="AP227"/>
  <c r="AQ227"/>
  <c r="AR227"/>
  <c r="AS227"/>
  <c r="AT227"/>
  <c r="AU227"/>
  <c r="AW227"/>
  <c r="AX227"/>
  <c r="T228"/>
  <c r="Z228"/>
  <c r="U228"/>
  <c r="Y228"/>
  <c r="AA228"/>
  <c r="V228"/>
  <c r="AB228"/>
  <c r="AD228"/>
  <c r="AC228"/>
  <c r="AE228"/>
  <c r="AF228"/>
  <c r="AH228"/>
  <c r="AG228"/>
  <c r="AI228"/>
  <c r="AJ228"/>
  <c r="AL228"/>
  <c r="AK228"/>
  <c r="AM228"/>
  <c r="AN228"/>
  <c r="AO228"/>
  <c r="AP228"/>
  <c r="AQ228"/>
  <c r="AR228"/>
  <c r="AS228"/>
  <c r="AT228"/>
  <c r="AU228"/>
  <c r="AW228"/>
  <c r="AX228"/>
  <c r="T229"/>
  <c r="Z229"/>
  <c r="U229"/>
  <c r="Y229"/>
  <c r="AA229"/>
  <c r="V229"/>
  <c r="AB229"/>
  <c r="AD229"/>
  <c r="AC229"/>
  <c r="AE229"/>
  <c r="AF229"/>
  <c r="AH229"/>
  <c r="AG229"/>
  <c r="AI229"/>
  <c r="AJ229"/>
  <c r="AL229"/>
  <c r="AK229"/>
  <c r="AM229"/>
  <c r="AN229"/>
  <c r="AO229"/>
  <c r="AP229"/>
  <c r="AQ229"/>
  <c r="AR229"/>
  <c r="AS229"/>
  <c r="AT229"/>
  <c r="AU229"/>
  <c r="AW229"/>
  <c r="AX229"/>
  <c r="T230"/>
  <c r="Z230"/>
  <c r="U230"/>
  <c r="Y230"/>
  <c r="AA230"/>
  <c r="V230"/>
  <c r="AB230"/>
  <c r="AD230"/>
  <c r="AC230"/>
  <c r="AE230"/>
  <c r="AF230"/>
  <c r="AH230"/>
  <c r="AG230"/>
  <c r="AI230"/>
  <c r="AJ230"/>
  <c r="AL230"/>
  <c r="AK230"/>
  <c r="AM230"/>
  <c r="AN230"/>
  <c r="AO230"/>
  <c r="AP230"/>
  <c r="AQ230"/>
  <c r="AR230"/>
  <c r="AS230"/>
  <c r="AT230"/>
  <c r="AU230"/>
  <c r="AW230"/>
  <c r="AX230"/>
  <c r="T231"/>
  <c r="Z231"/>
  <c r="U231"/>
  <c r="Y231"/>
  <c r="AA231"/>
  <c r="V231"/>
  <c r="AB231"/>
  <c r="AD231"/>
  <c r="AC231"/>
  <c r="AE231"/>
  <c r="AF231"/>
  <c r="AH231"/>
  <c r="AG231"/>
  <c r="AI231"/>
  <c r="AJ231"/>
  <c r="AL231"/>
  <c r="AK231"/>
  <c r="AM231"/>
  <c r="AN231"/>
  <c r="AO231"/>
  <c r="AP231"/>
  <c r="AQ231"/>
  <c r="AR231"/>
  <c r="AS231"/>
  <c r="AT231"/>
  <c r="AU231"/>
  <c r="AW231"/>
  <c r="AX231"/>
  <c r="T232"/>
  <c r="Z232"/>
  <c r="U232"/>
  <c r="Y232"/>
  <c r="AA232"/>
  <c r="V232"/>
  <c r="AB232"/>
  <c r="AD232"/>
  <c r="AC232"/>
  <c r="AE232"/>
  <c r="AF232"/>
  <c r="AH232"/>
  <c r="AG232"/>
  <c r="AI232"/>
  <c r="AJ232"/>
  <c r="AL232"/>
  <c r="AK232"/>
  <c r="AM232"/>
  <c r="AN232"/>
  <c r="AO232"/>
  <c r="AP232"/>
  <c r="AQ232"/>
  <c r="AR232"/>
  <c r="AS232"/>
  <c r="AT232"/>
  <c r="AU232"/>
  <c r="AW232"/>
  <c r="AX232"/>
  <c r="T233"/>
  <c r="Z233"/>
  <c r="U233"/>
  <c r="Y233"/>
  <c r="AA233"/>
  <c r="V233"/>
  <c r="AB233"/>
  <c r="AD233"/>
  <c r="AC233"/>
  <c r="AE233"/>
  <c r="AF233"/>
  <c r="AH233"/>
  <c r="AG233"/>
  <c r="AI233"/>
  <c r="AJ233"/>
  <c r="AL233"/>
  <c r="AK233"/>
  <c r="AM233"/>
  <c r="AN233"/>
  <c r="AO233"/>
  <c r="AP233"/>
  <c r="AQ233"/>
  <c r="AR233"/>
  <c r="AS233"/>
  <c r="AT233"/>
  <c r="AU233"/>
  <c r="AW233"/>
  <c r="AX233"/>
  <c r="T234"/>
  <c r="Z234"/>
  <c r="U234"/>
  <c r="Y234"/>
  <c r="AA234"/>
  <c r="V234"/>
  <c r="AB234"/>
  <c r="AD234"/>
  <c r="AC234"/>
  <c r="AE234"/>
  <c r="AF234"/>
  <c r="AH234"/>
  <c r="AG234"/>
  <c r="AI234"/>
  <c r="AJ234"/>
  <c r="AL234"/>
  <c r="AK234"/>
  <c r="AM234"/>
  <c r="AN234"/>
  <c r="AO234"/>
  <c r="AP234"/>
  <c r="AQ234"/>
  <c r="AR234"/>
  <c r="AS234"/>
  <c r="AT234"/>
  <c r="AU234"/>
  <c r="AW234"/>
  <c r="AX234"/>
  <c r="T235"/>
  <c r="Z235"/>
  <c r="U235"/>
  <c r="Y235"/>
  <c r="AA235"/>
  <c r="V235"/>
  <c r="AB235"/>
  <c r="AD235"/>
  <c r="AC235"/>
  <c r="AE235"/>
  <c r="AF235"/>
  <c r="AH235"/>
  <c r="AG235"/>
  <c r="AI235"/>
  <c r="AJ235"/>
  <c r="AL235"/>
  <c r="AK235"/>
  <c r="AM235"/>
  <c r="AN235"/>
  <c r="AO235"/>
  <c r="AP235"/>
  <c r="AQ235"/>
  <c r="AR235"/>
  <c r="AS235"/>
  <c r="AT235"/>
  <c r="AU235"/>
  <c r="AW235"/>
  <c r="AX235"/>
  <c r="T236"/>
  <c r="Z236"/>
  <c r="U236"/>
  <c r="Y236"/>
  <c r="AA236"/>
  <c r="V236"/>
  <c r="AB236"/>
  <c r="AD236"/>
  <c r="AC236"/>
  <c r="AE236"/>
  <c r="AF236"/>
  <c r="AH236"/>
  <c r="AG236"/>
  <c r="AI236"/>
  <c r="AJ236"/>
  <c r="AL236"/>
  <c r="AK236"/>
  <c r="AM236"/>
  <c r="AN236"/>
  <c r="AO236"/>
  <c r="AP236"/>
  <c r="AQ236"/>
  <c r="AR236"/>
  <c r="AS236"/>
  <c r="AT236"/>
  <c r="AU236"/>
  <c r="AW236"/>
  <c r="AX236"/>
  <c r="T237"/>
  <c r="Z237"/>
  <c r="U237"/>
  <c r="Y237"/>
  <c r="AA237"/>
  <c r="V237"/>
  <c r="AB237"/>
  <c r="AD237"/>
  <c r="AC237"/>
  <c r="AE237"/>
  <c r="AF237"/>
  <c r="AH237"/>
  <c r="AG237"/>
  <c r="AI237"/>
  <c r="AJ237"/>
  <c r="AL237"/>
  <c r="AK237"/>
  <c r="AM237"/>
  <c r="AN237"/>
  <c r="AO237"/>
  <c r="AP237"/>
  <c r="AQ237"/>
  <c r="AR237"/>
  <c r="AS237"/>
  <c r="AT237"/>
  <c r="AU237"/>
  <c r="AW237"/>
  <c r="AX237"/>
  <c r="T238"/>
  <c r="Z238"/>
  <c r="U238"/>
  <c r="Y238"/>
  <c r="AA238"/>
  <c r="V238"/>
  <c r="AB238"/>
  <c r="AD238"/>
  <c r="AC238"/>
  <c r="AE238"/>
  <c r="AF238"/>
  <c r="AH238"/>
  <c r="AG238"/>
  <c r="AI238"/>
  <c r="AJ238"/>
  <c r="AL238"/>
  <c r="AK238"/>
  <c r="AM238"/>
  <c r="AN238"/>
  <c r="AO238"/>
  <c r="AP238"/>
  <c r="AQ238"/>
  <c r="AR238"/>
  <c r="AS238"/>
  <c r="AT238"/>
  <c r="AU238"/>
  <c r="AW238"/>
  <c r="AX238"/>
  <c r="T239"/>
  <c r="Z239"/>
  <c r="U239"/>
  <c r="Y239"/>
  <c r="AA239"/>
  <c r="V239"/>
  <c r="AB239"/>
  <c r="AD239"/>
  <c r="AC239"/>
  <c r="AE239"/>
  <c r="AF239"/>
  <c r="AH239"/>
  <c r="AG239"/>
  <c r="AI239"/>
  <c r="AJ239"/>
  <c r="AK239"/>
  <c r="AL239"/>
  <c r="AM239"/>
  <c r="AN239"/>
  <c r="AO239"/>
  <c r="AP239"/>
  <c r="AQ239"/>
  <c r="AR239"/>
  <c r="AS239"/>
  <c r="AT239"/>
  <c r="AU239"/>
  <c r="AW239"/>
  <c r="AX239"/>
  <c r="T240"/>
  <c r="Z240"/>
  <c r="U240"/>
  <c r="Y240"/>
  <c r="AA240"/>
  <c r="V240"/>
  <c r="AB240"/>
  <c r="AD240"/>
  <c r="AC240"/>
  <c r="AE240"/>
  <c r="AF240"/>
  <c r="AH240"/>
  <c r="AG240"/>
  <c r="AI240"/>
  <c r="AJ240"/>
  <c r="AL240"/>
  <c r="AK240"/>
  <c r="AM240"/>
  <c r="AN240"/>
  <c r="AO240"/>
  <c r="AP240"/>
  <c r="AQ240"/>
  <c r="AR240"/>
  <c r="AS240"/>
  <c r="AT240"/>
  <c r="AU240"/>
  <c r="AW240"/>
  <c r="AX240"/>
  <c r="T241"/>
  <c r="Z241"/>
  <c r="U241"/>
  <c r="Y241"/>
  <c r="AA241"/>
  <c r="V241"/>
  <c r="AB241"/>
  <c r="AD241"/>
  <c r="AC241"/>
  <c r="AE241"/>
  <c r="AF241"/>
  <c r="AH241"/>
  <c r="AG241"/>
  <c r="AI241"/>
  <c r="AJ241"/>
  <c r="AL241"/>
  <c r="AK241"/>
  <c r="AM241"/>
  <c r="AN241"/>
  <c r="AO241"/>
  <c r="AP241"/>
  <c r="AQ241"/>
  <c r="AR241"/>
  <c r="AS241"/>
  <c r="AT241"/>
  <c r="AU241"/>
  <c r="AW241"/>
  <c r="AX241"/>
  <c r="T242"/>
  <c r="Z242"/>
  <c r="U242"/>
  <c r="Y242"/>
  <c r="AA242"/>
  <c r="V242"/>
  <c r="AB242"/>
  <c r="AD242"/>
  <c r="AC242"/>
  <c r="AE242"/>
  <c r="AF242"/>
  <c r="AH242"/>
  <c r="AG242"/>
  <c r="AI242"/>
  <c r="AJ242"/>
  <c r="AL242"/>
  <c r="AK242"/>
  <c r="AM242"/>
  <c r="AN242"/>
  <c r="AO242"/>
  <c r="AP242"/>
  <c r="AQ242"/>
  <c r="AR242"/>
  <c r="AS242"/>
  <c r="AT242"/>
  <c r="AU242"/>
  <c r="AW242"/>
  <c r="AX242"/>
  <c r="T243"/>
  <c r="Z243"/>
  <c r="U243"/>
  <c r="Y243"/>
  <c r="AA243"/>
  <c r="V243"/>
  <c r="AB243"/>
  <c r="AD243"/>
  <c r="AC243"/>
  <c r="AE243"/>
  <c r="AF243"/>
  <c r="AH243"/>
  <c r="AG243"/>
  <c r="AI243"/>
  <c r="AJ243"/>
  <c r="AL243"/>
  <c r="AK243"/>
  <c r="AM243"/>
  <c r="AN243"/>
  <c r="AO243"/>
  <c r="AP243"/>
  <c r="AQ243"/>
  <c r="AR243"/>
  <c r="AS243"/>
  <c r="AT243"/>
  <c r="AU243"/>
  <c r="AW243"/>
  <c r="AX243"/>
  <c r="T244"/>
  <c r="Z244"/>
  <c r="U244"/>
  <c r="Y244"/>
  <c r="AA244"/>
  <c r="V244"/>
  <c r="AB244"/>
  <c r="AD244"/>
  <c r="AC244"/>
  <c r="AE244"/>
  <c r="AF244"/>
  <c r="AH244"/>
  <c r="AG244"/>
  <c r="AI244"/>
  <c r="AJ244"/>
  <c r="AL244"/>
  <c r="AK244"/>
  <c r="AM244"/>
  <c r="AN244"/>
  <c r="AO244"/>
  <c r="AP244"/>
  <c r="AQ244"/>
  <c r="AR244"/>
  <c r="AS244"/>
  <c r="AT244"/>
  <c r="AU244"/>
  <c r="AW244"/>
  <c r="AX244"/>
  <c r="T245"/>
  <c r="Z245"/>
  <c r="U245"/>
  <c r="Y245"/>
  <c r="AA245"/>
  <c r="V245"/>
  <c r="AB245"/>
  <c r="AD245"/>
  <c r="AC245"/>
  <c r="AE245"/>
  <c r="AF245"/>
  <c r="AH245"/>
  <c r="AG245"/>
  <c r="AI245"/>
  <c r="AJ245"/>
  <c r="AL245"/>
  <c r="AK245"/>
  <c r="AM245"/>
  <c r="AN245"/>
  <c r="AO245"/>
  <c r="AP245"/>
  <c r="AQ245"/>
  <c r="AR245"/>
  <c r="AS245"/>
  <c r="AT245"/>
  <c r="AU245"/>
  <c r="AW245"/>
  <c r="AX245"/>
  <c r="T246"/>
  <c r="Z246"/>
  <c r="U246"/>
  <c r="Y246"/>
  <c r="AA246"/>
  <c r="V246"/>
  <c r="AB246"/>
  <c r="AD246"/>
  <c r="AC246"/>
  <c r="AE246"/>
  <c r="AF246"/>
  <c r="AH246"/>
  <c r="AG246"/>
  <c r="AI246"/>
  <c r="AJ246"/>
  <c r="AL246"/>
  <c r="AK246"/>
  <c r="AM246"/>
  <c r="AN246"/>
  <c r="AO246"/>
  <c r="AP246"/>
  <c r="AQ246"/>
  <c r="AR246"/>
  <c r="AS246"/>
  <c r="AT246"/>
  <c r="AU246"/>
  <c r="AW246"/>
  <c r="AX246"/>
  <c r="T247"/>
  <c r="Z247"/>
  <c r="U247"/>
  <c r="Y247"/>
  <c r="AA247"/>
  <c r="V247"/>
  <c r="AB247"/>
  <c r="AD247"/>
  <c r="AC247"/>
  <c r="AE247"/>
  <c r="AF247"/>
  <c r="AH247"/>
  <c r="AG247"/>
  <c r="AI247"/>
  <c r="AJ247"/>
  <c r="AL247"/>
  <c r="AK247"/>
  <c r="AM247"/>
  <c r="AN247"/>
  <c r="AO247"/>
  <c r="AP247"/>
  <c r="AQ247"/>
  <c r="AR247"/>
  <c r="AS247"/>
  <c r="AT247"/>
  <c r="AU247"/>
  <c r="AW247"/>
  <c r="AX247"/>
  <c r="T248"/>
  <c r="Z248"/>
  <c r="U248"/>
  <c r="Y248"/>
  <c r="AA248"/>
  <c r="V248"/>
  <c r="AB248"/>
  <c r="AD248"/>
  <c r="AC248"/>
  <c r="AE248"/>
  <c r="AF248"/>
  <c r="AH248"/>
  <c r="AG248"/>
  <c r="AI248"/>
  <c r="AJ248"/>
  <c r="AL248"/>
  <c r="AK248"/>
  <c r="AM248"/>
  <c r="AN248"/>
  <c r="AO248"/>
  <c r="AP248"/>
  <c r="AQ248"/>
  <c r="AR248"/>
  <c r="AS248"/>
  <c r="AT248"/>
  <c r="AU248"/>
  <c r="AW248"/>
  <c r="AX248"/>
  <c r="T249"/>
  <c r="Z249"/>
  <c r="U249"/>
  <c r="Y249"/>
  <c r="AA249"/>
  <c r="V249"/>
  <c r="AB249"/>
  <c r="AD249"/>
  <c r="AC249"/>
  <c r="AE249"/>
  <c r="AF249"/>
  <c r="AH249"/>
  <c r="AG249"/>
  <c r="AI249"/>
  <c r="AJ249"/>
  <c r="AL249"/>
  <c r="AK249"/>
  <c r="AM249"/>
  <c r="AN249"/>
  <c r="AO249"/>
  <c r="AP249"/>
  <c r="AQ249"/>
  <c r="AR249"/>
  <c r="AS249"/>
  <c r="AT249"/>
  <c r="AU249"/>
  <c r="AW249"/>
  <c r="AX249"/>
  <c r="T250"/>
  <c r="Z250"/>
  <c r="U250"/>
  <c r="Y250"/>
  <c r="AA250"/>
  <c r="V250"/>
  <c r="AB250"/>
  <c r="AD250"/>
  <c r="AC250"/>
  <c r="AE250"/>
  <c r="AF250"/>
  <c r="AH250"/>
  <c r="AG250"/>
  <c r="AI250"/>
  <c r="AJ250"/>
  <c r="AL250"/>
  <c r="AK250"/>
  <c r="AM250"/>
  <c r="AN250"/>
  <c r="AO250"/>
  <c r="AP250"/>
  <c r="AQ250"/>
  <c r="AR250"/>
  <c r="AS250"/>
  <c r="AT250"/>
  <c r="AU250"/>
  <c r="AW250"/>
  <c r="AX250"/>
  <c r="T251"/>
  <c r="Z251"/>
  <c r="U251"/>
  <c r="Y251"/>
  <c r="AA251"/>
  <c r="V251"/>
  <c r="AB251"/>
  <c r="AD251"/>
  <c r="AC251"/>
  <c r="AE251"/>
  <c r="AF251"/>
  <c r="AH251"/>
  <c r="AG251"/>
  <c r="AI251"/>
  <c r="AJ251"/>
  <c r="AL251"/>
  <c r="AK251"/>
  <c r="AM251"/>
  <c r="AN251"/>
  <c r="AO251"/>
  <c r="AP251"/>
  <c r="AQ251"/>
  <c r="AR251"/>
  <c r="AS251"/>
  <c r="AT251"/>
  <c r="AU251"/>
  <c r="AW251"/>
  <c r="AX251"/>
  <c r="T252"/>
  <c r="Z252"/>
  <c r="U252"/>
  <c r="Y252"/>
  <c r="AA252"/>
  <c r="V252"/>
  <c r="AB252"/>
  <c r="AD252"/>
  <c r="AC252"/>
  <c r="AE252"/>
  <c r="AF252"/>
  <c r="AH252"/>
  <c r="AG252"/>
  <c r="AI252"/>
  <c r="AJ252"/>
  <c r="AL252"/>
  <c r="AK252"/>
  <c r="AM252"/>
  <c r="AN252"/>
  <c r="AO252"/>
  <c r="AP252"/>
  <c r="AQ252"/>
  <c r="AR252"/>
  <c r="AS252"/>
  <c r="AT252"/>
  <c r="AU252"/>
  <c r="AW252"/>
  <c r="AX252"/>
  <c r="T253"/>
  <c r="Z253"/>
  <c r="U253"/>
  <c r="Y253"/>
  <c r="AA253"/>
  <c r="V253"/>
  <c r="AB253"/>
  <c r="AD253"/>
  <c r="AC253"/>
  <c r="AE253"/>
  <c r="AF253"/>
  <c r="AH253"/>
  <c r="AG253"/>
  <c r="AI253"/>
  <c r="AJ253"/>
  <c r="AL253"/>
  <c r="AK253"/>
  <c r="AM253"/>
  <c r="AN253"/>
  <c r="AO253"/>
  <c r="AP253"/>
  <c r="AQ253"/>
  <c r="AR253"/>
  <c r="AS253"/>
  <c r="AT253"/>
  <c r="AU253"/>
  <c r="AW253"/>
  <c r="AX253"/>
  <c r="T254"/>
  <c r="Z254"/>
  <c r="U254"/>
  <c r="Y254"/>
  <c r="AA254"/>
  <c r="V254"/>
  <c r="AB254"/>
  <c r="AD254"/>
  <c r="AC254"/>
  <c r="AE254"/>
  <c r="AF254"/>
  <c r="AH254"/>
  <c r="AG254"/>
  <c r="AI254"/>
  <c r="AJ254"/>
  <c r="AL254"/>
  <c r="AK254"/>
  <c r="AM254"/>
  <c r="AN254"/>
  <c r="AO254"/>
  <c r="AP254"/>
  <c r="AQ254"/>
  <c r="AR254"/>
  <c r="AS254"/>
  <c r="AT254"/>
  <c r="AU254"/>
  <c r="AW254"/>
  <c r="AX254"/>
  <c r="T255"/>
  <c r="Z255"/>
  <c r="U255"/>
  <c r="Y255"/>
  <c r="AA255"/>
  <c r="V255"/>
  <c r="AB255"/>
  <c r="AD255"/>
  <c r="AC255"/>
  <c r="AE255"/>
  <c r="AF255"/>
  <c r="AH255"/>
  <c r="AG255"/>
  <c r="AI255"/>
  <c r="AJ255"/>
  <c r="AL255"/>
  <c r="AK255"/>
  <c r="AM255"/>
  <c r="AN255"/>
  <c r="AO255"/>
  <c r="AP255"/>
  <c r="AQ255"/>
  <c r="AR255"/>
  <c r="AS255"/>
  <c r="AT255"/>
  <c r="AU255"/>
  <c r="AW255"/>
  <c r="AX255"/>
  <c r="T256"/>
  <c r="Z256"/>
  <c r="U256"/>
  <c r="Y256"/>
  <c r="AA256"/>
  <c r="V256"/>
  <c r="AB256"/>
  <c r="AD256"/>
  <c r="AC256"/>
  <c r="AE256"/>
  <c r="AF256"/>
  <c r="AH256"/>
  <c r="AG256"/>
  <c r="AI256"/>
  <c r="AJ256"/>
  <c r="AL256"/>
  <c r="AK256"/>
  <c r="AM256"/>
  <c r="AN256"/>
  <c r="AO256"/>
  <c r="AP256"/>
  <c r="AQ256"/>
  <c r="AR256"/>
  <c r="AS256"/>
  <c r="AT256"/>
  <c r="AU256"/>
  <c r="AW256"/>
  <c r="AX256"/>
  <c r="T257"/>
  <c r="Z257"/>
  <c r="U257"/>
  <c r="Y257"/>
  <c r="AA257"/>
  <c r="V257"/>
  <c r="AB257"/>
  <c r="AD257"/>
  <c r="AC257"/>
  <c r="AE257"/>
  <c r="AF257"/>
  <c r="AH257"/>
  <c r="AG257"/>
  <c r="AI257"/>
  <c r="AJ257"/>
  <c r="AL257"/>
  <c r="AK257"/>
  <c r="AM257"/>
  <c r="AN257"/>
  <c r="AO257"/>
  <c r="AP257"/>
  <c r="AQ257"/>
  <c r="AR257"/>
  <c r="AS257"/>
  <c r="AT257"/>
  <c r="AU257"/>
  <c r="AW257"/>
  <c r="AX257"/>
  <c r="T258"/>
  <c r="Z258"/>
  <c r="U258"/>
  <c r="Y258"/>
  <c r="AA258"/>
  <c r="V258"/>
  <c r="AB258"/>
  <c r="AD258"/>
  <c r="AC258"/>
  <c r="AE258"/>
  <c r="AF258"/>
  <c r="AH258"/>
  <c r="AG258"/>
  <c r="AI258"/>
  <c r="AJ258"/>
  <c r="AL258"/>
  <c r="AK258"/>
  <c r="AM258"/>
  <c r="AN258"/>
  <c r="AO258"/>
  <c r="AP258"/>
  <c r="AQ258"/>
  <c r="AR258"/>
  <c r="AS258"/>
  <c r="AT258"/>
  <c r="AU258"/>
  <c r="AW258"/>
  <c r="AX258"/>
  <c r="T259"/>
  <c r="Z259"/>
  <c r="U259"/>
  <c r="Y259"/>
  <c r="AA259"/>
  <c r="V259"/>
  <c r="AB259"/>
  <c r="AD259"/>
  <c r="AC259"/>
  <c r="AE259"/>
  <c r="AF259"/>
  <c r="AH259"/>
  <c r="AG259"/>
  <c r="AI259"/>
  <c r="AJ259"/>
  <c r="AL259"/>
  <c r="AK259"/>
  <c r="AM259"/>
  <c r="AN259"/>
  <c r="AO259"/>
  <c r="AP259"/>
  <c r="AQ259"/>
  <c r="AR259"/>
  <c r="AS259"/>
  <c r="AT259"/>
  <c r="AU259"/>
  <c r="AW259"/>
  <c r="AX259"/>
  <c r="T260"/>
  <c r="Z260"/>
  <c r="U260"/>
  <c r="Y260"/>
  <c r="AA260"/>
  <c r="V260"/>
  <c r="AB260"/>
  <c r="AD260"/>
  <c r="AC260"/>
  <c r="AE260"/>
  <c r="AF260"/>
  <c r="AH260"/>
  <c r="AG260"/>
  <c r="AI260"/>
  <c r="AJ260"/>
  <c r="AL260"/>
  <c r="AK260"/>
  <c r="AM260"/>
  <c r="AN260"/>
  <c r="AO260"/>
  <c r="AP260"/>
  <c r="AQ260"/>
  <c r="AR260"/>
  <c r="AS260"/>
  <c r="AT260"/>
  <c r="AU260"/>
  <c r="AW260"/>
  <c r="AX260"/>
  <c r="T261"/>
  <c r="Z261"/>
  <c r="U261"/>
  <c r="Y261"/>
  <c r="AA261"/>
  <c r="V261"/>
  <c r="AB261"/>
  <c r="AD261"/>
  <c r="AC261"/>
  <c r="AE261"/>
  <c r="AF261"/>
  <c r="AH261"/>
  <c r="AG261"/>
  <c r="AI261"/>
  <c r="AJ261"/>
  <c r="AL261"/>
  <c r="AK261"/>
  <c r="AM261"/>
  <c r="AN261"/>
  <c r="AO261"/>
  <c r="AP261"/>
  <c r="AQ261"/>
  <c r="AR261"/>
  <c r="AS261"/>
  <c r="AT261"/>
  <c r="AU261"/>
  <c r="AW261"/>
  <c r="AX261"/>
  <c r="T262"/>
  <c r="Z262"/>
  <c r="U262"/>
  <c r="Y262"/>
  <c r="AA262"/>
  <c r="V262"/>
  <c r="AB262"/>
  <c r="AD262"/>
  <c r="AC262"/>
  <c r="AE262"/>
  <c r="AF262"/>
  <c r="AH262"/>
  <c r="AG262"/>
  <c r="AI262"/>
  <c r="AJ262"/>
  <c r="AL262"/>
  <c r="AK262"/>
  <c r="AM262"/>
  <c r="AN262"/>
  <c r="AO262"/>
  <c r="AP262"/>
  <c r="AQ262"/>
  <c r="AR262"/>
  <c r="AS262"/>
  <c r="AT262"/>
  <c r="AU262"/>
  <c r="AW262"/>
  <c r="AX262"/>
  <c r="T263"/>
  <c r="Z263"/>
  <c r="U263"/>
  <c r="Y263"/>
  <c r="AA263"/>
  <c r="V263"/>
  <c r="AB263"/>
  <c r="AD263"/>
  <c r="AC263"/>
  <c r="AE263"/>
  <c r="AF263"/>
  <c r="AH263"/>
  <c r="AG263"/>
  <c r="AI263"/>
  <c r="AJ263"/>
  <c r="AL263"/>
  <c r="AK263"/>
  <c r="AM263"/>
  <c r="AN263"/>
  <c r="AO263"/>
  <c r="AP263"/>
  <c r="AQ263"/>
  <c r="AR263"/>
  <c r="AS263"/>
  <c r="AT263"/>
  <c r="AU263"/>
  <c r="AW263"/>
  <c r="AX263"/>
  <c r="T264"/>
  <c r="Z264"/>
  <c r="U264"/>
  <c r="Y264"/>
  <c r="AA264"/>
  <c r="V264"/>
  <c r="AB264"/>
  <c r="AD264"/>
  <c r="AC264"/>
  <c r="AE264"/>
  <c r="AF264"/>
  <c r="AH264"/>
  <c r="AG264"/>
  <c r="AI264"/>
  <c r="AJ264"/>
  <c r="AL264"/>
  <c r="AK264"/>
  <c r="AM264"/>
  <c r="AN264"/>
  <c r="AO264"/>
  <c r="AP264"/>
  <c r="AQ264"/>
  <c r="AR264"/>
  <c r="AS264"/>
  <c r="AT264"/>
  <c r="AU264"/>
  <c r="AW264"/>
  <c r="AX264"/>
  <c r="T265"/>
  <c r="Z265"/>
  <c r="U265"/>
  <c r="Y265"/>
  <c r="AA265"/>
  <c r="V265"/>
  <c r="AB265"/>
  <c r="AD265"/>
  <c r="AC265"/>
  <c r="AE265"/>
  <c r="AF265"/>
  <c r="AH265"/>
  <c r="AG265"/>
  <c r="AI265"/>
  <c r="AJ265"/>
  <c r="AL265"/>
  <c r="AK265"/>
  <c r="AM265"/>
  <c r="AN265"/>
  <c r="AO265"/>
  <c r="AP265"/>
  <c r="AQ265"/>
  <c r="AR265"/>
  <c r="AS265"/>
  <c r="AT265"/>
  <c r="AU265"/>
  <c r="AW265"/>
  <c r="AX265"/>
  <c r="T266"/>
  <c r="Z266"/>
  <c r="U266"/>
  <c r="Y266"/>
  <c r="AA266"/>
  <c r="V266"/>
  <c r="AB266"/>
  <c r="AD266"/>
  <c r="AC266"/>
  <c r="AE266"/>
  <c r="AF266"/>
  <c r="AH266"/>
  <c r="AG266"/>
  <c r="AI266"/>
  <c r="AJ266"/>
  <c r="AL266"/>
  <c r="AK266"/>
  <c r="AM266"/>
  <c r="AN266"/>
  <c r="AO266"/>
  <c r="AP266"/>
  <c r="AQ266"/>
  <c r="AR266"/>
  <c r="AS266"/>
  <c r="AT266"/>
  <c r="AU266"/>
  <c r="AW266"/>
  <c r="AX266"/>
  <c r="T267"/>
  <c r="Z267"/>
  <c r="U267"/>
  <c r="Y267"/>
  <c r="AA267"/>
  <c r="V267"/>
  <c r="AB267"/>
  <c r="AD267"/>
  <c r="AC267"/>
  <c r="AE267"/>
  <c r="AF267"/>
  <c r="AH267"/>
  <c r="AG267"/>
  <c r="AI267"/>
  <c r="AJ267"/>
  <c r="AL267"/>
  <c r="AK267"/>
  <c r="AM267"/>
  <c r="AN267"/>
  <c r="AO267"/>
  <c r="AP267"/>
  <c r="AQ267"/>
  <c r="AR267"/>
  <c r="AS267"/>
  <c r="AT267"/>
  <c r="AU267"/>
  <c r="AW267"/>
  <c r="AX267"/>
  <c r="T268"/>
  <c r="Z268"/>
  <c r="U268"/>
  <c r="Y268"/>
  <c r="AA268"/>
  <c r="V268"/>
  <c r="AB268"/>
  <c r="AD268"/>
  <c r="AC268"/>
  <c r="AE268"/>
  <c r="AF268"/>
  <c r="AH268"/>
  <c r="AG268"/>
  <c r="AI268"/>
  <c r="AJ268"/>
  <c r="AL268"/>
  <c r="AK268"/>
  <c r="AM268"/>
  <c r="AN268"/>
  <c r="AO268"/>
  <c r="AP268"/>
  <c r="AQ268"/>
  <c r="AR268"/>
  <c r="AS268"/>
  <c r="AT268"/>
  <c r="AU268"/>
  <c r="AW268"/>
  <c r="AX268"/>
  <c r="T269"/>
  <c r="Z269"/>
  <c r="U269"/>
  <c r="Y269"/>
  <c r="AA269"/>
  <c r="V269"/>
  <c r="AB269"/>
  <c r="AD269"/>
  <c r="AC269"/>
  <c r="AE269"/>
  <c r="AF269"/>
  <c r="AH269"/>
  <c r="AG269"/>
  <c r="AI269"/>
  <c r="AJ269"/>
  <c r="AL269"/>
  <c r="AK269"/>
  <c r="AM269"/>
  <c r="AN269"/>
  <c r="AO269"/>
  <c r="AP269"/>
  <c r="AQ269"/>
  <c r="AR269"/>
  <c r="AS269"/>
  <c r="AT269"/>
  <c r="AU269"/>
  <c r="AW269"/>
  <c r="AX269"/>
  <c r="T270"/>
  <c r="Z270"/>
  <c r="U270"/>
  <c r="Y270"/>
  <c r="AA270"/>
  <c r="V270"/>
  <c r="AB270"/>
  <c r="AD270"/>
  <c r="AC270"/>
  <c r="AE270"/>
  <c r="AF270"/>
  <c r="AH270"/>
  <c r="AG270"/>
  <c r="AI270"/>
  <c r="AJ270"/>
  <c r="AL270"/>
  <c r="AK270"/>
  <c r="AM270"/>
  <c r="AN270"/>
  <c r="AO270"/>
  <c r="AP270"/>
  <c r="AQ270"/>
  <c r="AR270"/>
  <c r="AS270"/>
  <c r="AT270"/>
  <c r="AU270"/>
  <c r="AW270"/>
  <c r="AX270"/>
  <c r="T271"/>
  <c r="Z271"/>
  <c r="U271"/>
  <c r="Y271"/>
  <c r="AA271"/>
  <c r="V271"/>
  <c r="AB271"/>
  <c r="AD271"/>
  <c r="AC271"/>
  <c r="AE271"/>
  <c r="AF271"/>
  <c r="AH271"/>
  <c r="AG271"/>
  <c r="AI271"/>
  <c r="AJ271"/>
  <c r="AL271"/>
  <c r="AK271"/>
  <c r="AM271"/>
  <c r="AN271"/>
  <c r="AO271"/>
  <c r="AP271"/>
  <c r="AQ271"/>
  <c r="AR271"/>
  <c r="AS271"/>
  <c r="AT271"/>
  <c r="AU271"/>
  <c r="AW271"/>
  <c r="AX271"/>
  <c r="T272"/>
  <c r="Z272"/>
  <c r="U272"/>
  <c r="Y272"/>
  <c r="AA272"/>
  <c r="V272"/>
  <c r="AB272"/>
  <c r="AD272"/>
  <c r="AC272"/>
  <c r="AE272"/>
  <c r="AF272"/>
  <c r="AH272"/>
  <c r="AG272"/>
  <c r="AI272"/>
  <c r="AJ272"/>
  <c r="AL272"/>
  <c r="AK272"/>
  <c r="AM272"/>
  <c r="AN272"/>
  <c r="AO272"/>
  <c r="AP272"/>
  <c r="AQ272"/>
  <c r="AR272"/>
  <c r="AS272"/>
  <c r="AT272"/>
  <c r="AU272"/>
  <c r="AW272"/>
  <c r="AX272"/>
  <c r="T273"/>
  <c r="Z273"/>
  <c r="U273"/>
  <c r="Y273"/>
  <c r="AA273"/>
  <c r="V273"/>
  <c r="AB273"/>
  <c r="AD273"/>
  <c r="AC273"/>
  <c r="AE273"/>
  <c r="AF273"/>
  <c r="AH273"/>
  <c r="AG273"/>
  <c r="AI273"/>
  <c r="AJ273"/>
  <c r="AL273"/>
  <c r="AK273"/>
  <c r="AM273"/>
  <c r="AN273"/>
  <c r="AO273"/>
  <c r="AP273"/>
  <c r="AQ273"/>
  <c r="AR273"/>
  <c r="AS273"/>
  <c r="AT273"/>
  <c r="AU273"/>
  <c r="AW273"/>
  <c r="AX273"/>
  <c r="T274"/>
  <c r="Z274"/>
  <c r="U274"/>
  <c r="Y274"/>
  <c r="AA274"/>
  <c r="V274"/>
  <c r="AB274"/>
  <c r="AD274"/>
  <c r="AC274"/>
  <c r="AE274"/>
  <c r="AF274"/>
  <c r="AH274"/>
  <c r="AG274"/>
  <c r="AI274"/>
  <c r="AJ274"/>
  <c r="AL274"/>
  <c r="AK274"/>
  <c r="AM274"/>
  <c r="AN274"/>
  <c r="AO274"/>
  <c r="AP274"/>
  <c r="AQ274"/>
  <c r="AR274"/>
  <c r="AS274"/>
  <c r="AT274"/>
  <c r="AU274"/>
  <c r="AW274"/>
  <c r="AX274"/>
  <c r="T275"/>
  <c r="Z275"/>
  <c r="U275"/>
  <c r="Y275"/>
  <c r="AA275"/>
  <c r="V275"/>
  <c r="AB275"/>
  <c r="AD275"/>
  <c r="AC275"/>
  <c r="AE275"/>
  <c r="AF275"/>
  <c r="AH275"/>
  <c r="AG275"/>
  <c r="AI275"/>
  <c r="AJ275"/>
  <c r="AL275"/>
  <c r="AK275"/>
  <c r="AM275"/>
  <c r="AN275"/>
  <c r="AO275"/>
  <c r="AP275"/>
  <c r="AQ275"/>
  <c r="AR275"/>
  <c r="AS275"/>
  <c r="AT275"/>
  <c r="AU275"/>
  <c r="AW275"/>
  <c r="AX275"/>
  <c r="T276"/>
  <c r="Z276"/>
  <c r="U276"/>
  <c r="Y276"/>
  <c r="AA276"/>
  <c r="V276"/>
  <c r="AB276"/>
  <c r="AD276"/>
  <c r="AC276"/>
  <c r="AE276"/>
  <c r="AF276"/>
  <c r="AH276"/>
  <c r="AG276"/>
  <c r="AI276"/>
  <c r="AJ276"/>
  <c r="AL276"/>
  <c r="AK276"/>
  <c r="AM276"/>
  <c r="AN276"/>
  <c r="AO276"/>
  <c r="AP276"/>
  <c r="AQ276"/>
  <c r="AR276"/>
  <c r="AS276"/>
  <c r="AT276"/>
  <c r="AU276"/>
  <c r="AW276"/>
  <c r="AX276"/>
  <c r="T277"/>
  <c r="Z277"/>
  <c r="U277"/>
  <c r="Y277"/>
  <c r="AA277"/>
  <c r="V277"/>
  <c r="AB277"/>
  <c r="AD277"/>
  <c r="AC277"/>
  <c r="AE277"/>
  <c r="AF277"/>
  <c r="AH277"/>
  <c r="AG277"/>
  <c r="AI277"/>
  <c r="AJ277"/>
  <c r="AL277"/>
  <c r="AK277"/>
  <c r="AM277"/>
  <c r="AN277"/>
  <c r="AO277"/>
  <c r="AP277"/>
  <c r="AQ277"/>
  <c r="AR277"/>
  <c r="AS277"/>
  <c r="AT277"/>
  <c r="AU277"/>
  <c r="AW277"/>
  <c r="AX277"/>
  <c r="T278"/>
  <c r="Z278"/>
  <c r="U278"/>
  <c r="Y278"/>
  <c r="AA278"/>
  <c r="V278"/>
  <c r="AB278"/>
  <c r="AD278"/>
  <c r="AC278"/>
  <c r="AE278"/>
  <c r="AF278"/>
  <c r="AH278"/>
  <c r="AG278"/>
  <c r="AI278"/>
  <c r="AJ278"/>
  <c r="AL278"/>
  <c r="AK278"/>
  <c r="AM278"/>
  <c r="AN278"/>
  <c r="AO278"/>
  <c r="AP278"/>
  <c r="AQ278"/>
  <c r="AR278"/>
  <c r="AS278"/>
  <c r="AT278"/>
  <c r="AU278"/>
  <c r="AW278"/>
  <c r="AX278"/>
  <c r="T279"/>
  <c r="Z279"/>
  <c r="U279"/>
  <c r="Y279"/>
  <c r="AA279"/>
  <c r="V279"/>
  <c r="AB279"/>
  <c r="AD279"/>
  <c r="AC279"/>
  <c r="AE279"/>
  <c r="AF279"/>
  <c r="AH279"/>
  <c r="AG279"/>
  <c r="AI279"/>
  <c r="AJ279"/>
  <c r="AL279"/>
  <c r="AK279"/>
  <c r="AM279"/>
  <c r="AN279"/>
  <c r="AO279"/>
  <c r="AP279"/>
  <c r="AQ279"/>
  <c r="AR279"/>
  <c r="AS279"/>
  <c r="AT279"/>
  <c r="AU279"/>
  <c r="AW279"/>
  <c r="AX279"/>
  <c r="T280"/>
  <c r="Z280"/>
  <c r="U280"/>
  <c r="Y280"/>
  <c r="AA280"/>
  <c r="V280"/>
  <c r="AB280"/>
  <c r="AD280"/>
  <c r="AC280"/>
  <c r="AE280"/>
  <c r="AF280"/>
  <c r="AH280"/>
  <c r="AG280"/>
  <c r="AI280"/>
  <c r="AJ280"/>
  <c r="AL280"/>
  <c r="AK280"/>
  <c r="AM280"/>
  <c r="AN280"/>
  <c r="AO280"/>
  <c r="AP280"/>
  <c r="AQ280"/>
  <c r="AR280"/>
  <c r="AS280"/>
  <c r="AT280"/>
  <c r="AU280"/>
  <c r="AW280"/>
  <c r="AX280"/>
  <c r="T281"/>
  <c r="Z281"/>
  <c r="U281"/>
  <c r="Y281"/>
  <c r="AA281"/>
  <c r="V281"/>
  <c r="AB281"/>
  <c r="AD281"/>
  <c r="AC281"/>
  <c r="AE281"/>
  <c r="AF281"/>
  <c r="AH281"/>
  <c r="AG281"/>
  <c r="AI281"/>
  <c r="AJ281"/>
  <c r="AL281"/>
  <c r="AK281"/>
  <c r="AM281"/>
  <c r="AN281"/>
  <c r="AO281"/>
  <c r="AP281"/>
  <c r="AQ281"/>
  <c r="AR281"/>
  <c r="AS281"/>
  <c r="AT281"/>
  <c r="AU281"/>
  <c r="AW281"/>
  <c r="AX281"/>
  <c r="T282"/>
  <c r="Z282"/>
  <c r="U282"/>
  <c r="Y282"/>
  <c r="AA282"/>
  <c r="V282"/>
  <c r="AB282"/>
  <c r="AD282"/>
  <c r="AC282"/>
  <c r="AE282"/>
  <c r="AF282"/>
  <c r="AH282"/>
  <c r="AG282"/>
  <c r="AI282"/>
  <c r="AJ282"/>
  <c r="AL282"/>
  <c r="AK282"/>
  <c r="AM282"/>
  <c r="AN282"/>
  <c r="AO282"/>
  <c r="AP282"/>
  <c r="AQ282"/>
  <c r="AR282"/>
  <c r="AS282"/>
  <c r="AT282"/>
  <c r="AU282"/>
  <c r="AW282"/>
  <c r="AX282"/>
  <c r="T283"/>
  <c r="Z283"/>
  <c r="U283"/>
  <c r="Y283"/>
  <c r="AA283"/>
  <c r="V283"/>
  <c r="AB283"/>
  <c r="AD283"/>
  <c r="AC283"/>
  <c r="AE283"/>
  <c r="AF283"/>
  <c r="AH283"/>
  <c r="AG283"/>
  <c r="AI283"/>
  <c r="AJ283"/>
  <c r="AL283"/>
  <c r="AK283"/>
  <c r="AM283"/>
  <c r="AN283"/>
  <c r="AO283"/>
  <c r="AP283"/>
  <c r="AQ283"/>
  <c r="AR283"/>
  <c r="AS283"/>
  <c r="AT283"/>
  <c r="AU283"/>
  <c r="AW283"/>
  <c r="AX283"/>
  <c r="T284"/>
  <c r="Z284"/>
  <c r="U284"/>
  <c r="Y284"/>
  <c r="AA284"/>
  <c r="V284"/>
  <c r="AB284"/>
  <c r="AD284"/>
  <c r="AC284"/>
  <c r="AE284"/>
  <c r="AF284"/>
  <c r="AH284"/>
  <c r="AG284"/>
  <c r="AI284"/>
  <c r="AJ284"/>
  <c r="AL284"/>
  <c r="AK284"/>
  <c r="AM284"/>
  <c r="AN284"/>
  <c r="AO284"/>
  <c r="AP284"/>
  <c r="AQ284"/>
  <c r="AR284"/>
  <c r="AS284"/>
  <c r="AT284"/>
  <c r="AU284"/>
  <c r="AW284"/>
  <c r="AX284"/>
  <c r="T285"/>
  <c r="Z285"/>
  <c r="U285"/>
  <c r="Y285"/>
  <c r="AA285"/>
  <c r="V285"/>
  <c r="AB285"/>
  <c r="AD285"/>
  <c r="AC285"/>
  <c r="AE285"/>
  <c r="AF285"/>
  <c r="AH285"/>
  <c r="AG285"/>
  <c r="AI285"/>
  <c r="AJ285"/>
  <c r="AL285"/>
  <c r="AK285"/>
  <c r="AM285"/>
  <c r="AN285"/>
  <c r="AO285"/>
  <c r="AP285"/>
  <c r="AQ285"/>
  <c r="AR285"/>
  <c r="AS285"/>
  <c r="AT285"/>
  <c r="AU285"/>
  <c r="AW285"/>
  <c r="AX285"/>
  <c r="T286"/>
  <c r="Z286"/>
  <c r="U286"/>
  <c r="Y286"/>
  <c r="AA286"/>
  <c r="V286"/>
  <c r="AB286"/>
  <c r="AD286"/>
  <c r="AC286"/>
  <c r="AE286"/>
  <c r="AF286"/>
  <c r="AH286"/>
  <c r="AG286"/>
  <c r="AI286"/>
  <c r="AJ286"/>
  <c r="AL286"/>
  <c r="AK286"/>
  <c r="AM286"/>
  <c r="AN286"/>
  <c r="AO286"/>
  <c r="AP286"/>
  <c r="AQ286"/>
  <c r="AR286"/>
  <c r="AS286"/>
  <c r="AT286"/>
  <c r="AU286"/>
  <c r="AW286"/>
  <c r="AX286"/>
  <c r="T287"/>
  <c r="Z287"/>
  <c r="U287"/>
  <c r="Y287"/>
  <c r="AA287"/>
  <c r="V287"/>
  <c r="AB287"/>
  <c r="AD287"/>
  <c r="AC287"/>
  <c r="AE287"/>
  <c r="AF287"/>
  <c r="AH287"/>
  <c r="AG287"/>
  <c r="AI287"/>
  <c r="AJ287"/>
  <c r="AL287"/>
  <c r="AK287"/>
  <c r="AM287"/>
  <c r="AN287"/>
  <c r="AO287"/>
  <c r="AP287"/>
  <c r="AQ287"/>
  <c r="AR287"/>
  <c r="AS287"/>
  <c r="AT287"/>
  <c r="AU287"/>
  <c r="AW287"/>
  <c r="AX287"/>
  <c r="T288"/>
  <c r="Z288"/>
  <c r="U288"/>
  <c r="Y288"/>
  <c r="AA288"/>
  <c r="V288"/>
  <c r="AB288"/>
  <c r="AD288"/>
  <c r="AC288"/>
  <c r="AE288"/>
  <c r="AF288"/>
  <c r="AH288"/>
  <c r="AG288"/>
  <c r="AI288"/>
  <c r="AJ288"/>
  <c r="AL288"/>
  <c r="AK288"/>
  <c r="AM288"/>
  <c r="AN288"/>
  <c r="AO288"/>
  <c r="AP288"/>
  <c r="AQ288"/>
  <c r="AR288"/>
  <c r="AS288"/>
  <c r="AT288"/>
  <c r="AU288"/>
  <c r="AW288"/>
  <c r="AX288"/>
  <c r="T289"/>
  <c r="Z289"/>
  <c r="U289"/>
  <c r="Y289"/>
  <c r="AA289"/>
  <c r="V289"/>
  <c r="AB289"/>
  <c r="AD289"/>
  <c r="AC289"/>
  <c r="AE289"/>
  <c r="AF289"/>
  <c r="AH289"/>
  <c r="AG289"/>
  <c r="AI289"/>
  <c r="AJ289"/>
  <c r="AL289"/>
  <c r="AK289"/>
  <c r="AM289"/>
  <c r="AN289"/>
  <c r="AO289"/>
  <c r="AP289"/>
  <c r="AQ289"/>
  <c r="AR289"/>
  <c r="AS289"/>
  <c r="AT289"/>
  <c r="AU289"/>
  <c r="AW289"/>
  <c r="AX289"/>
  <c r="T290"/>
  <c r="Z290"/>
  <c r="U290"/>
  <c r="Y290"/>
  <c r="AA290"/>
  <c r="V290"/>
  <c r="AB290"/>
  <c r="AD290"/>
  <c r="AC290"/>
  <c r="AE290"/>
  <c r="AF290"/>
  <c r="AH290"/>
  <c r="AG290"/>
  <c r="AI290"/>
  <c r="AJ290"/>
  <c r="AL290"/>
  <c r="AK290"/>
  <c r="AM290"/>
  <c r="AN290"/>
  <c r="AO290"/>
  <c r="AP290"/>
  <c r="AQ290"/>
  <c r="AR290"/>
  <c r="AS290"/>
  <c r="AT290"/>
  <c r="AU290"/>
  <c r="AW290"/>
  <c r="AX290"/>
  <c r="T291"/>
  <c r="Z291"/>
  <c r="U291"/>
  <c r="Y291"/>
  <c r="AA291"/>
  <c r="V291"/>
  <c r="AB291"/>
  <c r="AD291"/>
  <c r="AC291"/>
  <c r="AE291"/>
  <c r="AF291"/>
  <c r="AH291"/>
  <c r="AG291"/>
  <c r="AI291"/>
  <c r="AJ291"/>
  <c r="AL291"/>
  <c r="AK291"/>
  <c r="AM291"/>
  <c r="AN291"/>
  <c r="AO291"/>
  <c r="AP291"/>
  <c r="AQ291"/>
  <c r="AR291"/>
  <c r="AS291"/>
  <c r="AT291"/>
  <c r="AU291"/>
  <c r="AW291"/>
  <c r="AX291"/>
  <c r="T292"/>
  <c r="Z292"/>
  <c r="U292"/>
  <c r="Y292"/>
  <c r="AA292"/>
  <c r="V292"/>
  <c r="AB292"/>
  <c r="AD292"/>
  <c r="AC292"/>
  <c r="AE292"/>
  <c r="AF292"/>
  <c r="AH292"/>
  <c r="AG292"/>
  <c r="AI292"/>
  <c r="AJ292"/>
  <c r="AL292"/>
  <c r="AK292"/>
  <c r="AM292"/>
  <c r="AN292"/>
  <c r="AO292"/>
  <c r="AP292"/>
  <c r="AQ292"/>
  <c r="AR292"/>
  <c r="AS292"/>
  <c r="AT292"/>
  <c r="AU292"/>
  <c r="AW292"/>
  <c r="AX292"/>
  <c r="T293"/>
  <c r="Z293"/>
  <c r="U293"/>
  <c r="Y293"/>
  <c r="AA293"/>
  <c r="V293"/>
  <c r="AB293"/>
  <c r="AD293"/>
  <c r="AC293"/>
  <c r="AE293"/>
  <c r="AF293"/>
  <c r="AH293"/>
  <c r="AG293"/>
  <c r="AI293"/>
  <c r="AJ293"/>
  <c r="AL293"/>
  <c r="AK293"/>
  <c r="AM293"/>
  <c r="AN293"/>
  <c r="AO293"/>
  <c r="AP293"/>
  <c r="AQ293"/>
  <c r="AR293"/>
  <c r="AS293"/>
  <c r="AT293"/>
  <c r="AU293"/>
  <c r="AW293"/>
  <c r="AX293"/>
  <c r="T294"/>
  <c r="Z294"/>
  <c r="U294"/>
  <c r="Y294"/>
  <c r="AA294"/>
  <c r="V294"/>
  <c r="AB294"/>
  <c r="AD294"/>
  <c r="AC294"/>
  <c r="AE294"/>
  <c r="AF294"/>
  <c r="AH294"/>
  <c r="AG294"/>
  <c r="AI294"/>
  <c r="AJ294"/>
  <c r="AL294"/>
  <c r="AK294"/>
  <c r="AM294"/>
  <c r="AN294"/>
  <c r="AO294"/>
  <c r="AP294"/>
  <c r="AQ294"/>
  <c r="AR294"/>
  <c r="AS294"/>
  <c r="AT294"/>
  <c r="AU294"/>
  <c r="AW294"/>
  <c r="AX294"/>
  <c r="T295"/>
  <c r="Z295"/>
  <c r="U295"/>
  <c r="Y295"/>
  <c r="AA295"/>
  <c r="V295"/>
  <c r="AB295"/>
  <c r="AD295"/>
  <c r="AC295"/>
  <c r="AE295"/>
  <c r="AF295"/>
  <c r="AH295"/>
  <c r="AG295"/>
  <c r="AI295"/>
  <c r="AJ295"/>
  <c r="AL295"/>
  <c r="AK295"/>
  <c r="AM295"/>
  <c r="AN295"/>
  <c r="AO295"/>
  <c r="AP295"/>
  <c r="AQ295"/>
  <c r="AR295"/>
  <c r="AS295"/>
  <c r="AT295"/>
  <c r="AU295"/>
  <c r="AW295"/>
  <c r="AX295"/>
  <c r="T296"/>
  <c r="Z296"/>
  <c r="U296"/>
  <c r="Y296"/>
  <c r="AA296"/>
  <c r="V296"/>
  <c r="AB296"/>
  <c r="AD296"/>
  <c r="AC296"/>
  <c r="AE296"/>
  <c r="AF296"/>
  <c r="AH296"/>
  <c r="AG296"/>
  <c r="AI296"/>
  <c r="AJ296"/>
  <c r="AL296"/>
  <c r="AK296"/>
  <c r="AM296"/>
  <c r="AN296"/>
  <c r="AO296"/>
  <c r="AP296"/>
  <c r="AQ296"/>
  <c r="AR296"/>
  <c r="AS296"/>
  <c r="AT296"/>
  <c r="AU296"/>
  <c r="AW296"/>
  <c r="AX296"/>
  <c r="T297"/>
  <c r="Z297"/>
  <c r="U297"/>
  <c r="Y297"/>
  <c r="AA297"/>
  <c r="V297"/>
  <c r="AB297"/>
  <c r="AD297"/>
  <c r="AC297"/>
  <c r="AE297"/>
  <c r="AF297"/>
  <c r="AH297"/>
  <c r="AG297"/>
  <c r="AI297"/>
  <c r="AJ297"/>
  <c r="AL297"/>
  <c r="AK297"/>
  <c r="AM297"/>
  <c r="AN297"/>
  <c r="AO297"/>
  <c r="AP297"/>
  <c r="AQ297"/>
  <c r="AR297"/>
  <c r="AS297"/>
  <c r="AT297"/>
  <c r="AU297"/>
  <c r="AW297"/>
  <c r="AX297"/>
  <c r="T298"/>
  <c r="Z298"/>
  <c r="U298"/>
  <c r="Y298"/>
  <c r="AA298"/>
  <c r="V298"/>
  <c r="AB298"/>
  <c r="AD298"/>
  <c r="AC298"/>
  <c r="AE298"/>
  <c r="AF298"/>
  <c r="AH298"/>
  <c r="AG298"/>
  <c r="AI298"/>
  <c r="AJ298"/>
  <c r="AL298"/>
  <c r="AK298"/>
  <c r="AM298"/>
  <c r="AN298"/>
  <c r="AO298"/>
  <c r="AP298"/>
  <c r="AQ298"/>
  <c r="AR298"/>
  <c r="AS298"/>
  <c r="AT298"/>
  <c r="AU298"/>
  <c r="AW298"/>
  <c r="AX298"/>
  <c r="T299"/>
  <c r="Z299"/>
  <c r="U299"/>
  <c r="Y299"/>
  <c r="AA299"/>
  <c r="V299"/>
  <c r="AB299"/>
  <c r="AD299"/>
  <c r="AC299"/>
  <c r="AE299"/>
  <c r="AF299"/>
  <c r="AH299"/>
  <c r="AG299"/>
  <c r="AI299"/>
  <c r="AJ299"/>
  <c r="AL299"/>
  <c r="AK299"/>
  <c r="AM299"/>
  <c r="AN299"/>
  <c r="AO299"/>
  <c r="AP299"/>
  <c r="AQ299"/>
  <c r="AR299"/>
  <c r="AS299"/>
  <c r="AT299"/>
  <c r="AU299"/>
  <c r="AW299"/>
  <c r="AX299"/>
  <c r="T300"/>
  <c r="Z300"/>
  <c r="U300"/>
  <c r="Y300"/>
  <c r="AA300"/>
  <c r="V300"/>
  <c r="AB300"/>
  <c r="AD300"/>
  <c r="AC300"/>
  <c r="AE300"/>
  <c r="AF300"/>
  <c r="AH300"/>
  <c r="AG300"/>
  <c r="AI300"/>
  <c r="AJ300"/>
  <c r="AL300"/>
  <c r="AK300"/>
  <c r="AM300"/>
  <c r="AN300"/>
  <c r="AO300"/>
  <c r="AP300"/>
  <c r="AQ300"/>
  <c r="AR300"/>
  <c r="AS300"/>
  <c r="AT300"/>
  <c r="AU300"/>
  <c r="AW300"/>
  <c r="AX300"/>
  <c r="T301"/>
  <c r="Z301"/>
  <c r="U301"/>
  <c r="Y301"/>
  <c r="AA301"/>
  <c r="V301"/>
  <c r="AB301"/>
  <c r="AD301"/>
  <c r="AC301"/>
  <c r="AE301"/>
  <c r="AF301"/>
  <c r="AH301"/>
  <c r="AG301"/>
  <c r="AI301"/>
  <c r="AJ301"/>
  <c r="AL301"/>
  <c r="AK301"/>
  <c r="AM301"/>
  <c r="AN301"/>
  <c r="AO301"/>
  <c r="AP301"/>
  <c r="AQ301"/>
  <c r="AR301"/>
  <c r="AS301"/>
  <c r="AT301"/>
  <c r="AU301"/>
  <c r="AW301"/>
  <c r="AX301"/>
  <c r="T302"/>
  <c r="Z302"/>
  <c r="U302"/>
  <c r="Y302"/>
  <c r="AA302"/>
  <c r="V302"/>
  <c r="AB302"/>
  <c r="AD302"/>
  <c r="AC302"/>
  <c r="AE302"/>
  <c r="AF302"/>
  <c r="AH302"/>
  <c r="AG302"/>
  <c r="AI302"/>
  <c r="AJ302"/>
  <c r="AL302"/>
  <c r="AK302"/>
  <c r="AM302"/>
  <c r="AN302"/>
  <c r="AO302"/>
  <c r="AP302"/>
  <c r="AQ302"/>
  <c r="AR302"/>
  <c r="AS302"/>
  <c r="AT302"/>
  <c r="AU302"/>
  <c r="AW302"/>
  <c r="AX302"/>
  <c r="T303"/>
  <c r="Z303"/>
  <c r="U303"/>
  <c r="Y303"/>
  <c r="AA303"/>
  <c r="V303"/>
  <c r="AB303"/>
  <c r="AD303"/>
  <c r="AC303"/>
  <c r="AE303"/>
  <c r="AF303"/>
  <c r="AH303"/>
  <c r="AG303"/>
  <c r="AI303"/>
  <c r="AJ303"/>
  <c r="AL303"/>
  <c r="AK303"/>
  <c r="AM303"/>
  <c r="AN303"/>
  <c r="AO303"/>
  <c r="AP303"/>
  <c r="AQ303"/>
  <c r="AR303"/>
  <c r="AS303"/>
  <c r="AT303"/>
  <c r="AU303"/>
  <c r="AW303"/>
  <c r="AX303"/>
  <c r="T304"/>
  <c r="Z304"/>
  <c r="U304"/>
  <c r="Y304"/>
  <c r="AA304"/>
  <c r="V304"/>
  <c r="AB304"/>
  <c r="AD304"/>
  <c r="AC304"/>
  <c r="AE304"/>
  <c r="AF304"/>
  <c r="AH304"/>
  <c r="AG304"/>
  <c r="AI304"/>
  <c r="AJ304"/>
  <c r="AL304"/>
  <c r="AK304"/>
  <c r="AM304"/>
  <c r="AN304"/>
  <c r="AO304"/>
  <c r="AP304"/>
  <c r="AQ304"/>
  <c r="AR304"/>
  <c r="AS304"/>
  <c r="AT304"/>
  <c r="AU304"/>
  <c r="AW304"/>
  <c r="AX304"/>
  <c r="T305"/>
  <c r="Z305"/>
  <c r="U305"/>
  <c r="Y305"/>
  <c r="AA305"/>
  <c r="V305"/>
  <c r="AB305"/>
  <c r="AD305"/>
  <c r="AC305"/>
  <c r="AE305"/>
  <c r="AF305"/>
  <c r="AH305"/>
  <c r="AG305"/>
  <c r="AI305"/>
  <c r="AJ305"/>
  <c r="AL305"/>
  <c r="AK305"/>
  <c r="AM305"/>
  <c r="AN305"/>
  <c r="AO305"/>
  <c r="AP305"/>
  <c r="AQ305"/>
  <c r="AR305"/>
  <c r="AS305"/>
  <c r="AT305"/>
  <c r="AU305"/>
  <c r="AW305"/>
  <c r="AX305"/>
  <c r="T306"/>
  <c r="Z306"/>
  <c r="U306"/>
  <c r="Y306"/>
  <c r="AA306"/>
  <c r="V306"/>
  <c r="AB306"/>
  <c r="AD306"/>
  <c r="AC306"/>
  <c r="AE306"/>
  <c r="AF306"/>
  <c r="AH306"/>
  <c r="AG306"/>
  <c r="AI306"/>
  <c r="AJ306"/>
  <c r="AL306"/>
  <c r="AK306"/>
  <c r="AM306"/>
  <c r="AN306"/>
  <c r="AO306"/>
  <c r="AP306"/>
  <c r="AQ306"/>
  <c r="AR306"/>
  <c r="AS306"/>
  <c r="AT306"/>
  <c r="AU306"/>
  <c r="AW306"/>
  <c r="AX306"/>
  <c r="T307"/>
  <c r="Z307"/>
  <c r="U307"/>
  <c r="Y307"/>
  <c r="AA307"/>
  <c r="V307"/>
  <c r="AB307"/>
  <c r="AD307"/>
  <c r="AC307"/>
  <c r="AE307"/>
  <c r="AF307"/>
  <c r="AH307"/>
  <c r="AG307"/>
  <c r="AI307"/>
  <c r="AJ307"/>
  <c r="AL307"/>
  <c r="AK307"/>
  <c r="AM307"/>
  <c r="AN307"/>
  <c r="AO307"/>
  <c r="AP307"/>
  <c r="AQ307"/>
  <c r="AR307"/>
  <c r="AS307"/>
  <c r="AT307"/>
  <c r="AU307"/>
  <c r="AW307"/>
  <c r="AX307"/>
  <c r="T308"/>
  <c r="Z308"/>
  <c r="U308"/>
  <c r="Y308"/>
  <c r="AA308"/>
  <c r="V308"/>
  <c r="AB308"/>
  <c r="AD308"/>
  <c r="AC308"/>
  <c r="AE308"/>
  <c r="AF308"/>
  <c r="AH308"/>
  <c r="AG308"/>
  <c r="AI308"/>
  <c r="AJ308"/>
  <c r="AL308"/>
  <c r="AK308"/>
  <c r="AM308"/>
  <c r="AN308"/>
  <c r="AO308"/>
  <c r="AP308"/>
  <c r="AQ308"/>
  <c r="AR308"/>
  <c r="AS308"/>
  <c r="AT308"/>
  <c r="AU308"/>
  <c r="AW308"/>
  <c r="AX308"/>
  <c r="T309"/>
  <c r="Z309"/>
  <c r="U309"/>
  <c r="Y309"/>
  <c r="AA309"/>
  <c r="V309"/>
  <c r="AB309"/>
  <c r="AD309"/>
  <c r="AC309"/>
  <c r="AE309"/>
  <c r="AF309"/>
  <c r="AH309"/>
  <c r="AG309"/>
  <c r="AI309"/>
  <c r="AJ309"/>
  <c r="AL309"/>
  <c r="AK309"/>
  <c r="AM309"/>
  <c r="AN309"/>
  <c r="AO309"/>
  <c r="AP309"/>
  <c r="AQ309"/>
  <c r="AR309"/>
  <c r="AS309"/>
  <c r="AT309"/>
  <c r="AU309"/>
  <c r="AW309"/>
  <c r="AX309"/>
  <c r="T310"/>
  <c r="Z310"/>
  <c r="U310"/>
  <c r="Y310"/>
  <c r="AA310"/>
  <c r="V310"/>
  <c r="AB310"/>
  <c r="AD310"/>
  <c r="AC310"/>
  <c r="AE310"/>
  <c r="AF310"/>
  <c r="AH310"/>
  <c r="AG310"/>
  <c r="AI310"/>
  <c r="AJ310"/>
  <c r="AL310"/>
  <c r="AK310"/>
  <c r="AM310"/>
  <c r="AN310"/>
  <c r="AO310"/>
  <c r="AP310"/>
  <c r="AQ310"/>
  <c r="AR310"/>
  <c r="AS310"/>
  <c r="AT310"/>
  <c r="AU310"/>
  <c r="AW310"/>
  <c r="AX310"/>
  <c r="T311"/>
  <c r="Z311"/>
  <c r="U311"/>
  <c r="Y311"/>
  <c r="AA311"/>
  <c r="V311"/>
  <c r="AB311"/>
  <c r="AD311"/>
  <c r="AC311"/>
  <c r="AE311"/>
  <c r="AF311"/>
  <c r="AH311"/>
  <c r="AG311"/>
  <c r="AI311"/>
  <c r="AJ311"/>
  <c r="AL311"/>
  <c r="AK311"/>
  <c r="AM311"/>
  <c r="AN311"/>
  <c r="AO311"/>
  <c r="AP311"/>
  <c r="AQ311"/>
  <c r="AR311"/>
  <c r="AS311"/>
  <c r="AT311"/>
  <c r="AU311"/>
  <c r="AW311"/>
  <c r="AX311"/>
  <c r="T312"/>
  <c r="Z312"/>
  <c r="U312"/>
  <c r="Y312"/>
  <c r="AA312"/>
  <c r="V312"/>
  <c r="AB312"/>
  <c r="AD312"/>
  <c r="AC312"/>
  <c r="AE312"/>
  <c r="AF312"/>
  <c r="AH312"/>
  <c r="AG312"/>
  <c r="AI312"/>
  <c r="AJ312"/>
  <c r="AL312"/>
  <c r="AK312"/>
  <c r="AM312"/>
  <c r="AN312"/>
  <c r="AO312"/>
  <c r="AP312"/>
  <c r="AQ312"/>
  <c r="AR312"/>
  <c r="AS312"/>
  <c r="AT312"/>
  <c r="AU312"/>
  <c r="AW312"/>
  <c r="AX312"/>
  <c r="T313"/>
  <c r="Z313"/>
  <c r="U313"/>
  <c r="Y313"/>
  <c r="AA313"/>
  <c r="V313"/>
  <c r="AB313"/>
  <c r="AD313"/>
  <c r="AC313"/>
  <c r="AE313"/>
  <c r="AF313"/>
  <c r="AH313"/>
  <c r="AG313"/>
  <c r="AI313"/>
  <c r="AJ313"/>
  <c r="AL313"/>
  <c r="AK313"/>
  <c r="AM313"/>
  <c r="AN313"/>
  <c r="AO313"/>
  <c r="AP313"/>
  <c r="AQ313"/>
  <c r="AR313"/>
  <c r="AS313"/>
  <c r="AT313"/>
  <c r="AU313"/>
  <c r="AW313"/>
  <c r="AX313"/>
  <c r="T314"/>
  <c r="Z314"/>
  <c r="U314"/>
  <c r="Y314"/>
  <c r="AA314"/>
  <c r="V314"/>
  <c r="AB314"/>
  <c r="AD314"/>
  <c r="AC314"/>
  <c r="AE314"/>
  <c r="AF314"/>
  <c r="AH314"/>
  <c r="AG314"/>
  <c r="AI314"/>
  <c r="AJ314"/>
  <c r="AL314"/>
  <c r="AK314"/>
  <c r="AM314"/>
  <c r="AN314"/>
  <c r="AO314"/>
  <c r="AP314"/>
  <c r="AQ314"/>
  <c r="AR314"/>
  <c r="AS314"/>
  <c r="AT314"/>
  <c r="AU314"/>
  <c r="AW314"/>
  <c r="AX314"/>
  <c r="T315"/>
  <c r="Z315"/>
  <c r="U315"/>
  <c r="Y315"/>
  <c r="AA315"/>
  <c r="V315"/>
  <c r="AB315"/>
  <c r="AD315"/>
  <c r="AC315"/>
  <c r="AE315"/>
  <c r="AF315"/>
  <c r="AH315"/>
  <c r="AG315"/>
  <c r="AI315"/>
  <c r="AJ315"/>
  <c r="AL315"/>
  <c r="AK315"/>
  <c r="AM315"/>
  <c r="AN315"/>
  <c r="AO315"/>
  <c r="AP315"/>
  <c r="AQ315"/>
  <c r="AR315"/>
  <c r="AS315"/>
  <c r="AT315"/>
  <c r="AU315"/>
  <c r="AW315"/>
  <c r="AX315"/>
  <c r="T316"/>
  <c r="Z316"/>
  <c r="U316"/>
  <c r="Y316"/>
  <c r="AA316"/>
  <c r="V316"/>
  <c r="AB316"/>
  <c r="AD316"/>
  <c r="AC316"/>
  <c r="AE316"/>
  <c r="AF316"/>
  <c r="AH316"/>
  <c r="AG316"/>
  <c r="AI316"/>
  <c r="AJ316"/>
  <c r="AL316"/>
  <c r="AK316"/>
  <c r="AM316"/>
  <c r="AN316"/>
  <c r="AO316"/>
  <c r="AP316"/>
  <c r="AQ316"/>
  <c r="AR316"/>
  <c r="AS316"/>
  <c r="AT316"/>
  <c r="AU316"/>
  <c r="AW316"/>
  <c r="AX316"/>
  <c r="T317"/>
  <c r="Z317"/>
  <c r="U317"/>
  <c r="Y317"/>
  <c r="AA317"/>
  <c r="V317"/>
  <c r="AB317"/>
  <c r="AD317"/>
  <c r="AC317"/>
  <c r="AE317"/>
  <c r="AF317"/>
  <c r="AH317"/>
  <c r="AG317"/>
  <c r="AI317"/>
  <c r="AJ317"/>
  <c r="AL317"/>
  <c r="AK317"/>
  <c r="AM317"/>
  <c r="AN317"/>
  <c r="AO317"/>
  <c r="AP317"/>
  <c r="AQ317"/>
  <c r="AR317"/>
  <c r="AS317"/>
  <c r="AT317"/>
  <c r="AU317"/>
  <c r="AW317"/>
  <c r="AX317"/>
  <c r="T318"/>
  <c r="Z318"/>
  <c r="U318"/>
  <c r="Y318"/>
  <c r="AA318"/>
  <c r="V318"/>
  <c r="AB318"/>
  <c r="AD318"/>
  <c r="AC318"/>
  <c r="AE318"/>
  <c r="AF318"/>
  <c r="AH318"/>
  <c r="AG318"/>
  <c r="AI318"/>
  <c r="AJ318"/>
  <c r="AL318"/>
  <c r="AK318"/>
  <c r="AM318"/>
  <c r="AN318"/>
  <c r="AO318"/>
  <c r="AP318"/>
  <c r="AQ318"/>
  <c r="AR318"/>
  <c r="AS318"/>
  <c r="AT318"/>
  <c r="AU318"/>
  <c r="AW318"/>
  <c r="AX318"/>
  <c r="T319"/>
  <c r="Z319"/>
  <c r="U319"/>
  <c r="Y319"/>
  <c r="AA319"/>
  <c r="V319"/>
  <c r="AB319"/>
  <c r="AD319"/>
  <c r="AC319"/>
  <c r="AE319"/>
  <c r="AF319"/>
  <c r="AH319"/>
  <c r="AG319"/>
  <c r="AI319"/>
  <c r="AJ319"/>
  <c r="AL319"/>
  <c r="AK319"/>
  <c r="AM319"/>
  <c r="AN319"/>
  <c r="AO319"/>
  <c r="AP319"/>
  <c r="AQ319"/>
  <c r="AR319"/>
  <c r="AS319"/>
  <c r="AT319"/>
  <c r="AU319"/>
  <c r="AW319"/>
  <c r="AX319"/>
  <c r="T320"/>
  <c r="Z320"/>
  <c r="U320"/>
  <c r="Y320"/>
  <c r="AA320"/>
  <c r="V320"/>
  <c r="AB320"/>
  <c r="AD320"/>
  <c r="AC320"/>
  <c r="AE320"/>
  <c r="AF320"/>
  <c r="AH320"/>
  <c r="AG320"/>
  <c r="AI320"/>
  <c r="AJ320"/>
  <c r="AL320"/>
  <c r="AK320"/>
  <c r="AM320"/>
  <c r="AN320"/>
  <c r="AO320"/>
  <c r="AP320"/>
  <c r="AQ320"/>
  <c r="AR320"/>
  <c r="AS320"/>
  <c r="AT320"/>
  <c r="AU320"/>
  <c r="AW320"/>
  <c r="AX320"/>
  <c r="T321"/>
  <c r="Z321"/>
  <c r="U321"/>
  <c r="Y321"/>
  <c r="AA321"/>
  <c r="V321"/>
  <c r="AB321"/>
  <c r="AD321"/>
  <c r="AC321"/>
  <c r="AE321"/>
  <c r="AF321"/>
  <c r="AH321"/>
  <c r="AG321"/>
  <c r="AI321"/>
  <c r="AJ321"/>
  <c r="AL321"/>
  <c r="AK321"/>
  <c r="AM321"/>
  <c r="AN321"/>
  <c r="AO321"/>
  <c r="AP321"/>
  <c r="AQ321"/>
  <c r="AR321"/>
  <c r="AS321"/>
  <c r="AT321"/>
  <c r="AU321"/>
  <c r="AW321"/>
  <c r="AX321"/>
  <c r="T322"/>
  <c r="Z322"/>
  <c r="U322"/>
  <c r="Y322"/>
  <c r="AA322"/>
  <c r="V322"/>
  <c r="AB322"/>
  <c r="AD322"/>
  <c r="AC322"/>
  <c r="AE322"/>
  <c r="AF322"/>
  <c r="AH322"/>
  <c r="AG322"/>
  <c r="AI322"/>
  <c r="AJ322"/>
  <c r="AL322"/>
  <c r="AK322"/>
  <c r="AM322"/>
  <c r="AN322"/>
  <c r="AO322"/>
  <c r="AP322"/>
  <c r="AQ322"/>
  <c r="AR322"/>
  <c r="AS322"/>
  <c r="AT322"/>
  <c r="AU322"/>
  <c r="AW322"/>
  <c r="AX322"/>
  <c r="T323"/>
  <c r="Z323"/>
  <c r="U323"/>
  <c r="Y323"/>
  <c r="AA323"/>
  <c r="V323"/>
  <c r="AB323"/>
  <c r="AD323"/>
  <c r="AC323"/>
  <c r="AE323"/>
  <c r="AF323"/>
  <c r="AH323"/>
  <c r="AG323"/>
  <c r="AI323"/>
  <c r="AJ323"/>
  <c r="AL323"/>
  <c r="AK323"/>
  <c r="AM323"/>
  <c r="AN323"/>
  <c r="AO323"/>
  <c r="AP323"/>
  <c r="AQ323"/>
  <c r="AR323"/>
  <c r="AS323"/>
  <c r="AT323"/>
  <c r="AU323"/>
  <c r="AW323"/>
  <c r="AX323"/>
  <c r="T324"/>
  <c r="Z324"/>
  <c r="U324"/>
  <c r="Y324"/>
  <c r="AA324"/>
  <c r="V324"/>
  <c r="AB324"/>
  <c r="AD324"/>
  <c r="AC324"/>
  <c r="AE324"/>
  <c r="AF324"/>
  <c r="AH324"/>
  <c r="AG324"/>
  <c r="AI324"/>
  <c r="AJ324"/>
  <c r="AL324"/>
  <c r="AK324"/>
  <c r="AM324"/>
  <c r="AN324"/>
  <c r="AO324"/>
  <c r="AP324"/>
  <c r="AQ324"/>
  <c r="AR324"/>
  <c r="AS324"/>
  <c r="AT324"/>
  <c r="AU324"/>
  <c r="AW324"/>
  <c r="AX324"/>
  <c r="T325"/>
  <c r="Z325"/>
  <c r="Y325"/>
  <c r="AA325"/>
  <c r="U325"/>
  <c r="V325"/>
  <c r="AB325"/>
  <c r="AD325"/>
  <c r="AC325"/>
  <c r="AE325"/>
  <c r="AF325"/>
  <c r="AH325"/>
  <c r="AG325"/>
  <c r="AI325"/>
  <c r="AJ325"/>
  <c r="AL325"/>
  <c r="AK325"/>
  <c r="AM325"/>
  <c r="AN325"/>
  <c r="AO325"/>
  <c r="AP325"/>
  <c r="AQ325"/>
  <c r="AR325"/>
  <c r="AS325"/>
  <c r="AT325"/>
  <c r="AU325"/>
  <c r="AW325"/>
  <c r="AX325"/>
  <c r="T326"/>
  <c r="Z326"/>
  <c r="Y326"/>
  <c r="AA326"/>
  <c r="U326"/>
  <c r="V326"/>
  <c r="AB326"/>
  <c r="AD326"/>
  <c r="AC326"/>
  <c r="AE326"/>
  <c r="AF326"/>
  <c r="AH326"/>
  <c r="AG326"/>
  <c r="AI326"/>
  <c r="AJ326"/>
  <c r="AL326"/>
  <c r="AK326"/>
  <c r="AM326"/>
  <c r="AN326"/>
  <c r="AO326"/>
  <c r="AP326"/>
  <c r="AQ326"/>
  <c r="AR326"/>
  <c r="AS326"/>
  <c r="AT326"/>
  <c r="AU326"/>
  <c r="AW326"/>
  <c r="AX326"/>
  <c r="T327"/>
  <c r="Z327"/>
  <c r="Y327"/>
  <c r="AA327"/>
  <c r="U327"/>
  <c r="V327"/>
  <c r="AB327"/>
  <c r="AD327"/>
  <c r="AC327"/>
  <c r="AE327"/>
  <c r="AF327"/>
  <c r="AH327"/>
  <c r="AG327"/>
  <c r="AI327"/>
  <c r="AJ327"/>
  <c r="AL327"/>
  <c r="AK327"/>
  <c r="AM327"/>
  <c r="AN327"/>
  <c r="AO327"/>
  <c r="AP327"/>
  <c r="AQ327"/>
  <c r="AR327"/>
  <c r="AS327"/>
  <c r="AT327"/>
  <c r="AU327"/>
  <c r="AW327"/>
  <c r="AX327"/>
  <c r="T328"/>
  <c r="Z328"/>
  <c r="Y328"/>
  <c r="AA328"/>
  <c r="U328"/>
  <c r="V328"/>
  <c r="AB328"/>
  <c r="AD328"/>
  <c r="AC328"/>
  <c r="AE328"/>
  <c r="AF328"/>
  <c r="AH328"/>
  <c r="AG328"/>
  <c r="AI328"/>
  <c r="AJ328"/>
  <c r="AL328"/>
  <c r="AK328"/>
  <c r="AM328"/>
  <c r="AN328"/>
  <c r="AO328"/>
  <c r="AP328"/>
  <c r="AQ328"/>
  <c r="AR328"/>
  <c r="AS328"/>
  <c r="AT328"/>
  <c r="AU328"/>
  <c r="AW328"/>
  <c r="AX328"/>
  <c r="T329"/>
  <c r="Z329"/>
  <c r="Y329"/>
  <c r="AA329"/>
  <c r="U329"/>
  <c r="V329"/>
  <c r="AB329"/>
  <c r="AD329"/>
  <c r="AC329"/>
  <c r="AE329"/>
  <c r="AF329"/>
  <c r="AH329"/>
  <c r="AG329"/>
  <c r="AI329"/>
  <c r="AJ329"/>
  <c r="AL329"/>
  <c r="AK329"/>
  <c r="AM329"/>
  <c r="AN329"/>
  <c r="AO329"/>
  <c r="AP329"/>
  <c r="AQ329"/>
  <c r="AR329"/>
  <c r="AS329"/>
  <c r="AT329"/>
  <c r="AU329"/>
  <c r="AW329"/>
  <c r="AX329"/>
  <c r="T330"/>
  <c r="Z330"/>
  <c r="Y330"/>
  <c r="AA330"/>
  <c r="U330"/>
  <c r="V330"/>
  <c r="AB330"/>
  <c r="AD330"/>
  <c r="AC330"/>
  <c r="AE330"/>
  <c r="AF330"/>
  <c r="AH330"/>
  <c r="AG330"/>
  <c r="AI330"/>
  <c r="AJ330"/>
  <c r="AL330"/>
  <c r="AK330"/>
  <c r="AM330"/>
  <c r="AN330"/>
  <c r="AO330"/>
  <c r="AP330"/>
  <c r="AQ330"/>
  <c r="AR330"/>
  <c r="AS330"/>
  <c r="AT330"/>
  <c r="AU330"/>
  <c r="AW330"/>
  <c r="AX330"/>
  <c r="T331"/>
  <c r="Z331"/>
  <c r="Y331"/>
  <c r="AA331"/>
  <c r="U331"/>
  <c r="V331"/>
  <c r="AB331"/>
  <c r="AD331"/>
  <c r="AC331"/>
  <c r="AE331"/>
  <c r="AF331"/>
  <c r="AH331"/>
  <c r="AG331"/>
  <c r="AI331"/>
  <c r="AJ331"/>
  <c r="AL331"/>
  <c r="AK331"/>
  <c r="AM331"/>
  <c r="AN331"/>
  <c r="AO331"/>
  <c r="AP331"/>
  <c r="AQ331"/>
  <c r="AR331"/>
  <c r="AS331"/>
  <c r="AT331"/>
  <c r="AU331"/>
  <c r="AW331"/>
  <c r="AX331"/>
  <c r="T332"/>
  <c r="Z332"/>
  <c r="Y332"/>
  <c r="AA332"/>
  <c r="U332"/>
  <c r="V332"/>
  <c r="AB332"/>
  <c r="AD332"/>
  <c r="AC332"/>
  <c r="AE332"/>
  <c r="AF332"/>
  <c r="AH332"/>
  <c r="AG332"/>
  <c r="AI332"/>
  <c r="AJ332"/>
  <c r="AL332"/>
  <c r="AK332"/>
  <c r="AM332"/>
  <c r="AN332"/>
  <c r="AO332"/>
  <c r="AP332"/>
  <c r="AQ332"/>
  <c r="AR332"/>
  <c r="AS332"/>
  <c r="AT332"/>
  <c r="AU332"/>
  <c r="AW332"/>
  <c r="AX332"/>
  <c r="T333"/>
  <c r="Z333"/>
  <c r="Y333"/>
  <c r="AA333"/>
  <c r="U333"/>
  <c r="V333"/>
  <c r="AB333"/>
  <c r="AD333"/>
  <c r="AC333"/>
  <c r="AE333"/>
  <c r="AF333"/>
  <c r="AH333"/>
  <c r="AG333"/>
  <c r="AI333"/>
  <c r="AJ333"/>
  <c r="AL333"/>
  <c r="AK333"/>
  <c r="AM333"/>
  <c r="AN333"/>
  <c r="AO333"/>
  <c r="AP333"/>
  <c r="AQ333"/>
  <c r="AR333"/>
  <c r="AS333"/>
  <c r="AT333"/>
  <c r="AU333"/>
  <c r="AW333"/>
  <c r="AX333"/>
  <c r="T334"/>
  <c r="Z334"/>
  <c r="Y334"/>
  <c r="AA334"/>
  <c r="U334"/>
  <c r="V334"/>
  <c r="AB334"/>
  <c r="AD334"/>
  <c r="AC334"/>
  <c r="AE334"/>
  <c r="AF334"/>
  <c r="AH334"/>
  <c r="AG334"/>
  <c r="AI334"/>
  <c r="AJ334"/>
  <c r="AL334"/>
  <c r="AK334"/>
  <c r="AM334"/>
  <c r="AN334"/>
  <c r="AO334"/>
  <c r="AP334"/>
  <c r="AQ334"/>
  <c r="AR334"/>
  <c r="AS334"/>
  <c r="AT334"/>
  <c r="AU334"/>
  <c r="AW334"/>
  <c r="AX334"/>
  <c r="T335"/>
  <c r="Z335"/>
  <c r="Y335"/>
  <c r="AA335"/>
  <c r="U335"/>
  <c r="V335"/>
  <c r="AB335"/>
  <c r="AD335"/>
  <c r="AC335"/>
  <c r="AE335"/>
  <c r="AF335"/>
  <c r="AH335"/>
  <c r="AG335"/>
  <c r="AI335"/>
  <c r="AJ335"/>
  <c r="AL335"/>
  <c r="AK335"/>
  <c r="AM335"/>
  <c r="AN335"/>
  <c r="AO335"/>
  <c r="AP335"/>
  <c r="AQ335"/>
  <c r="AR335"/>
  <c r="AS335"/>
  <c r="AT335"/>
  <c r="AU335"/>
  <c r="AW335"/>
  <c r="AX335"/>
  <c r="T336"/>
  <c r="Z336"/>
  <c r="Y336"/>
  <c r="AA336"/>
  <c r="U336"/>
  <c r="V336"/>
  <c r="AB336"/>
  <c r="AD336"/>
  <c r="AC336"/>
  <c r="AE336"/>
  <c r="AF336"/>
  <c r="AH336"/>
  <c r="AG336"/>
  <c r="AI336"/>
  <c r="AJ336"/>
  <c r="AL336"/>
  <c r="AK336"/>
  <c r="AM336"/>
  <c r="AN336"/>
  <c r="AO336"/>
  <c r="AP336"/>
  <c r="AQ336"/>
  <c r="AR336"/>
  <c r="AS336"/>
  <c r="AT336"/>
  <c r="AU336"/>
  <c r="AW336"/>
  <c r="AX336"/>
  <c r="T337"/>
  <c r="Z337"/>
  <c r="Y337"/>
  <c r="AA337"/>
  <c r="U337"/>
  <c r="V337"/>
  <c r="AB337"/>
  <c r="AD337"/>
  <c r="AC337"/>
  <c r="AE337"/>
  <c r="AF337"/>
  <c r="AH337"/>
  <c r="AG337"/>
  <c r="AI337"/>
  <c r="AJ337"/>
  <c r="AL337"/>
  <c r="AK337"/>
  <c r="AM337"/>
  <c r="AN337"/>
  <c r="AO337"/>
  <c r="AP337"/>
  <c r="AQ337"/>
  <c r="AR337"/>
  <c r="AS337"/>
  <c r="AT337"/>
  <c r="AU337"/>
  <c r="AW337"/>
  <c r="AX337"/>
  <c r="T338"/>
  <c r="Z338"/>
  <c r="Y338"/>
  <c r="AA338"/>
  <c r="U338"/>
  <c r="V338"/>
  <c r="AB338"/>
  <c r="AD338"/>
  <c r="AC338"/>
  <c r="AE338"/>
  <c r="AF338"/>
  <c r="AH338"/>
  <c r="AG338"/>
  <c r="AI338"/>
  <c r="AJ338"/>
  <c r="AL338"/>
  <c r="AK338"/>
  <c r="AM338"/>
  <c r="AN338"/>
  <c r="AO338"/>
  <c r="AP338"/>
  <c r="AQ338"/>
  <c r="AR338"/>
  <c r="AS338"/>
  <c r="AT338"/>
  <c r="AU338"/>
  <c r="AW338"/>
  <c r="AX338"/>
  <c r="T339"/>
  <c r="Z339"/>
  <c r="Y339"/>
  <c r="AA339"/>
  <c r="U339"/>
  <c r="V339"/>
  <c r="AB339"/>
  <c r="AD339"/>
  <c r="AC339"/>
  <c r="AE339"/>
  <c r="AF339"/>
  <c r="AH339"/>
  <c r="AG339"/>
  <c r="AI339"/>
  <c r="AJ339"/>
  <c r="AL339"/>
  <c r="AK339"/>
  <c r="AM339"/>
  <c r="AN339"/>
  <c r="AO339"/>
  <c r="AP339"/>
  <c r="AQ339"/>
  <c r="AR339"/>
  <c r="AS339"/>
  <c r="AT339"/>
  <c r="AU339"/>
  <c r="AW339"/>
  <c r="AX339"/>
  <c r="T340"/>
  <c r="Z340"/>
  <c r="Y340"/>
  <c r="AA340"/>
  <c r="U340"/>
  <c r="V340"/>
  <c r="AB340"/>
  <c r="AD340"/>
  <c r="AC340"/>
  <c r="AE340"/>
  <c r="AF340"/>
  <c r="AH340"/>
  <c r="AG340"/>
  <c r="AI340"/>
  <c r="AJ340"/>
  <c r="AL340"/>
  <c r="AK340"/>
  <c r="AM340"/>
  <c r="AN340"/>
  <c r="AO340"/>
  <c r="AP340"/>
  <c r="AQ340"/>
  <c r="AR340"/>
  <c r="AS340"/>
  <c r="AT340"/>
  <c r="AU340"/>
  <c r="AW340"/>
  <c r="AX340"/>
  <c r="T341"/>
  <c r="Z341"/>
  <c r="Y341"/>
  <c r="AA341"/>
  <c r="U341"/>
  <c r="V341"/>
  <c r="AB341"/>
  <c r="AD341"/>
  <c r="AC341"/>
  <c r="AE341"/>
  <c r="AF341"/>
  <c r="AH341"/>
  <c r="AG341"/>
  <c r="AI341"/>
  <c r="AJ341"/>
  <c r="AL341"/>
  <c r="AK341"/>
  <c r="AM341"/>
  <c r="AN341"/>
  <c r="AO341"/>
  <c r="AP341"/>
  <c r="AQ341"/>
  <c r="AR341"/>
  <c r="AS341"/>
  <c r="AT341"/>
  <c r="AU341"/>
  <c r="AW341"/>
  <c r="AX341"/>
  <c r="T342"/>
  <c r="Z342"/>
  <c r="Y342"/>
  <c r="AA342"/>
  <c r="U342"/>
  <c r="V342"/>
  <c r="AB342"/>
  <c r="AD342"/>
  <c r="AC342"/>
  <c r="AE342"/>
  <c r="AF342"/>
  <c r="AH342"/>
  <c r="AG342"/>
  <c r="AI342"/>
  <c r="AJ342"/>
  <c r="AL342"/>
  <c r="AK342"/>
  <c r="AM342"/>
  <c r="AN342"/>
  <c r="AO342"/>
  <c r="AP342"/>
  <c r="AQ342"/>
  <c r="AR342"/>
  <c r="AS342"/>
  <c r="AT342"/>
  <c r="AU342"/>
  <c r="AW342"/>
  <c r="AX342"/>
  <c r="T343"/>
  <c r="Z343"/>
  <c r="Y343"/>
  <c r="AA343"/>
  <c r="U343"/>
  <c r="V343"/>
  <c r="AB343"/>
  <c r="AD343"/>
  <c r="AC343"/>
  <c r="AE343"/>
  <c r="AF343"/>
  <c r="AH343"/>
  <c r="AG343"/>
  <c r="AI343"/>
  <c r="AJ343"/>
  <c r="AL343"/>
  <c r="AK343"/>
  <c r="AM343"/>
  <c r="AN343"/>
  <c r="AO343"/>
  <c r="AP343"/>
  <c r="AQ343"/>
  <c r="AR343"/>
  <c r="AS343"/>
  <c r="AT343"/>
  <c r="AU343"/>
  <c r="AW343"/>
  <c r="AX343"/>
  <c r="T344"/>
  <c r="Z344"/>
  <c r="Y344"/>
  <c r="AA344"/>
  <c r="U344"/>
  <c r="V344"/>
  <c r="AB344"/>
  <c r="AD344"/>
  <c r="AC344"/>
  <c r="AE344"/>
  <c r="AF344"/>
  <c r="AH344"/>
  <c r="AG344"/>
  <c r="AI344"/>
  <c r="AJ344"/>
  <c r="AL344"/>
  <c r="AK344"/>
  <c r="AM344"/>
  <c r="AN344"/>
  <c r="AO344"/>
  <c r="AP344"/>
  <c r="AQ344"/>
  <c r="AR344"/>
  <c r="AS344"/>
  <c r="AT344"/>
  <c r="AU344"/>
  <c r="AW344"/>
  <c r="AX344"/>
  <c r="T345"/>
  <c r="Z345"/>
  <c r="Y345"/>
  <c r="AA345"/>
  <c r="U345"/>
  <c r="V345"/>
  <c r="AB345"/>
  <c r="AD345"/>
  <c r="AC345"/>
  <c r="AE345"/>
  <c r="AF345"/>
  <c r="AH345"/>
  <c r="AG345"/>
  <c r="AI345"/>
  <c r="AJ345"/>
  <c r="AL345"/>
  <c r="AK345"/>
  <c r="AM345"/>
  <c r="AN345"/>
  <c r="AO345"/>
  <c r="AP345"/>
  <c r="AQ345"/>
  <c r="AR345"/>
  <c r="AS345"/>
  <c r="AT345"/>
  <c r="AU345"/>
  <c r="AW345"/>
  <c r="AX345"/>
  <c r="T346"/>
  <c r="Z346"/>
  <c r="Y346"/>
  <c r="AA346"/>
  <c r="U346"/>
  <c r="V346"/>
  <c r="AB346"/>
  <c r="AD346"/>
  <c r="AC346"/>
  <c r="AE346"/>
  <c r="AF346"/>
  <c r="AH346"/>
  <c r="AG346"/>
  <c r="AI346"/>
  <c r="AJ346"/>
  <c r="AL346"/>
  <c r="AK346"/>
  <c r="AM346"/>
  <c r="AN346"/>
  <c r="AO346"/>
  <c r="AP346"/>
  <c r="AQ346"/>
  <c r="AR346"/>
  <c r="AS346"/>
  <c r="AT346"/>
  <c r="AU346"/>
  <c r="AW346"/>
  <c r="AX346"/>
  <c r="T347"/>
  <c r="Z347"/>
  <c r="Y347"/>
  <c r="AA347"/>
  <c r="U347"/>
  <c r="V347"/>
  <c r="AB347"/>
  <c r="AD347"/>
  <c r="AC347"/>
  <c r="AE347"/>
  <c r="AF347"/>
  <c r="AH347"/>
  <c r="AG347"/>
  <c r="AI347"/>
  <c r="AJ347"/>
  <c r="AL347"/>
  <c r="AK347"/>
  <c r="AM347"/>
  <c r="AN347"/>
  <c r="AO347"/>
  <c r="AP347"/>
  <c r="AQ347"/>
  <c r="AR347"/>
  <c r="AS347"/>
  <c r="AT347"/>
  <c r="AU347"/>
  <c r="AW347"/>
  <c r="AX347"/>
  <c r="T348"/>
  <c r="Z348"/>
  <c r="Y348"/>
  <c r="AA348"/>
  <c r="U348"/>
  <c r="V348"/>
  <c r="AB348"/>
  <c r="AD348"/>
  <c r="AC348"/>
  <c r="AE348"/>
  <c r="AF348"/>
  <c r="AH348"/>
  <c r="AG348"/>
  <c r="AI348"/>
  <c r="AJ348"/>
  <c r="AL348"/>
  <c r="AK348"/>
  <c r="AM348"/>
  <c r="AN348"/>
  <c r="AO348"/>
  <c r="AP348"/>
  <c r="AQ348"/>
  <c r="AR348"/>
  <c r="AS348"/>
  <c r="AT348"/>
  <c r="AU348"/>
  <c r="AW348"/>
  <c r="AX348"/>
  <c r="T349"/>
  <c r="Z349"/>
  <c r="Y349"/>
  <c r="AA349"/>
  <c r="U349"/>
  <c r="V349"/>
  <c r="AB349"/>
  <c r="AD349"/>
  <c r="AC349"/>
  <c r="AE349"/>
  <c r="AF349"/>
  <c r="AH349"/>
  <c r="AG349"/>
  <c r="AI349"/>
  <c r="AJ349"/>
  <c r="AL349"/>
  <c r="AK349"/>
  <c r="AM349"/>
  <c r="AN349"/>
  <c r="AO349"/>
  <c r="AP349"/>
  <c r="AQ349"/>
  <c r="AR349"/>
  <c r="AS349"/>
  <c r="AT349"/>
  <c r="AU349"/>
  <c r="AW349"/>
  <c r="AX349"/>
  <c r="T350"/>
  <c r="Z350"/>
  <c r="Y350"/>
  <c r="AA350"/>
  <c r="U350"/>
  <c r="V350"/>
  <c r="AB350"/>
  <c r="AD350"/>
  <c r="AC350"/>
  <c r="AE350"/>
  <c r="AF350"/>
  <c r="AH350"/>
  <c r="AG350"/>
  <c r="AI350"/>
  <c r="AJ350"/>
  <c r="AL350"/>
  <c r="AK350"/>
  <c r="AM350"/>
  <c r="AN350"/>
  <c r="AO350"/>
  <c r="AP350"/>
  <c r="AQ350"/>
  <c r="AR350"/>
  <c r="AS350"/>
  <c r="AT350"/>
  <c r="AU350"/>
  <c r="AW350"/>
  <c r="AX350"/>
  <c r="T351"/>
  <c r="Z351"/>
  <c r="Y351"/>
  <c r="AA351"/>
  <c r="U351"/>
  <c r="V351"/>
  <c r="AB351"/>
  <c r="AD351"/>
  <c r="AC351"/>
  <c r="AE351"/>
  <c r="AF351"/>
  <c r="AH351"/>
  <c r="AG351"/>
  <c r="AI351"/>
  <c r="AJ351"/>
  <c r="AL351"/>
  <c r="AK351"/>
  <c r="AM351"/>
  <c r="AN351"/>
  <c r="AO351"/>
  <c r="AP351"/>
  <c r="AQ351"/>
  <c r="AR351"/>
  <c r="AS351"/>
  <c r="AT351"/>
  <c r="AU351"/>
  <c r="AW351"/>
  <c r="AX351"/>
  <c r="T352"/>
  <c r="Z352"/>
  <c r="Y352"/>
  <c r="AA352"/>
  <c r="U352"/>
  <c r="V352"/>
  <c r="AB352"/>
  <c r="AD352"/>
  <c r="AC352"/>
  <c r="AE352"/>
  <c r="AF352"/>
  <c r="AH352"/>
  <c r="AG352"/>
  <c r="AI352"/>
  <c r="AJ352"/>
  <c r="AL352"/>
  <c r="AK352"/>
  <c r="AM352"/>
  <c r="AN352"/>
  <c r="AO352"/>
  <c r="AP352"/>
  <c r="AQ352"/>
  <c r="AR352"/>
  <c r="AS352"/>
  <c r="AT352"/>
  <c r="AU352"/>
  <c r="AW352"/>
  <c r="AX352"/>
  <c r="T353"/>
  <c r="Z353"/>
  <c r="Y353"/>
  <c r="AA353"/>
  <c r="U353"/>
  <c r="V353"/>
  <c r="AB353"/>
  <c r="AD353"/>
  <c r="AC353"/>
  <c r="AE353"/>
  <c r="AF353"/>
  <c r="AH353"/>
  <c r="AG353"/>
  <c r="AI353"/>
  <c r="AJ353"/>
  <c r="AL353"/>
  <c r="AK353"/>
  <c r="AM353"/>
  <c r="AN353"/>
  <c r="AO353"/>
  <c r="AP353"/>
  <c r="AQ353"/>
  <c r="AR353"/>
  <c r="AS353"/>
  <c r="AT353"/>
  <c r="AU353"/>
  <c r="AW353"/>
  <c r="AX353"/>
  <c r="T354"/>
  <c r="Z354"/>
  <c r="Y354"/>
  <c r="AA354"/>
  <c r="U354"/>
  <c r="V354"/>
  <c r="AB354"/>
  <c r="AD354"/>
  <c r="AC354"/>
  <c r="AE354"/>
  <c r="AF354"/>
  <c r="AH354"/>
  <c r="AG354"/>
  <c r="AI354"/>
  <c r="AJ354"/>
  <c r="AL354"/>
  <c r="AK354"/>
  <c r="AM354"/>
  <c r="AN354"/>
  <c r="AO354"/>
  <c r="AP354"/>
  <c r="AQ354"/>
  <c r="AR354"/>
  <c r="AS354"/>
  <c r="AT354"/>
  <c r="AU354"/>
  <c r="AW354"/>
  <c r="AX354"/>
  <c r="T355"/>
  <c r="Z355"/>
  <c r="Y355"/>
  <c r="AA355"/>
  <c r="U355"/>
  <c r="V355"/>
  <c r="AB355"/>
  <c r="AD355"/>
  <c r="AC355"/>
  <c r="AE355"/>
  <c r="AF355"/>
  <c r="AH355"/>
  <c r="AG355"/>
  <c r="AI355"/>
  <c r="AJ355"/>
  <c r="AL355"/>
  <c r="AK355"/>
  <c r="AM355"/>
  <c r="AN355"/>
  <c r="AO355"/>
  <c r="AP355"/>
  <c r="AQ355"/>
  <c r="AR355"/>
  <c r="AS355"/>
  <c r="AT355"/>
  <c r="AU355"/>
  <c r="AW355"/>
  <c r="AX355"/>
  <c r="T356"/>
  <c r="Z356"/>
  <c r="Y356"/>
  <c r="AA356"/>
  <c r="U356"/>
  <c r="V356"/>
  <c r="AB356"/>
  <c r="AD356"/>
  <c r="AC356"/>
  <c r="AE356"/>
  <c r="AF356"/>
  <c r="AH356"/>
  <c r="AG356"/>
  <c r="AI356"/>
  <c r="AJ356"/>
  <c r="AL356"/>
  <c r="AK356"/>
  <c r="AM356"/>
  <c r="AN356"/>
  <c r="AO356"/>
  <c r="AP356"/>
  <c r="AQ356"/>
  <c r="AR356"/>
  <c r="AS356"/>
  <c r="AT356"/>
  <c r="AU356"/>
  <c r="AW356"/>
  <c r="AX356"/>
  <c r="T357"/>
  <c r="Z357"/>
  <c r="Y357"/>
  <c r="AA357"/>
  <c r="U357"/>
  <c r="V357"/>
  <c r="AB357"/>
  <c r="AD357"/>
  <c r="AC357"/>
  <c r="AE357"/>
  <c r="AF357"/>
  <c r="AH357"/>
  <c r="AG357"/>
  <c r="AI357"/>
  <c r="AJ357"/>
  <c r="AL357"/>
  <c r="AK357"/>
  <c r="AM357"/>
  <c r="AN357"/>
  <c r="AO357"/>
  <c r="AP357"/>
  <c r="AQ357"/>
  <c r="AR357"/>
  <c r="AS357"/>
  <c r="AT357"/>
  <c r="AU357"/>
  <c r="AW357"/>
  <c r="AX357"/>
  <c r="T358"/>
  <c r="Z358"/>
  <c r="Y358"/>
  <c r="AA358"/>
  <c r="U358"/>
  <c r="V358"/>
  <c r="AB358"/>
  <c r="AD358"/>
  <c r="AC358"/>
  <c r="AE358"/>
  <c r="AF358"/>
  <c r="AH358"/>
  <c r="AG358"/>
  <c r="AI358"/>
  <c r="AJ358"/>
  <c r="AL358"/>
  <c r="AK358"/>
  <c r="AM358"/>
  <c r="AN358"/>
  <c r="AO358"/>
  <c r="AP358"/>
  <c r="AQ358"/>
  <c r="AR358"/>
  <c r="AS358"/>
  <c r="AT358"/>
  <c r="AU358"/>
  <c r="AW358"/>
  <c r="AX358"/>
  <c r="T359"/>
  <c r="Z359"/>
  <c r="Y359"/>
  <c r="AA359"/>
  <c r="U359"/>
  <c r="V359"/>
  <c r="AB359"/>
  <c r="AD359"/>
  <c r="AC359"/>
  <c r="AE359"/>
  <c r="AF359"/>
  <c r="AH359"/>
  <c r="AG359"/>
  <c r="AI359"/>
  <c r="AJ359"/>
  <c r="AL359"/>
  <c r="AK359"/>
  <c r="AM359"/>
  <c r="AN359"/>
  <c r="AO359"/>
  <c r="AP359"/>
  <c r="AQ359"/>
  <c r="AR359"/>
  <c r="AS359"/>
  <c r="AT359"/>
  <c r="AU359"/>
  <c r="AW359"/>
  <c r="AX359"/>
  <c r="T360"/>
  <c r="Z360"/>
  <c r="Y360"/>
  <c r="AA360"/>
  <c r="U360"/>
  <c r="V360"/>
  <c r="AB360"/>
  <c r="AD360"/>
  <c r="AC360"/>
  <c r="AE360"/>
  <c r="AF360"/>
  <c r="AH360"/>
  <c r="AG360"/>
  <c r="AI360"/>
  <c r="AJ360"/>
  <c r="AL360"/>
  <c r="AK360"/>
  <c r="AM360"/>
  <c r="AN360"/>
  <c r="AO360"/>
  <c r="AP360"/>
  <c r="AQ360"/>
  <c r="AR360"/>
  <c r="AS360"/>
  <c r="AT360"/>
  <c r="AU360"/>
  <c r="AW360"/>
  <c r="AX360"/>
  <c r="T361"/>
  <c r="Z361"/>
  <c r="Y361"/>
  <c r="AA361"/>
  <c r="U361"/>
  <c r="V361"/>
  <c r="AB361"/>
  <c r="AD361"/>
  <c r="AC361"/>
  <c r="AE361"/>
  <c r="AF361"/>
  <c r="AH361"/>
  <c r="AG361"/>
  <c r="AI361"/>
  <c r="AJ361"/>
  <c r="AL361"/>
  <c r="AK361"/>
  <c r="AM361"/>
  <c r="AN361"/>
  <c r="AO361"/>
  <c r="AP361"/>
  <c r="AQ361"/>
  <c r="AR361"/>
  <c r="AS361"/>
  <c r="AT361"/>
  <c r="AU361"/>
  <c r="AW361"/>
  <c r="AX361"/>
  <c r="T362"/>
  <c r="Z362"/>
  <c r="Y362"/>
  <c r="AA362"/>
  <c r="U362"/>
  <c r="V362"/>
  <c r="AB362"/>
  <c r="AD362"/>
  <c r="AC362"/>
  <c r="AE362"/>
  <c r="AF362"/>
  <c r="AH362"/>
  <c r="AG362"/>
  <c r="AI362"/>
  <c r="AJ362"/>
  <c r="AL362"/>
  <c r="AK362"/>
  <c r="AM362"/>
  <c r="AN362"/>
  <c r="AO362"/>
  <c r="AP362"/>
  <c r="AQ362"/>
  <c r="AR362"/>
  <c r="AS362"/>
  <c r="AT362"/>
  <c r="AU362"/>
  <c r="AW362"/>
  <c r="AX362"/>
  <c r="T363"/>
  <c r="Z363"/>
  <c r="Y363"/>
  <c r="AA363"/>
  <c r="U363"/>
  <c r="V363"/>
  <c r="AB363"/>
  <c r="AD363"/>
  <c r="AC363"/>
  <c r="AE363"/>
  <c r="AF363"/>
  <c r="AH363"/>
  <c r="AG363"/>
  <c r="AI363"/>
  <c r="AJ363"/>
  <c r="AL363"/>
  <c r="AK363"/>
  <c r="AM363"/>
  <c r="AN363"/>
  <c r="AO363"/>
  <c r="AP363"/>
  <c r="AQ363"/>
  <c r="AR363"/>
  <c r="AS363"/>
  <c r="AT363"/>
  <c r="AU363"/>
  <c r="AW363"/>
  <c r="AX363"/>
  <c r="T364"/>
  <c r="Z364"/>
  <c r="Y364"/>
  <c r="AA364"/>
  <c r="U364"/>
  <c r="V364"/>
  <c r="AB364"/>
  <c r="AD364"/>
  <c r="AC364"/>
  <c r="AE364"/>
  <c r="AF364"/>
  <c r="AH364"/>
  <c r="AG364"/>
  <c r="AI364"/>
  <c r="AJ364"/>
  <c r="AL364"/>
  <c r="AK364"/>
  <c r="AM364"/>
  <c r="AN364"/>
  <c r="AO364"/>
  <c r="AP364"/>
  <c r="AQ364"/>
  <c r="AR364"/>
  <c r="AS364"/>
  <c r="AT364"/>
  <c r="AU364"/>
  <c r="AW364"/>
  <c r="AX364"/>
  <c r="T365"/>
  <c r="Z365"/>
  <c r="Y365"/>
  <c r="AA365"/>
  <c r="U365"/>
  <c r="V365"/>
  <c r="AB365"/>
  <c r="AD365"/>
  <c r="AC365"/>
  <c r="AE365"/>
  <c r="AF365"/>
  <c r="AH365"/>
  <c r="AG365"/>
  <c r="AI365"/>
  <c r="AJ365"/>
  <c r="AL365"/>
  <c r="AK365"/>
  <c r="AM365"/>
  <c r="AN365"/>
  <c r="AO365"/>
  <c r="AP365"/>
  <c r="AQ365"/>
  <c r="AR365"/>
  <c r="AS365"/>
  <c r="AT365"/>
  <c r="AU365"/>
  <c r="AW365"/>
  <c r="AX365"/>
  <c r="T366"/>
  <c r="Z366"/>
  <c r="Y366"/>
  <c r="AA366"/>
  <c r="U366"/>
  <c r="V366"/>
  <c r="AB366"/>
  <c r="AD366"/>
  <c r="AC366"/>
  <c r="AE366"/>
  <c r="AF366"/>
  <c r="AH366"/>
  <c r="AG366"/>
  <c r="AI366"/>
  <c r="AJ366"/>
  <c r="AL366"/>
  <c r="AK366"/>
  <c r="AM366"/>
  <c r="AN366"/>
  <c r="AO366"/>
  <c r="AP366"/>
  <c r="AQ366"/>
  <c r="AR366"/>
  <c r="AS366"/>
  <c r="AT366"/>
  <c r="AU366"/>
  <c r="AW366"/>
  <c r="AX366"/>
  <c r="T367"/>
  <c r="Z367"/>
  <c r="Y367"/>
  <c r="AA367"/>
  <c r="U367"/>
  <c r="V367"/>
  <c r="AB367"/>
  <c r="AD367"/>
  <c r="AC367"/>
  <c r="AE367"/>
  <c r="AF367"/>
  <c r="AH367"/>
  <c r="AG367"/>
  <c r="AI367"/>
  <c r="AJ367"/>
  <c r="AL367"/>
  <c r="AK367"/>
  <c r="AM367"/>
  <c r="AN367"/>
  <c r="AO367"/>
  <c r="AP367"/>
  <c r="AQ367"/>
  <c r="AR367"/>
  <c r="AS367"/>
  <c r="AT367"/>
  <c r="AU367"/>
  <c r="AW367"/>
  <c r="AX367"/>
  <c r="T368"/>
  <c r="Z368"/>
  <c r="Y368"/>
  <c r="AA368"/>
  <c r="U368"/>
  <c r="V368"/>
  <c r="AB368"/>
  <c r="AD368"/>
  <c r="AC368"/>
  <c r="AE368"/>
  <c r="AF368"/>
  <c r="AH368"/>
  <c r="AG368"/>
  <c r="AI368"/>
  <c r="AJ368"/>
  <c r="AL368"/>
  <c r="AK368"/>
  <c r="AM368"/>
  <c r="AN368"/>
  <c r="AO368"/>
  <c r="AP368"/>
  <c r="AQ368"/>
  <c r="AR368"/>
  <c r="AS368"/>
  <c r="AT368"/>
  <c r="AU368"/>
  <c r="AW368"/>
  <c r="AX368"/>
  <c r="T369"/>
  <c r="Z369"/>
  <c r="Y369"/>
  <c r="AA369"/>
  <c r="U369"/>
  <c r="V369"/>
  <c r="AB369"/>
  <c r="AD369"/>
  <c r="AC369"/>
  <c r="AE369"/>
  <c r="AF369"/>
  <c r="AH369"/>
  <c r="AG369"/>
  <c r="AI369"/>
  <c r="AJ369"/>
  <c r="AL369"/>
  <c r="AK369"/>
  <c r="AM369"/>
  <c r="AN369"/>
  <c r="AO369"/>
  <c r="AP369"/>
  <c r="AQ369"/>
  <c r="AR369"/>
  <c r="AS369"/>
  <c r="AT369"/>
  <c r="AU369"/>
  <c r="AW369"/>
  <c r="AX369"/>
  <c r="T370"/>
  <c r="Z370"/>
  <c r="Y370"/>
  <c r="AA370"/>
  <c r="U370"/>
  <c r="V370"/>
  <c r="AB370"/>
  <c r="AD370"/>
  <c r="AC370"/>
  <c r="AE370"/>
  <c r="AF370"/>
  <c r="AH370"/>
  <c r="AG370"/>
  <c r="AI370"/>
  <c r="AJ370"/>
  <c r="AL370"/>
  <c r="AK370"/>
  <c r="AM370"/>
  <c r="AN370"/>
  <c r="AO370"/>
  <c r="AP370"/>
  <c r="AQ370"/>
  <c r="AR370"/>
  <c r="AS370"/>
  <c r="AT370"/>
  <c r="AU370"/>
  <c r="AW370"/>
  <c r="AX370"/>
  <c r="T371"/>
  <c r="Z371"/>
  <c r="Y371"/>
  <c r="AA371"/>
  <c r="U371"/>
  <c r="V371"/>
  <c r="AB371"/>
  <c r="AD371"/>
  <c r="AC371"/>
  <c r="AE371"/>
  <c r="AF371"/>
  <c r="AH371"/>
  <c r="AG371"/>
  <c r="AI371"/>
  <c r="AJ371"/>
  <c r="AL371"/>
  <c r="AK371"/>
  <c r="AM371"/>
  <c r="AN371"/>
  <c r="AO371"/>
  <c r="AP371"/>
  <c r="AQ371"/>
  <c r="AR371"/>
  <c r="AS371"/>
  <c r="AT371"/>
  <c r="AU371"/>
  <c r="AW371"/>
  <c r="AX371"/>
  <c r="T372"/>
  <c r="Z372"/>
  <c r="Y372"/>
  <c r="AA372"/>
  <c r="U372"/>
  <c r="V372"/>
  <c r="AB372"/>
  <c r="AD372"/>
  <c r="AC372"/>
  <c r="AE372"/>
  <c r="AF372"/>
  <c r="AH372"/>
  <c r="AG372"/>
  <c r="AI372"/>
  <c r="AJ372"/>
  <c r="AL372"/>
  <c r="AK372"/>
  <c r="AM372"/>
  <c r="AN372"/>
  <c r="AO372"/>
  <c r="AP372"/>
  <c r="AQ372"/>
  <c r="AR372"/>
  <c r="AS372"/>
  <c r="AT372"/>
  <c r="AU372"/>
  <c r="AW372"/>
  <c r="AX372"/>
  <c r="T373"/>
  <c r="Z373"/>
  <c r="Y373"/>
  <c r="AA373"/>
  <c r="U373"/>
  <c r="V373"/>
  <c r="AB373"/>
  <c r="AD373"/>
  <c r="AC373"/>
  <c r="AE373"/>
  <c r="AF373"/>
  <c r="AH373"/>
  <c r="AG373"/>
  <c r="AI373"/>
  <c r="AJ373"/>
  <c r="AL373"/>
  <c r="AK373"/>
  <c r="AM373"/>
  <c r="AN373"/>
  <c r="AO373"/>
  <c r="AP373"/>
  <c r="AQ373"/>
  <c r="AR373"/>
  <c r="AS373"/>
  <c r="AT373"/>
  <c r="AU373"/>
  <c r="AW373"/>
  <c r="AX373"/>
  <c r="T374"/>
  <c r="Z374"/>
  <c r="U374"/>
  <c r="Y374"/>
  <c r="AA374"/>
  <c r="V374"/>
  <c r="AB374"/>
  <c r="AD374"/>
  <c r="AC374"/>
  <c r="AE374"/>
  <c r="AF374"/>
  <c r="AH374"/>
  <c r="AG374"/>
  <c r="AI374"/>
  <c r="AJ374"/>
  <c r="AL374"/>
  <c r="AK374"/>
  <c r="AM374"/>
  <c r="AN374"/>
  <c r="AO374"/>
  <c r="AP374"/>
  <c r="AQ374"/>
  <c r="AR374"/>
  <c r="AS374"/>
  <c r="AT374"/>
  <c r="AU374"/>
  <c r="AW374"/>
  <c r="AX374"/>
  <c r="T375"/>
  <c r="Z375"/>
  <c r="Y375"/>
  <c r="AA375"/>
  <c r="U375"/>
  <c r="V375"/>
  <c r="AB375"/>
  <c r="AD375"/>
  <c r="AC375"/>
  <c r="AE375"/>
  <c r="AF375"/>
  <c r="AH375"/>
  <c r="AG375"/>
  <c r="AI375"/>
  <c r="AJ375"/>
  <c r="AL375"/>
  <c r="AK375"/>
  <c r="AM375"/>
  <c r="AN375"/>
  <c r="AO375"/>
  <c r="AP375"/>
  <c r="AQ375"/>
  <c r="AR375"/>
  <c r="AS375"/>
  <c r="AT375"/>
  <c r="AU375"/>
  <c r="AW375"/>
  <c r="AX375"/>
  <c r="T376"/>
  <c r="Z376"/>
  <c r="Y376"/>
  <c r="AA376"/>
  <c r="U376"/>
  <c r="V376"/>
  <c r="AB376"/>
  <c r="AD376"/>
  <c r="AC376"/>
  <c r="AE376"/>
  <c r="AF376"/>
  <c r="AH376"/>
  <c r="AG376"/>
  <c r="AI376"/>
  <c r="AJ376"/>
  <c r="AL376"/>
  <c r="AK376"/>
  <c r="AM376"/>
  <c r="AN376"/>
  <c r="AO376"/>
  <c r="AP376"/>
  <c r="AQ376"/>
  <c r="AR376"/>
  <c r="AS376"/>
  <c r="AT376"/>
  <c r="AU376"/>
  <c r="AW376"/>
  <c r="AX376"/>
  <c r="T377"/>
  <c r="Z377"/>
  <c r="Y377"/>
  <c r="AA377"/>
  <c r="U377"/>
  <c r="V377"/>
  <c r="AB377"/>
  <c r="AD377"/>
  <c r="AC377"/>
  <c r="AE377"/>
  <c r="AF377"/>
  <c r="AH377"/>
  <c r="AG377"/>
  <c r="AI377"/>
  <c r="AJ377"/>
  <c r="AL377"/>
  <c r="AK377"/>
  <c r="AM377"/>
  <c r="AN377"/>
  <c r="AO377"/>
  <c r="AP377"/>
  <c r="AQ377"/>
  <c r="AR377"/>
  <c r="AS377"/>
  <c r="AT377"/>
  <c r="AU377"/>
  <c r="AW377"/>
  <c r="AX377"/>
  <c r="T378"/>
  <c r="Z378"/>
  <c r="Y378"/>
  <c r="AA378"/>
  <c r="U378"/>
  <c r="V378"/>
  <c r="AB378"/>
  <c r="AD378"/>
  <c r="AC378"/>
  <c r="AE378"/>
  <c r="AF378"/>
  <c r="AH378"/>
  <c r="AG378"/>
  <c r="AI378"/>
  <c r="AJ378"/>
  <c r="AL378"/>
  <c r="AK378"/>
  <c r="AM378"/>
  <c r="AN378"/>
  <c r="AO378"/>
  <c r="AP378"/>
  <c r="AQ378"/>
  <c r="AR378"/>
  <c r="AS378"/>
  <c r="AT378"/>
  <c r="AU378"/>
  <c r="AW378"/>
  <c r="AX378"/>
  <c r="T379"/>
  <c r="Z379"/>
  <c r="Y379"/>
  <c r="AA379"/>
  <c r="U379"/>
  <c r="V379"/>
  <c r="AB379"/>
  <c r="AD379"/>
  <c r="AC379"/>
  <c r="AE379"/>
  <c r="AF379"/>
  <c r="AH379"/>
  <c r="AG379"/>
  <c r="AI379"/>
  <c r="AJ379"/>
  <c r="AL379"/>
  <c r="AK379"/>
  <c r="AM379"/>
  <c r="AN379"/>
  <c r="AO379"/>
  <c r="AP379"/>
  <c r="AQ379"/>
  <c r="AR379"/>
  <c r="AS379"/>
  <c r="AT379"/>
  <c r="AU379"/>
  <c r="AW379"/>
  <c r="AX379"/>
  <c r="T380"/>
  <c r="Z380"/>
  <c r="Y380"/>
  <c r="AA380"/>
  <c r="U380"/>
  <c r="V380"/>
  <c r="AB380"/>
  <c r="AD380"/>
  <c r="AC380"/>
  <c r="AE380"/>
  <c r="AF380"/>
  <c r="AH380"/>
  <c r="AG380"/>
  <c r="AI380"/>
  <c r="AJ380"/>
  <c r="AL380"/>
  <c r="AK380"/>
  <c r="AM380"/>
  <c r="AN380"/>
  <c r="AO380"/>
  <c r="AP380"/>
  <c r="AQ380"/>
  <c r="AR380"/>
  <c r="AS380"/>
  <c r="AT380"/>
  <c r="AU380"/>
  <c r="AW380"/>
  <c r="AX380"/>
  <c r="T381"/>
  <c r="Z381"/>
  <c r="Y381"/>
  <c r="AA381"/>
  <c r="U381"/>
  <c r="V381"/>
  <c r="AB381"/>
  <c r="AD381"/>
  <c r="AC381"/>
  <c r="AE381"/>
  <c r="AF381"/>
  <c r="AH381"/>
  <c r="AG381"/>
  <c r="AI381"/>
  <c r="AJ381"/>
  <c r="AL381"/>
  <c r="AK381"/>
  <c r="AM381"/>
  <c r="AN381"/>
  <c r="AO381"/>
  <c r="AP381"/>
  <c r="AQ381"/>
  <c r="AR381"/>
  <c r="AS381"/>
  <c r="AT381"/>
  <c r="AU381"/>
  <c r="AW381"/>
  <c r="AX381"/>
  <c r="T382"/>
  <c r="Z382"/>
  <c r="Y382"/>
  <c r="AA382"/>
  <c r="U382"/>
  <c r="V382"/>
  <c r="AB382"/>
  <c r="AD382"/>
  <c r="AC382"/>
  <c r="AE382"/>
  <c r="AF382"/>
  <c r="AH382"/>
  <c r="AG382"/>
  <c r="AI382"/>
  <c r="AJ382"/>
  <c r="AL382"/>
  <c r="AK382"/>
  <c r="AM382"/>
  <c r="AN382"/>
  <c r="AO382"/>
  <c r="AP382"/>
  <c r="AQ382"/>
  <c r="AR382"/>
  <c r="AS382"/>
  <c r="AT382"/>
  <c r="AU382"/>
  <c r="AW382"/>
  <c r="AX382"/>
  <c r="T383"/>
  <c r="Z383"/>
  <c r="Y383"/>
  <c r="AA383"/>
  <c r="U383"/>
  <c r="V383"/>
  <c r="AB383"/>
  <c r="AD383"/>
  <c r="AC383"/>
  <c r="AE383"/>
  <c r="AF383"/>
  <c r="AH383"/>
  <c r="AG383"/>
  <c r="AI383"/>
  <c r="AJ383"/>
  <c r="AL383"/>
  <c r="AK383"/>
  <c r="AM383"/>
  <c r="AN383"/>
  <c r="AO383"/>
  <c r="AP383"/>
  <c r="AQ383"/>
  <c r="AR383"/>
  <c r="AS383"/>
  <c r="AT383"/>
  <c r="AU383"/>
  <c r="AW383"/>
  <c r="AX383"/>
  <c r="T384"/>
  <c r="Z384"/>
  <c r="Y384"/>
  <c r="AA384"/>
  <c r="U384"/>
  <c r="V384"/>
  <c r="AB384"/>
  <c r="AD384"/>
  <c r="AC384"/>
  <c r="AE384"/>
  <c r="AF384"/>
  <c r="AH384"/>
  <c r="AG384"/>
  <c r="AI384"/>
  <c r="AJ384"/>
  <c r="AL384"/>
  <c r="AK384"/>
  <c r="AM384"/>
  <c r="AN384"/>
  <c r="AO384"/>
  <c r="AP384"/>
  <c r="AQ384"/>
  <c r="AR384"/>
  <c r="AS384"/>
  <c r="AT384"/>
  <c r="AU384"/>
  <c r="AW384"/>
  <c r="AX384"/>
  <c r="T385"/>
  <c r="Z385"/>
  <c r="Y385"/>
  <c r="AA385"/>
  <c r="U385"/>
  <c r="V385"/>
  <c r="AB385"/>
  <c r="AD385"/>
  <c r="AC385"/>
  <c r="AE385"/>
  <c r="AF385"/>
  <c r="AH385"/>
  <c r="AG385"/>
  <c r="AI385"/>
  <c r="AJ385"/>
  <c r="AL385"/>
  <c r="AK385"/>
  <c r="AM385"/>
  <c r="AN385"/>
  <c r="AO385"/>
  <c r="AP385"/>
  <c r="AQ385"/>
  <c r="AR385"/>
  <c r="AS385"/>
  <c r="AT385"/>
  <c r="AU385"/>
  <c r="AW385"/>
  <c r="AX385"/>
  <c r="T386"/>
  <c r="Z386"/>
  <c r="Y386"/>
  <c r="AA386"/>
  <c r="U386"/>
  <c r="V386"/>
  <c r="AB386"/>
  <c r="AD386"/>
  <c r="AC386"/>
  <c r="AE386"/>
  <c r="AF386"/>
  <c r="AH386"/>
  <c r="AG386"/>
  <c r="AI386"/>
  <c r="AJ386"/>
  <c r="AL386"/>
  <c r="AK386"/>
  <c r="AM386"/>
  <c r="AN386"/>
  <c r="AO386"/>
  <c r="AP386"/>
  <c r="AQ386"/>
  <c r="AR386"/>
  <c r="AS386"/>
  <c r="AT386"/>
  <c r="AU386"/>
  <c r="AW386"/>
  <c r="AX386"/>
  <c r="T387"/>
  <c r="Z387"/>
  <c r="Y387"/>
  <c r="AA387"/>
  <c r="U387"/>
  <c r="V387"/>
  <c r="AB387"/>
  <c r="AD387"/>
  <c r="AC387"/>
  <c r="AE387"/>
  <c r="AF387"/>
  <c r="AH387"/>
  <c r="AG387"/>
  <c r="AI387"/>
  <c r="AJ387"/>
  <c r="AL387"/>
  <c r="AK387"/>
  <c r="AM387"/>
  <c r="AN387"/>
  <c r="AO387"/>
  <c r="AP387"/>
  <c r="AQ387"/>
  <c r="AR387"/>
  <c r="AS387"/>
  <c r="AT387"/>
  <c r="AU387"/>
  <c r="AW387"/>
  <c r="AX387"/>
  <c r="T388"/>
  <c r="Z388"/>
  <c r="Y388"/>
  <c r="AA388"/>
  <c r="U388"/>
  <c r="V388"/>
  <c r="AB388"/>
  <c r="AD388"/>
  <c r="AC388"/>
  <c r="AE388"/>
  <c r="AF388"/>
  <c r="AH388"/>
  <c r="AG388"/>
  <c r="AI388"/>
  <c r="AJ388"/>
  <c r="AL388"/>
  <c r="AK388"/>
  <c r="AM388"/>
  <c r="AN388"/>
  <c r="AO388"/>
  <c r="AP388"/>
  <c r="AQ388"/>
  <c r="AR388"/>
  <c r="AS388"/>
  <c r="AT388"/>
  <c r="AU388"/>
  <c r="AW388"/>
  <c r="AX388"/>
  <c r="T389"/>
  <c r="Z389"/>
  <c r="Y389"/>
  <c r="AA389"/>
  <c r="U389"/>
  <c r="V389"/>
  <c r="AB389"/>
  <c r="AD389"/>
  <c r="AC389"/>
  <c r="AE389"/>
  <c r="AF389"/>
  <c r="AH389"/>
  <c r="AG389"/>
  <c r="AI389"/>
  <c r="AJ389"/>
  <c r="AL389"/>
  <c r="AK389"/>
  <c r="AM389"/>
  <c r="AN389"/>
  <c r="AO389"/>
  <c r="AP389"/>
  <c r="AQ389"/>
  <c r="AR389"/>
  <c r="AS389"/>
  <c r="AT389"/>
  <c r="AU389"/>
  <c r="AW389"/>
  <c r="AX389"/>
  <c r="T390"/>
  <c r="Z390"/>
  <c r="Y390"/>
  <c r="AA390"/>
  <c r="U390"/>
  <c r="V390"/>
  <c r="AB390"/>
  <c r="AD390"/>
  <c r="AC390"/>
  <c r="AE390"/>
  <c r="AF390"/>
  <c r="AH390"/>
  <c r="AG390"/>
  <c r="AI390"/>
  <c r="AJ390"/>
  <c r="AL390"/>
  <c r="AK390"/>
  <c r="AM390"/>
  <c r="AN390"/>
  <c r="AO390"/>
  <c r="AP390"/>
  <c r="AQ390"/>
  <c r="AR390"/>
  <c r="AS390"/>
  <c r="AT390"/>
  <c r="AU390"/>
  <c r="AW390"/>
  <c r="AX390"/>
  <c r="T391"/>
  <c r="Z391"/>
  <c r="Y391"/>
  <c r="AA391"/>
  <c r="U391"/>
  <c r="V391"/>
  <c r="AB391"/>
  <c r="AD391"/>
  <c r="AC391"/>
  <c r="AE391"/>
  <c r="AF391"/>
  <c r="AH391"/>
  <c r="AG391"/>
  <c r="AI391"/>
  <c r="AJ391"/>
  <c r="AL391"/>
  <c r="AK391"/>
  <c r="AM391"/>
  <c r="AN391"/>
  <c r="AO391"/>
  <c r="AP391"/>
  <c r="AQ391"/>
  <c r="AR391"/>
  <c r="AS391"/>
  <c r="AT391"/>
  <c r="AU391"/>
  <c r="AW391"/>
  <c r="AX391"/>
  <c r="T392"/>
  <c r="Z392"/>
  <c r="Y392"/>
  <c r="AA392"/>
  <c r="U392"/>
  <c r="V392"/>
  <c r="AB392"/>
  <c r="AD392"/>
  <c r="AC392"/>
  <c r="AE392"/>
  <c r="AF392"/>
  <c r="AH392"/>
  <c r="AG392"/>
  <c r="AI392"/>
  <c r="AJ392"/>
  <c r="AL392"/>
  <c r="AK392"/>
  <c r="AM392"/>
  <c r="AN392"/>
  <c r="AO392"/>
  <c r="AP392"/>
  <c r="AQ392"/>
  <c r="AR392"/>
  <c r="AS392"/>
  <c r="AT392"/>
  <c r="AU392"/>
  <c r="AW392"/>
  <c r="AX392"/>
  <c r="T393"/>
  <c r="Z393"/>
  <c r="Y393"/>
  <c r="AA393"/>
  <c r="U393"/>
  <c r="V393"/>
  <c r="AB393"/>
  <c r="AD393"/>
  <c r="AC393"/>
  <c r="AE393"/>
  <c r="AF393"/>
  <c r="AH393"/>
  <c r="AG393"/>
  <c r="AI393"/>
  <c r="AJ393"/>
  <c r="AL393"/>
  <c r="AK393"/>
  <c r="AM393"/>
  <c r="AN393"/>
  <c r="AO393"/>
  <c r="AP393"/>
  <c r="AQ393"/>
  <c r="AR393"/>
  <c r="AS393"/>
  <c r="AT393"/>
  <c r="AU393"/>
  <c r="AW393"/>
  <c r="AX393"/>
  <c r="T394"/>
  <c r="Z394"/>
  <c r="Y394"/>
  <c r="AA394"/>
  <c r="U394"/>
  <c r="V394"/>
  <c r="AB394"/>
  <c r="AD394"/>
  <c r="AC394"/>
  <c r="AE394"/>
  <c r="AF394"/>
  <c r="AH394"/>
  <c r="AG394"/>
  <c r="AI394"/>
  <c r="AJ394"/>
  <c r="AL394"/>
  <c r="AK394"/>
  <c r="AM394"/>
  <c r="AN394"/>
  <c r="AO394"/>
  <c r="AP394"/>
  <c r="AQ394"/>
  <c r="AR394"/>
  <c r="AS394"/>
  <c r="AT394"/>
  <c r="AU394"/>
  <c r="AW394"/>
  <c r="AX394"/>
  <c r="T395"/>
  <c r="Z395"/>
  <c r="Y395"/>
  <c r="AA395"/>
  <c r="U395"/>
  <c r="V395"/>
  <c r="AB395"/>
  <c r="AD395"/>
  <c r="AC395"/>
  <c r="AE395"/>
  <c r="AF395"/>
  <c r="AH395"/>
  <c r="AG395"/>
  <c r="AI395"/>
  <c r="AJ395"/>
  <c r="AL395"/>
  <c r="AK395"/>
  <c r="AM395"/>
  <c r="AN395"/>
  <c r="AO395"/>
  <c r="AP395"/>
  <c r="AQ395"/>
  <c r="AR395"/>
  <c r="AS395"/>
  <c r="AT395"/>
  <c r="AU395"/>
  <c r="AW395"/>
  <c r="AX395"/>
  <c r="T396"/>
  <c r="Z396"/>
  <c r="Y396"/>
  <c r="AA396"/>
  <c r="U396"/>
  <c r="V396"/>
  <c r="AB396"/>
  <c r="AD396"/>
  <c r="AC396"/>
  <c r="AE396"/>
  <c r="AF396"/>
  <c r="AH396"/>
  <c r="AG396"/>
  <c r="AI396"/>
  <c r="AJ396"/>
  <c r="AL396"/>
  <c r="AK396"/>
  <c r="AM396"/>
  <c r="AN396"/>
  <c r="AO396"/>
  <c r="AP396"/>
  <c r="AQ396"/>
  <c r="AR396"/>
  <c r="AS396"/>
  <c r="AT396"/>
  <c r="AU396"/>
  <c r="AW396"/>
  <c r="AX396"/>
  <c r="T397"/>
  <c r="Z397"/>
  <c r="Y397"/>
  <c r="AA397"/>
  <c r="U397"/>
  <c r="V397"/>
  <c r="AB397"/>
  <c r="AD397"/>
  <c r="AC397"/>
  <c r="AE397"/>
  <c r="AF397"/>
  <c r="AH397"/>
  <c r="AG397"/>
  <c r="AI397"/>
  <c r="AJ397"/>
  <c r="AL397"/>
  <c r="AK397"/>
  <c r="AM397"/>
  <c r="AN397"/>
  <c r="AO397"/>
  <c r="AP397"/>
  <c r="AQ397"/>
  <c r="AR397"/>
  <c r="AS397"/>
  <c r="AT397"/>
  <c r="AU397"/>
  <c r="AW397"/>
  <c r="AX397"/>
  <c r="T398"/>
  <c r="Z398"/>
  <c r="Y398"/>
  <c r="AA398"/>
  <c r="U398"/>
  <c r="V398"/>
  <c r="AB398"/>
  <c r="AD398"/>
  <c r="AC398"/>
  <c r="AE398"/>
  <c r="AF398"/>
  <c r="AH398"/>
  <c r="AG398"/>
  <c r="AI398"/>
  <c r="AJ398"/>
  <c r="AL398"/>
  <c r="AK398"/>
  <c r="AM398"/>
  <c r="AN398"/>
  <c r="AO398"/>
  <c r="AP398"/>
  <c r="AQ398"/>
  <c r="AR398"/>
  <c r="AS398"/>
  <c r="AT398"/>
  <c r="AU398"/>
  <c r="AW398"/>
  <c r="AX398"/>
  <c r="T399"/>
  <c r="Z399"/>
  <c r="Y399"/>
  <c r="AA399"/>
  <c r="U399"/>
  <c r="V399"/>
  <c r="AB399"/>
  <c r="AD399"/>
  <c r="AC399"/>
  <c r="AE399"/>
  <c r="AF399"/>
  <c r="AH399"/>
  <c r="AG399"/>
  <c r="AI399"/>
  <c r="AJ399"/>
  <c r="AL399"/>
  <c r="AK399"/>
  <c r="AM399"/>
  <c r="AN399"/>
  <c r="AO399"/>
  <c r="AP399"/>
  <c r="AQ399"/>
  <c r="AR399"/>
  <c r="AS399"/>
  <c r="AT399"/>
  <c r="AU399"/>
  <c r="AW399"/>
  <c r="AX399"/>
  <c r="T400"/>
  <c r="Z400"/>
  <c r="Y400"/>
  <c r="AA400"/>
  <c r="U400"/>
  <c r="V400"/>
  <c r="AB400"/>
  <c r="AD400"/>
  <c r="AC400"/>
  <c r="AE400"/>
  <c r="AF400"/>
  <c r="AH400"/>
  <c r="AG400"/>
  <c r="AI400"/>
  <c r="AJ400"/>
  <c r="AL400"/>
  <c r="AK400"/>
  <c r="AM400"/>
  <c r="AN400"/>
  <c r="AO400"/>
  <c r="AP400"/>
  <c r="AQ400"/>
  <c r="AR400"/>
  <c r="AS400"/>
  <c r="AT400"/>
  <c r="AU400"/>
  <c r="AW400"/>
  <c r="AX400"/>
  <c r="T401"/>
  <c r="Z401"/>
  <c r="Y401"/>
  <c r="AA401"/>
  <c r="U401"/>
  <c r="V401"/>
  <c r="AB401"/>
  <c r="AD401"/>
  <c r="AC401"/>
  <c r="AE401"/>
  <c r="AF401"/>
  <c r="AH401"/>
  <c r="AG401"/>
  <c r="AI401"/>
  <c r="AJ401"/>
  <c r="AL401"/>
  <c r="AK401"/>
  <c r="AM401"/>
  <c r="AN401"/>
  <c r="AO401"/>
  <c r="AP401"/>
  <c r="AQ401"/>
  <c r="AR401"/>
  <c r="AS401"/>
  <c r="AT401"/>
  <c r="AU401"/>
  <c r="AW401"/>
  <c r="AX401"/>
  <c r="T402"/>
  <c r="Z402"/>
  <c r="Y402"/>
  <c r="AA402"/>
  <c r="U402"/>
  <c r="V402"/>
  <c r="AB402"/>
  <c r="AD402"/>
  <c r="AC402"/>
  <c r="AE402"/>
  <c r="AF402"/>
  <c r="AH402"/>
  <c r="AG402"/>
  <c r="AI402"/>
  <c r="AJ402"/>
  <c r="AL402"/>
  <c r="AK402"/>
  <c r="AM402"/>
  <c r="AN402"/>
  <c r="AO402"/>
  <c r="AP402"/>
  <c r="AQ402"/>
  <c r="AR402"/>
  <c r="AS402"/>
  <c r="AT402"/>
  <c r="AU402"/>
  <c r="AW402"/>
  <c r="AX402"/>
  <c r="T403"/>
  <c r="Z403"/>
  <c r="Y403"/>
  <c r="AA403"/>
  <c r="U403"/>
  <c r="V403"/>
  <c r="AB403"/>
  <c r="AD403"/>
  <c r="AC403"/>
  <c r="AE403"/>
  <c r="AF403"/>
  <c r="AH403"/>
  <c r="AG403"/>
  <c r="AI403"/>
  <c r="AJ403"/>
  <c r="AL403"/>
  <c r="AK403"/>
  <c r="AM403"/>
  <c r="AN403"/>
  <c r="AO403"/>
  <c r="AP403"/>
  <c r="AQ403"/>
  <c r="AR403"/>
  <c r="AS403"/>
  <c r="AT403"/>
  <c r="AU403"/>
  <c r="AW403"/>
  <c r="AX403"/>
  <c r="T404"/>
  <c r="Z404"/>
  <c r="Y404"/>
  <c r="AA404"/>
  <c r="U404"/>
  <c r="V404"/>
  <c r="AB404"/>
  <c r="AD404"/>
  <c r="AC404"/>
  <c r="AE404"/>
  <c r="AF404"/>
  <c r="AH404"/>
  <c r="AG404"/>
  <c r="AI404"/>
  <c r="AJ404"/>
  <c r="AL404"/>
  <c r="AK404"/>
  <c r="AM404"/>
  <c r="AN404"/>
  <c r="AO404"/>
  <c r="AP404"/>
  <c r="AQ404"/>
  <c r="AR404"/>
  <c r="AS404"/>
  <c r="AT404"/>
  <c r="AU404"/>
  <c r="AW404"/>
  <c r="AX404"/>
  <c r="T405"/>
  <c r="Z405"/>
  <c r="Y405"/>
  <c r="AA405"/>
  <c r="U405"/>
  <c r="V405"/>
  <c r="AB405"/>
  <c r="AD405"/>
  <c r="AC405"/>
  <c r="AE405"/>
  <c r="AF405"/>
  <c r="AH405"/>
  <c r="AG405"/>
  <c r="AI405"/>
  <c r="AJ405"/>
  <c r="AL405"/>
  <c r="AK405"/>
  <c r="AM405"/>
  <c r="AN405"/>
  <c r="AO405"/>
  <c r="AP405"/>
  <c r="AQ405"/>
  <c r="AR405"/>
  <c r="AS405"/>
  <c r="AT405"/>
  <c r="AU405"/>
  <c r="AW405"/>
  <c r="AX405"/>
  <c r="T406"/>
  <c r="R34" l="1"/>
  <c r="AA35"/>
  <c r="AE35"/>
  <c r="AI35"/>
  <c r="AM35"/>
  <c r="AQ35"/>
  <c r="AU35"/>
  <c r="S160"/>
  <c r="X35"/>
  <c r="X34"/>
  <c r="R35"/>
  <c r="G9" i="10"/>
  <c r="N40" i="4"/>
  <c r="N41"/>
  <c r="H16" i="10"/>
  <c r="N42" i="4"/>
  <c r="H17" i="10"/>
  <c r="N43" i="4"/>
  <c r="H18" i="10"/>
  <c r="N44" i="4"/>
  <c r="H19" i="10"/>
  <c r="N45" i="4"/>
  <c r="H20" i="10"/>
  <c r="N46" i="4"/>
  <c r="H21" i="10"/>
  <c r="N47" i="4"/>
  <c r="H22" i="10"/>
  <c r="N48" i="4"/>
  <c r="H23" i="10"/>
  <c r="N49" i="4"/>
  <c r="H24" i="10"/>
  <c r="N50" i="4"/>
  <c r="H25" i="10"/>
  <c r="N51" i="4"/>
  <c r="H26" i="10"/>
  <c r="N52" i="4"/>
  <c r="H27" i="10"/>
  <c r="N53" i="4"/>
  <c r="H28" i="10"/>
  <c r="N54" i="4"/>
  <c r="H29" i="10"/>
  <c r="N55" i="4"/>
  <c r="H30" i="10"/>
  <c r="N56" i="4"/>
  <c r="H31" i="10"/>
  <c r="N57" i="4"/>
  <c r="H32" i="10"/>
  <c r="N58" i="4"/>
  <c r="H33" i="10"/>
  <c r="N59" i="4"/>
  <c r="H34" i="10"/>
  <c r="N60" i="4"/>
  <c r="H35" i="10"/>
  <c r="N61" i="4"/>
  <c r="H36" i="10"/>
  <c r="N62" i="4"/>
  <c r="H37" i="10"/>
  <c r="N63" i="4"/>
  <c r="H38" i="10"/>
  <c r="N64" i="4"/>
  <c r="H39" i="10"/>
  <c r="N65" i="4"/>
  <c r="H40" i="10"/>
  <c r="N66" i="4"/>
  <c r="H41" i="10"/>
  <c r="N67" i="4"/>
  <c r="H42" i="10"/>
  <c r="N68" i="4"/>
  <c r="H43" i="10"/>
  <c r="N69" i="4"/>
  <c r="H44" i="10"/>
  <c r="N70" i="4"/>
  <c r="H45" i="10"/>
  <c r="N71" i="4"/>
  <c r="H46" i="10"/>
  <c r="N72" i="4"/>
  <c r="H47" i="10"/>
  <c r="N73" i="4"/>
  <c r="H48" i="10"/>
  <c r="N74" i="4"/>
  <c r="H49" i="10"/>
  <c r="N75" i="4"/>
  <c r="H50" i="10"/>
  <c r="N76" i="4"/>
  <c r="H51" i="10"/>
  <c r="N77" i="4"/>
  <c r="H52" i="10"/>
  <c r="N78" i="4"/>
  <c r="H53" i="10"/>
  <c r="N79" i="4"/>
  <c r="H54" i="10"/>
  <c r="N80" i="4"/>
  <c r="H55" i="10"/>
  <c r="N81" i="4"/>
  <c r="H56" i="10"/>
  <c r="N82" i="4"/>
  <c r="H57" i="10"/>
  <c r="N83" i="4"/>
  <c r="H58" i="10"/>
  <c r="N84" i="4"/>
  <c r="H59" i="10"/>
  <c r="N85" i="4"/>
  <c r="H60" i="10"/>
  <c r="N86" i="4"/>
  <c r="H61" i="10"/>
  <c r="N87" i="4"/>
  <c r="H62" i="10"/>
  <c r="N88" i="4"/>
  <c r="H63" i="10"/>
  <c r="N89" i="4"/>
  <c r="H64" i="10"/>
  <c r="N90" i="4"/>
  <c r="H65" i="10"/>
  <c r="N91" i="4"/>
  <c r="H66" i="10"/>
  <c r="N92" i="4"/>
  <c r="H67" i="10"/>
  <c r="N93" i="4"/>
  <c r="H68" i="10"/>
  <c r="N94" i="4"/>
  <c r="H69" i="10"/>
  <c r="N95" i="4"/>
  <c r="H70" i="10"/>
  <c r="N96" i="4"/>
  <c r="H71" i="10"/>
  <c r="N97" i="4"/>
  <c r="H72" i="10"/>
  <c r="N98" i="4"/>
  <c r="H73" i="10"/>
  <c r="N99" i="4"/>
  <c r="H74" i="10"/>
  <c r="N100" i="4"/>
  <c r="H75" i="10"/>
  <c r="N101" i="4"/>
  <c r="H76" i="10"/>
  <c r="N102" i="4"/>
  <c r="H77" i="10"/>
  <c r="N103" i="4"/>
  <c r="H78" i="10"/>
  <c r="N104" i="4"/>
  <c r="H79" i="10"/>
  <c r="N105" i="4"/>
  <c r="H80" i="10"/>
  <c r="N106" i="4"/>
  <c r="H81" i="10"/>
  <c r="N107" i="4"/>
  <c r="H82" i="10"/>
  <c r="N108" i="4"/>
  <c r="H83" i="10"/>
  <c r="N109" i="4"/>
  <c r="H84" i="10"/>
  <c r="N110" i="4"/>
  <c r="H85" i="10"/>
  <c r="N111" i="4"/>
  <c r="H86" i="10"/>
  <c r="N112" i="4"/>
  <c r="H87" i="10"/>
  <c r="N113" i="4"/>
  <c r="H88" i="10"/>
  <c r="N114" i="4"/>
  <c r="H89" i="10"/>
  <c r="N115" i="4"/>
  <c r="H90" i="10"/>
  <c r="N116" i="4"/>
  <c r="H91" i="10"/>
  <c r="N117" i="4"/>
  <c r="H92" i="10"/>
  <c r="N118" i="4"/>
  <c r="H93" i="10"/>
  <c r="N119" i="4"/>
  <c r="H94" i="10"/>
  <c r="N120" i="4"/>
  <c r="H95" i="10"/>
  <c r="N121" i="4"/>
  <c r="H96" i="10"/>
  <c r="N122" i="4"/>
  <c r="H97" i="10"/>
  <c r="N123" i="4"/>
  <c r="H98" i="10"/>
  <c r="N124" i="4"/>
  <c r="H99" i="10"/>
  <c r="N125" i="4"/>
  <c r="H100" i="10"/>
  <c r="N126" i="4"/>
  <c r="H101" i="10"/>
  <c r="N127" i="4"/>
  <c r="H102" i="10"/>
  <c r="N128" i="4"/>
  <c r="H103" i="10"/>
  <c r="N129" i="4"/>
  <c r="H104" i="10"/>
  <c r="N130" i="4"/>
  <c r="H105" i="10"/>
  <c r="N131" i="4"/>
  <c r="H106" i="10"/>
  <c r="N132" i="4"/>
  <c r="H107" i="10"/>
  <c r="N133" i="4"/>
  <c r="H108" i="10"/>
  <c r="N134" i="4"/>
  <c r="H109" i="10"/>
  <c r="N135" i="4"/>
  <c r="H110" i="10"/>
  <c r="N136" i="4"/>
  <c r="H111" i="10"/>
  <c r="N137" i="4"/>
  <c r="H112" i="10"/>
  <c r="N138" i="4"/>
  <c r="H113" i="10"/>
  <c r="N139" i="4"/>
  <c r="H114" i="10"/>
  <c r="N140" i="4"/>
  <c r="H115" i="10"/>
  <c r="N141" i="4"/>
  <c r="H116" i="10"/>
  <c r="N142" i="4"/>
  <c r="H117" i="10"/>
  <c r="N143" i="4"/>
  <c r="H118" i="10"/>
  <c r="N144" i="4"/>
  <c r="H119" i="10"/>
  <c r="N145" i="4"/>
  <c r="H120" i="10"/>
  <c r="N146" i="4"/>
  <c r="H121" i="10"/>
  <c r="N147" i="4"/>
  <c r="H122" i="10"/>
  <c r="N148" i="4"/>
  <c r="H123" i="10"/>
  <c r="N149" i="4"/>
  <c r="H124" i="10"/>
  <c r="N150" i="4"/>
  <c r="H125" i="10"/>
  <c r="N151" i="4"/>
  <c r="H126" i="10"/>
  <c r="N152" i="4"/>
  <c r="H127" i="10"/>
  <c r="N153" i="4"/>
  <c r="H128" i="10"/>
  <c r="N154" i="4"/>
  <c r="H129" i="10"/>
  <c r="N155" i="4"/>
  <c r="H130" i="10"/>
  <c r="N156" i="4"/>
  <c r="H131" i="10"/>
  <c r="N157" i="4"/>
  <c r="H132" i="10"/>
  <c r="N158" i="4"/>
  <c r="H133" i="10"/>
  <c r="N159" i="4"/>
  <c r="H134" i="10"/>
  <c r="N160" i="4"/>
  <c r="H135" i="10"/>
  <c r="N161" i="4"/>
  <c r="H136" i="10"/>
  <c r="N162" i="4"/>
  <c r="H137" i="10"/>
  <c r="N163" i="4"/>
  <c r="H138" i="10"/>
  <c r="N164" i="4"/>
  <c r="H139" i="10"/>
  <c r="N165" i="4"/>
  <c r="H140" i="10"/>
  <c r="N166" i="4"/>
  <c r="H141" i="10"/>
  <c r="N167" i="4"/>
  <c r="H142" i="10"/>
  <c r="N168" i="4"/>
  <c r="H143" i="10"/>
  <c r="N169" i="4"/>
  <c r="H144" i="10"/>
  <c r="N170" i="4"/>
  <c r="H145" i="10"/>
  <c r="N171" i="4"/>
  <c r="H146" i="10"/>
  <c r="N172" i="4"/>
  <c r="H147" i="10"/>
  <c r="N173" i="4"/>
  <c r="H148" i="10"/>
  <c r="N174" i="4"/>
  <c r="H149" i="10"/>
  <c r="N175" i="4"/>
  <c r="H150" i="10"/>
  <c r="N176" i="4"/>
  <c r="H151" i="10"/>
  <c r="N177" i="4"/>
  <c r="H152" i="10"/>
  <c r="N178" i="4"/>
  <c r="H153" i="10"/>
  <c r="N179" i="4"/>
  <c r="H154" i="10"/>
  <c r="N180" i="4"/>
  <c r="H155" i="10"/>
  <c r="N181" i="4"/>
  <c r="H156" i="10"/>
  <c r="N182" i="4"/>
  <c r="H157" i="10"/>
  <c r="N183" i="4"/>
  <c r="H158" i="10"/>
  <c r="N184" i="4"/>
  <c r="H159" i="10"/>
  <c r="N185" i="4"/>
  <c r="H160" i="10"/>
  <c r="N186" i="4"/>
  <c r="H161" i="10"/>
  <c r="N187" i="4"/>
  <c r="H162" i="10"/>
  <c r="N188" i="4"/>
  <c r="H163" i="10"/>
  <c r="N189" i="4"/>
  <c r="H164" i="10"/>
  <c r="N190" i="4"/>
  <c r="H165" i="10"/>
  <c r="N191" i="4"/>
  <c r="H166" i="10"/>
  <c r="N192" i="4"/>
  <c r="H167" i="10"/>
  <c r="N193" i="4"/>
  <c r="H168" i="10"/>
  <c r="N194" i="4"/>
  <c r="H169" i="10"/>
  <c r="N195" i="4"/>
  <c r="H170" i="10"/>
  <c r="N196" i="4"/>
  <c r="H171" i="10"/>
  <c r="N197" i="4"/>
  <c r="H172" i="10"/>
  <c r="N198" i="4"/>
  <c r="H173" i="10"/>
  <c r="N199" i="4"/>
  <c r="H174" i="10"/>
  <c r="N200" i="4"/>
  <c r="H175" i="10"/>
  <c r="N201" i="4"/>
  <c r="H176" i="10"/>
  <c r="N202" i="4"/>
  <c r="H177" i="10"/>
  <c r="N203" i="4"/>
  <c r="H178" i="10"/>
  <c r="N204" i="4"/>
  <c r="H179" i="10"/>
  <c r="N205" i="4"/>
  <c r="H180" i="10"/>
  <c r="N206" i="4"/>
  <c r="H181" i="10"/>
  <c r="N207" i="4"/>
  <c r="H182" i="10"/>
  <c r="N208" i="4"/>
  <c r="H183" i="10"/>
  <c r="N209" i="4"/>
  <c r="H184" i="10"/>
  <c r="N210" i="4"/>
  <c r="H185" i="10"/>
  <c r="N211" i="4"/>
  <c r="H186" i="10"/>
  <c r="N212" i="4"/>
  <c r="H187" i="10"/>
  <c r="N213" i="4"/>
  <c r="H188" i="10"/>
  <c r="N214" i="4"/>
  <c r="H189" i="10"/>
  <c r="N215" i="4"/>
  <c r="H190" i="10"/>
  <c r="N216" i="4"/>
  <c r="H191" i="10"/>
  <c r="N217" i="4"/>
  <c r="H192" i="10"/>
  <c r="N218" i="4"/>
  <c r="H193" i="10"/>
  <c r="N219" i="4"/>
  <c r="H194" i="10"/>
  <c r="N220" i="4"/>
  <c r="H195" i="10"/>
  <c r="N221" i="4"/>
  <c r="H196" i="10"/>
  <c r="N222" i="4"/>
  <c r="H197" i="10"/>
  <c r="N223" i="4"/>
  <c r="H198" i="10"/>
  <c r="N224" i="4"/>
  <c r="H199" i="10"/>
  <c r="N225" i="4"/>
  <c r="H200" i="10"/>
  <c r="N226" i="4"/>
  <c r="H201" i="10"/>
  <c r="N227" i="4"/>
  <c r="H202" i="10"/>
  <c r="N228" i="4"/>
  <c r="H203" i="10"/>
  <c r="N229" i="4"/>
  <c r="H204" i="10"/>
  <c r="N230" i="4"/>
  <c r="H205" i="10"/>
  <c r="N231" i="4"/>
  <c r="H206" i="10"/>
  <c r="N232" i="4"/>
  <c r="H207" i="10"/>
  <c r="N233" i="4"/>
  <c r="H208" i="10"/>
  <c r="N234" i="4"/>
  <c r="H209" i="10"/>
  <c r="N235" i="4"/>
  <c r="H210" i="10"/>
  <c r="N236" i="4"/>
  <c r="H211" i="10"/>
  <c r="N237" i="4"/>
  <c r="H212" i="10"/>
  <c r="N238" i="4"/>
  <c r="H213" i="10"/>
  <c r="N239" i="4"/>
  <c r="H214" i="10"/>
  <c r="N240" i="4"/>
  <c r="H215" i="10"/>
  <c r="N241" i="4"/>
  <c r="H216" i="10"/>
  <c r="N242" i="4"/>
  <c r="H217" i="10"/>
  <c r="N243" i="4"/>
  <c r="H218" i="10"/>
  <c r="N244" i="4"/>
  <c r="H219" i="10"/>
  <c r="N245" i="4"/>
  <c r="H220" i="10"/>
  <c r="N246" i="4"/>
  <c r="H221" i="10"/>
  <c r="N247" i="4"/>
  <c r="H222" i="10"/>
  <c r="N248" i="4"/>
  <c r="H223" i="10"/>
  <c r="N249" i="4"/>
  <c r="H224" i="10"/>
  <c r="N250" i="4"/>
  <c r="H225" i="10"/>
  <c r="N251" i="4"/>
  <c r="H226" i="10"/>
  <c r="N252" i="4"/>
  <c r="H227" i="10"/>
  <c r="N253" i="4"/>
  <c r="H228" i="10"/>
  <c r="N254" i="4"/>
  <c r="H229" i="10"/>
  <c r="N255" i="4"/>
  <c r="H230" i="10"/>
  <c r="N256" i="4"/>
  <c r="H231" i="10"/>
  <c r="N257" i="4"/>
  <c r="H232" i="10"/>
  <c r="N258" i="4"/>
  <c r="H233" i="10"/>
  <c r="N259" i="4"/>
  <c r="H234" i="10"/>
  <c r="N260" i="4"/>
  <c r="H235" i="10"/>
  <c r="N261" i="4"/>
  <c r="H236" i="10"/>
  <c r="N262" i="4"/>
  <c r="H237" i="10"/>
  <c r="N263" i="4"/>
  <c r="H238" i="10"/>
  <c r="N264" i="4"/>
  <c r="H239" i="10"/>
  <c r="N265" i="4"/>
  <c r="H240" i="10"/>
  <c r="N266" i="4"/>
  <c r="H241" i="10"/>
  <c r="N267" i="4"/>
  <c r="H242" i="10"/>
  <c r="N268" i="4"/>
  <c r="H243" i="10"/>
  <c r="N269" i="4"/>
  <c r="H244" i="10"/>
  <c r="N270" i="4"/>
  <c r="H245" i="10"/>
  <c r="N271" i="4"/>
  <c r="H246" i="10"/>
  <c r="N272" i="4"/>
  <c r="H247" i="10"/>
  <c r="N273" i="4"/>
  <c r="H248" i="10"/>
  <c r="N274" i="4"/>
  <c r="H249" i="10"/>
  <c r="N275" i="4"/>
  <c r="H250" i="10"/>
  <c r="N276" i="4"/>
  <c r="H251" i="10"/>
  <c r="N277" i="4"/>
  <c r="H252" i="10"/>
  <c r="N278" i="4"/>
  <c r="H253" i="10"/>
  <c r="N279" i="4"/>
  <c r="H254" i="10"/>
  <c r="N280" i="4"/>
  <c r="H255" i="10"/>
  <c r="N281" i="4"/>
  <c r="H256" i="10"/>
  <c r="N282" i="4"/>
  <c r="H257" i="10"/>
  <c r="N283" i="4"/>
  <c r="H258" i="10"/>
  <c r="N284" i="4"/>
  <c r="H259" i="10"/>
  <c r="N285" i="4"/>
  <c r="H260" i="10"/>
  <c r="N286" i="4"/>
  <c r="H261" i="10"/>
  <c r="N287" i="4"/>
  <c r="H262" i="10"/>
  <c r="N288" i="4"/>
  <c r="H263" i="10"/>
  <c r="N289" i="4"/>
  <c r="H264" i="10"/>
  <c r="N290" i="4"/>
  <c r="H265" i="10"/>
  <c r="N291" i="4"/>
  <c r="H266" i="10"/>
  <c r="N292" i="4"/>
  <c r="H267" i="10"/>
  <c r="N293" i="4"/>
  <c r="H268" i="10"/>
  <c r="N294" i="4"/>
  <c r="H269" i="10"/>
  <c r="N295" i="4"/>
  <c r="H270" i="10"/>
  <c r="N296" i="4"/>
  <c r="H271" i="10"/>
  <c r="N297" i="4"/>
  <c r="H272" i="10"/>
  <c r="N298" i="4"/>
  <c r="H273" i="10"/>
  <c r="N299" i="4"/>
  <c r="H274" i="10"/>
  <c r="N300" i="4"/>
  <c r="H275" i="10"/>
  <c r="N301" i="4"/>
  <c r="H276" i="10"/>
  <c r="N302" i="4"/>
  <c r="H277" i="10"/>
  <c r="N303" i="4"/>
  <c r="H278" i="10"/>
  <c r="N304" i="4"/>
  <c r="H279" i="10"/>
  <c r="N305" i="4"/>
  <c r="H280" i="10"/>
  <c r="N306" i="4"/>
  <c r="H281" i="10"/>
  <c r="N307" i="4"/>
  <c r="H282" i="10"/>
  <c r="N308" i="4"/>
  <c r="H283" i="10"/>
  <c r="N309" i="4"/>
  <c r="H284" i="10"/>
  <c r="N310" i="4"/>
  <c r="H285" i="10"/>
  <c r="N311" i="4"/>
  <c r="H286" i="10"/>
  <c r="N312" i="4"/>
  <c r="H287" i="10"/>
  <c r="N313" i="4"/>
  <c r="H288" i="10"/>
  <c r="N314" i="4"/>
  <c r="H289" i="10"/>
  <c r="N315" i="4"/>
  <c r="H290" i="10"/>
  <c r="N316" i="4"/>
  <c r="H291" i="10"/>
  <c r="N317" i="4"/>
  <c r="H292" i="10"/>
  <c r="N318" i="4"/>
  <c r="H293" i="10"/>
  <c r="N319" i="4"/>
  <c r="H294" i="10"/>
  <c r="N320" i="4"/>
  <c r="H295" i="10"/>
  <c r="N321" i="4"/>
  <c r="H296" i="10"/>
  <c r="N322" i="4"/>
  <c r="H297" i="10"/>
  <c r="N323" i="4"/>
  <c r="H298" i="10"/>
  <c r="N324" i="4"/>
  <c r="H299" i="10"/>
  <c r="N325" i="4"/>
  <c r="H300" i="10"/>
  <c r="N326" i="4"/>
  <c r="H301" i="10"/>
  <c r="N327" i="4"/>
  <c r="H302" i="10"/>
  <c r="N328" i="4"/>
  <c r="H303" i="10"/>
  <c r="N329" i="4"/>
  <c r="H304" i="10"/>
  <c r="N330" i="4"/>
  <c r="H305" i="10"/>
  <c r="N331" i="4"/>
  <c r="H306" i="10"/>
  <c r="N332" i="4"/>
  <c r="H307" i="10"/>
  <c r="N333" i="4"/>
  <c r="H308" i="10"/>
  <c r="N334" i="4"/>
  <c r="H309" i="10"/>
  <c r="N335" i="4"/>
  <c r="H310" i="10"/>
  <c r="N336" i="4"/>
  <c r="H311" i="10"/>
  <c r="N337" i="4"/>
  <c r="H312" i="10"/>
  <c r="N338" i="4"/>
  <c r="H313" i="10"/>
  <c r="N339" i="4"/>
  <c r="H314" i="10"/>
  <c r="N340" i="4"/>
  <c r="H315" i="10"/>
  <c r="N341" i="4"/>
  <c r="H316" i="10"/>
  <c r="N342" i="4"/>
  <c r="H317" i="10"/>
  <c r="N343" i="4"/>
  <c r="H318" i="10"/>
  <c r="N344" i="4"/>
  <c r="H319" i="10"/>
  <c r="N345" i="4"/>
  <c r="H320" i="10"/>
  <c r="N346" i="4"/>
  <c r="H321" i="10"/>
  <c r="N347" i="4"/>
  <c r="H322" i="10"/>
  <c r="N348" i="4"/>
  <c r="H323" i="10"/>
  <c r="N349" i="4"/>
  <c r="H324" i="10"/>
  <c r="N350" i="4"/>
  <c r="H325" i="10"/>
  <c r="N351" i="4"/>
  <c r="H326" i="10"/>
  <c r="N352" i="4"/>
  <c r="H327" i="10"/>
  <c r="N353" i="4"/>
  <c r="H328" i="10"/>
  <c r="N354" i="4"/>
  <c r="H329" i="10"/>
  <c r="N355" i="4"/>
  <c r="H330" i="10"/>
  <c r="N356" i="4"/>
  <c r="H331" i="10"/>
  <c r="N357" i="4"/>
  <c r="H332" i="10"/>
  <c r="N358" i="4"/>
  <c r="H333" i="10"/>
  <c r="N359" i="4"/>
  <c r="H334" i="10"/>
  <c r="N360" i="4"/>
  <c r="H335" i="10"/>
  <c r="N361" i="4"/>
  <c r="H336" i="10"/>
  <c r="N362" i="4"/>
  <c r="H337" i="10"/>
  <c r="N363" i="4"/>
  <c r="H338" i="10"/>
  <c r="N364" i="4"/>
  <c r="H339" i="10"/>
  <c r="N365" i="4"/>
  <c r="H340" i="10"/>
  <c r="N366" i="4"/>
  <c r="H341" i="10"/>
  <c r="N367" i="4"/>
  <c r="H342" i="10"/>
  <c r="N368" i="4"/>
  <c r="H343" i="10"/>
  <c r="N369" i="4"/>
  <c r="H344" i="10"/>
  <c r="N370" i="4"/>
  <c r="H345" i="10"/>
  <c r="N371" i="4"/>
  <c r="H346" i="10"/>
  <c r="N372" i="4"/>
  <c r="H347" i="10"/>
  <c r="N373" i="4"/>
  <c r="H348" i="10"/>
  <c r="N374" i="4"/>
  <c r="H349" i="10"/>
  <c r="N375" i="4"/>
  <c r="H350" i="10"/>
  <c r="N376" i="4"/>
  <c r="H351" i="10"/>
  <c r="N377" i="4"/>
  <c r="H352" i="10"/>
  <c r="N378" i="4"/>
  <c r="H353" i="10"/>
  <c r="N379" i="4"/>
  <c r="H354" i="10"/>
  <c r="N380" i="4"/>
  <c r="H355" i="10"/>
  <c r="N381" i="4"/>
  <c r="H356" i="10"/>
  <c r="N382" i="4"/>
  <c r="H357" i="10"/>
  <c r="N383" i="4"/>
  <c r="H358" i="10"/>
  <c r="N384" i="4"/>
  <c r="H359" i="10"/>
  <c r="N385" i="4"/>
  <c r="H360" i="10"/>
  <c r="N386" i="4"/>
  <c r="H361" i="10"/>
  <c r="N387" i="4"/>
  <c r="H362" i="10"/>
  <c r="N388" i="4"/>
  <c r="H363" i="10"/>
  <c r="N389" i="4"/>
  <c r="H364" i="10"/>
  <c r="N390" i="4"/>
  <c r="H365" i="10"/>
  <c r="N391" i="4"/>
  <c r="H366" i="10"/>
  <c r="N392" i="4"/>
  <c r="H367" i="10"/>
  <c r="N393" i="4"/>
  <c r="H368" i="10"/>
  <c r="N394" i="4"/>
  <c r="H369" i="10"/>
  <c r="N395" i="4"/>
  <c r="H370" i="10"/>
  <c r="N396" i="4"/>
  <c r="H371" i="10"/>
  <c r="N397" i="4"/>
  <c r="H372" i="10"/>
  <c r="N398" i="4"/>
  <c r="H373" i="10"/>
  <c r="N399" i="4"/>
  <c r="H374" i="10"/>
  <c r="N400" i="4"/>
  <c r="H375" i="10"/>
  <c r="N401" i="4"/>
  <c r="H376" i="10"/>
  <c r="N402" i="4"/>
  <c r="H377" i="10"/>
  <c r="N403" i="4"/>
  <c r="H378" i="10"/>
  <c r="N404" i="4"/>
  <c r="H379" i="10"/>
  <c r="N405" i="4"/>
  <c r="H380" i="10"/>
  <c r="Z406" i="4"/>
  <c r="U406"/>
  <c r="Y406"/>
  <c r="V406"/>
  <c r="AB406"/>
  <c r="AD406"/>
  <c r="AC406"/>
  <c r="AF406"/>
  <c r="AH406"/>
  <c r="AG406"/>
  <c r="AJ406"/>
  <c r="AL406"/>
  <c r="AK406"/>
  <c r="N406"/>
  <c r="H381" i="10"/>
  <c r="H15"/>
  <c r="T7" i="7"/>
  <c r="T6"/>
  <c r="T5"/>
  <c r="T4"/>
  <c r="S7"/>
  <c r="S6"/>
  <c r="S5"/>
  <c r="S4"/>
  <c r="J15" i="10"/>
  <c r="AY41" i="4"/>
  <c r="I16" i="10"/>
  <c r="AY42" i="4"/>
  <c r="I17" i="10"/>
  <c r="AY43" i="4"/>
  <c r="I18" i="10"/>
  <c r="AY44" i="4"/>
  <c r="I19" i="10"/>
  <c r="AY45" i="4"/>
  <c r="I20" i="10"/>
  <c r="AY46" i="4"/>
  <c r="I21" i="10"/>
  <c r="AY47" i="4"/>
  <c r="I22" i="10"/>
  <c r="AY48" i="4"/>
  <c r="I23" i="10"/>
  <c r="AY49" i="4"/>
  <c r="I24" i="10"/>
  <c r="AY50" i="4"/>
  <c r="I25" i="10"/>
  <c r="AY51" i="4"/>
  <c r="I26" i="10"/>
  <c r="AY52" i="4"/>
  <c r="I27" i="10"/>
  <c r="AY53" i="4"/>
  <c r="I28" i="10"/>
  <c r="AY54" i="4"/>
  <c r="I29" i="10"/>
  <c r="AY55" i="4"/>
  <c r="I30" i="10"/>
  <c r="AY56" i="4"/>
  <c r="I31" i="10"/>
  <c r="AY57" i="4"/>
  <c r="I32" i="10"/>
  <c r="AY58" i="4"/>
  <c r="I33" i="10"/>
  <c r="AY59" i="4"/>
  <c r="I34" i="10"/>
  <c r="AY60" i="4"/>
  <c r="I35" i="10"/>
  <c r="AY61" i="4"/>
  <c r="I36" i="10"/>
  <c r="AY62" i="4"/>
  <c r="I37" i="10"/>
  <c r="AY63" i="4"/>
  <c r="I38" i="10"/>
  <c r="AY64" i="4"/>
  <c r="I39" i="10"/>
  <c r="AY65" i="4"/>
  <c r="I40" i="10"/>
  <c r="AY66" i="4"/>
  <c r="I41" i="10"/>
  <c r="AY67" i="4"/>
  <c r="I42" i="10"/>
  <c r="AY68" i="4"/>
  <c r="I43" i="10"/>
  <c r="AY69" i="4"/>
  <c r="I44" i="10"/>
  <c r="AY70" i="4"/>
  <c r="I45" i="10"/>
  <c r="AY71" i="4"/>
  <c r="I46" i="10"/>
  <c r="AY72" i="4"/>
  <c r="I47" i="10"/>
  <c r="AY73" i="4"/>
  <c r="I48" i="10"/>
  <c r="AY74" i="4"/>
  <c r="I49" i="10"/>
  <c r="AY75" i="4"/>
  <c r="I50" i="10"/>
  <c r="AY76" i="4"/>
  <c r="I51" i="10"/>
  <c r="AY77" i="4"/>
  <c r="I52" i="10"/>
  <c r="AY78" i="4"/>
  <c r="I53" i="10"/>
  <c r="AY79" i="4"/>
  <c r="I54" i="10"/>
  <c r="AY80" i="4"/>
  <c r="I55" i="10"/>
  <c r="AY81" i="4"/>
  <c r="I56" i="10"/>
  <c r="AY82" i="4"/>
  <c r="I57" i="10"/>
  <c r="AY83" i="4"/>
  <c r="I58" i="10"/>
  <c r="AY84" i="4"/>
  <c r="I59" i="10"/>
  <c r="AY85" i="4"/>
  <c r="I60" i="10"/>
  <c r="AY86" i="4"/>
  <c r="I61" i="10"/>
  <c r="AY87" i="4"/>
  <c r="I62" i="10"/>
  <c r="AY88" i="4"/>
  <c r="I63" i="10"/>
  <c r="AY89" i="4"/>
  <c r="I64" i="10"/>
  <c r="AY90" i="4"/>
  <c r="I65" i="10"/>
  <c r="AY91" i="4"/>
  <c r="I66" i="10"/>
  <c r="AY92" i="4"/>
  <c r="I67" i="10"/>
  <c r="AY93" i="4"/>
  <c r="I68" i="10"/>
  <c r="AY94" i="4"/>
  <c r="I69" i="10"/>
  <c r="AY95" i="4"/>
  <c r="I70" i="10"/>
  <c r="AY96" i="4"/>
  <c r="I71" i="10"/>
  <c r="AY97" i="4"/>
  <c r="I72" i="10"/>
  <c r="AY98" i="4"/>
  <c r="I73" i="10"/>
  <c r="AY99" i="4"/>
  <c r="I74" i="10"/>
  <c r="AY100" i="4"/>
  <c r="I75" i="10"/>
  <c r="AY101" i="4"/>
  <c r="I76" i="10"/>
  <c r="AY102" i="4"/>
  <c r="I77" i="10"/>
  <c r="AY103" i="4"/>
  <c r="I78" i="10"/>
  <c r="AY104" i="4"/>
  <c r="I79" i="10"/>
  <c r="AY105" i="4"/>
  <c r="I80" i="10"/>
  <c r="AY106" i="4"/>
  <c r="I81" i="10"/>
  <c r="AY107" i="4"/>
  <c r="I82" i="10"/>
  <c r="AY108" i="4"/>
  <c r="I83" i="10"/>
  <c r="AY109" i="4"/>
  <c r="I84" i="10"/>
  <c r="AY110" i="4"/>
  <c r="I85" i="10"/>
  <c r="AY111" i="4"/>
  <c r="I86" i="10"/>
  <c r="AY112" i="4"/>
  <c r="I87" i="10"/>
  <c r="AY113" i="4"/>
  <c r="I88" i="10"/>
  <c r="AY114" i="4"/>
  <c r="I89" i="10"/>
  <c r="AY115" i="4"/>
  <c r="I90" i="10"/>
  <c r="AY116" i="4"/>
  <c r="I91" i="10"/>
  <c r="AY117" i="4"/>
  <c r="I92" i="10"/>
  <c r="AY118" i="4"/>
  <c r="I93" i="10"/>
  <c r="AY119" i="4"/>
  <c r="I94" i="10"/>
  <c r="AY120" i="4"/>
  <c r="I95" i="10"/>
  <c r="AY121" i="4"/>
  <c r="I96" i="10"/>
  <c r="AY122" i="4"/>
  <c r="I97" i="10"/>
  <c r="AY123" i="4"/>
  <c r="I98" i="10"/>
  <c r="AY124" i="4"/>
  <c r="I99" i="10"/>
  <c r="AY125" i="4"/>
  <c r="I100" i="10"/>
  <c r="AY126" i="4"/>
  <c r="I101" i="10"/>
  <c r="AY127" i="4"/>
  <c r="I102" i="10"/>
  <c r="AY128" i="4"/>
  <c r="I103" i="10"/>
  <c r="AY129" i="4"/>
  <c r="I104" i="10"/>
  <c r="AY130" i="4"/>
  <c r="I105" i="10"/>
  <c r="AY131" i="4"/>
  <c r="I106" i="10"/>
  <c r="AY132" i="4"/>
  <c r="I107" i="10"/>
  <c r="AY133" i="4"/>
  <c r="I108" i="10"/>
  <c r="AY134" i="4"/>
  <c r="I109" i="10"/>
  <c r="AY135" i="4"/>
  <c r="I110" i="10"/>
  <c r="AY136" i="4"/>
  <c r="I111" i="10"/>
  <c r="AY137" i="4"/>
  <c r="I112" i="10"/>
  <c r="AY138" i="4"/>
  <c r="I113" i="10"/>
  <c r="AY139" i="4"/>
  <c r="I114" i="10"/>
  <c r="AY140" i="4"/>
  <c r="I115" i="10"/>
  <c r="AY141" i="4"/>
  <c r="I116" i="10"/>
  <c r="AY142" i="4"/>
  <c r="I117" i="10"/>
  <c r="AY143" i="4"/>
  <c r="I118" i="10"/>
  <c r="AY144" i="4"/>
  <c r="I119" i="10"/>
  <c r="AY145" i="4"/>
  <c r="I120" i="10"/>
  <c r="AY146" i="4"/>
  <c r="I121" i="10"/>
  <c r="AY147" i="4"/>
  <c r="I122" i="10"/>
  <c r="AY148" i="4"/>
  <c r="I123" i="10"/>
  <c r="AY149" i="4"/>
  <c r="I124" i="10"/>
  <c r="AY150" i="4"/>
  <c r="I125" i="10"/>
  <c r="AY151" i="4"/>
  <c r="I126" i="10"/>
  <c r="AY152" i="4"/>
  <c r="I127" i="10"/>
  <c r="AY153" i="4"/>
  <c r="I128" i="10"/>
  <c r="AY154" i="4"/>
  <c r="I129" i="10"/>
  <c r="AY155" i="4"/>
  <c r="I130" i="10"/>
  <c r="AY156" i="4"/>
  <c r="I131" i="10"/>
  <c r="AY157" i="4"/>
  <c r="I132" i="10"/>
  <c r="AY158" i="4"/>
  <c r="I133" i="10"/>
  <c r="AY159" i="4"/>
  <c r="I134" i="10"/>
  <c r="AY160" i="4"/>
  <c r="I135" i="10"/>
  <c r="AY161" i="4"/>
  <c r="I136" i="10"/>
  <c r="AY162" i="4"/>
  <c r="I137" i="10"/>
  <c r="AY163" i="4"/>
  <c r="I138" i="10"/>
  <c r="AY164" i="4"/>
  <c r="I139" i="10"/>
  <c r="AY165" i="4"/>
  <c r="I140" i="10"/>
  <c r="AY166" i="4"/>
  <c r="I141" i="10"/>
  <c r="AY167" i="4"/>
  <c r="I142" i="10"/>
  <c r="AY168" i="4"/>
  <c r="I143" i="10"/>
  <c r="AY169" i="4"/>
  <c r="I144" i="10"/>
  <c r="AY170" i="4"/>
  <c r="I145" i="10"/>
  <c r="AY171" i="4"/>
  <c r="I146" i="10"/>
  <c r="AY172" i="4"/>
  <c r="I147" i="10"/>
  <c r="AY173" i="4"/>
  <c r="I148" i="10"/>
  <c r="AY174" i="4"/>
  <c r="I149" i="10"/>
  <c r="AY175" i="4"/>
  <c r="I150" i="10"/>
  <c r="AY176" i="4"/>
  <c r="I151" i="10"/>
  <c r="AY177" i="4"/>
  <c r="I152" i="10"/>
  <c r="AY178" i="4"/>
  <c r="I153" i="10"/>
  <c r="AY179" i="4"/>
  <c r="I154" i="10"/>
  <c r="AY180" i="4"/>
  <c r="I155" i="10"/>
  <c r="AY181" i="4"/>
  <c r="I156" i="10"/>
  <c r="AY182" i="4"/>
  <c r="I157" i="10"/>
  <c r="AY183" i="4"/>
  <c r="I158" i="10"/>
  <c r="AY184" i="4"/>
  <c r="I159" i="10"/>
  <c r="AY185" i="4"/>
  <c r="I160" i="10"/>
  <c r="AY186" i="4"/>
  <c r="I161" i="10"/>
  <c r="AY187" i="4"/>
  <c r="I162" i="10"/>
  <c r="AY188" i="4"/>
  <c r="I163" i="10"/>
  <c r="AY189" i="4"/>
  <c r="I164" i="10"/>
  <c r="AY190" i="4"/>
  <c r="I165" i="10"/>
  <c r="AY191" i="4"/>
  <c r="I166" i="10"/>
  <c r="AY192" i="4"/>
  <c r="I167" i="10"/>
  <c r="AY193" i="4"/>
  <c r="I168" i="10"/>
  <c r="AY194" i="4"/>
  <c r="I169" i="10"/>
  <c r="AY195" i="4"/>
  <c r="I170" i="10"/>
  <c r="AY196" i="4"/>
  <c r="I171" i="10"/>
  <c r="AY197" i="4"/>
  <c r="I172" i="10"/>
  <c r="AY198" i="4"/>
  <c r="I173" i="10"/>
  <c r="AY199" i="4"/>
  <c r="I174" i="10"/>
  <c r="AY200" i="4"/>
  <c r="I175" i="10"/>
  <c r="AY201" i="4"/>
  <c r="I176" i="10"/>
  <c r="AY202" i="4"/>
  <c r="I177" i="10"/>
  <c r="AY203" i="4"/>
  <c r="I178" i="10"/>
  <c r="AY204" i="4"/>
  <c r="I179" i="10"/>
  <c r="AY205" i="4"/>
  <c r="I180" i="10"/>
  <c r="AY206" i="4"/>
  <c r="I181" i="10"/>
  <c r="AY207" i="4"/>
  <c r="I182" i="10"/>
  <c r="AY208" i="4"/>
  <c r="I183" i="10"/>
  <c r="AY209" i="4"/>
  <c r="I184" i="10"/>
  <c r="AY210" i="4"/>
  <c r="I185" i="10"/>
  <c r="AY211" i="4"/>
  <c r="I186" i="10"/>
  <c r="AY212" i="4"/>
  <c r="I187" i="10"/>
  <c r="AY213" i="4"/>
  <c r="I188" i="10"/>
  <c r="AY214" i="4"/>
  <c r="I189" i="10"/>
  <c r="AY215" i="4"/>
  <c r="I190" i="10"/>
  <c r="AY216" i="4"/>
  <c r="I191" i="10"/>
  <c r="AY217" i="4"/>
  <c r="I192" i="10"/>
  <c r="AY218" i="4"/>
  <c r="I193" i="10"/>
  <c r="AY219" i="4"/>
  <c r="I194" i="10"/>
  <c r="AY220" i="4"/>
  <c r="I195" i="10"/>
  <c r="AY221" i="4"/>
  <c r="I196" i="10"/>
  <c r="AY222" i="4"/>
  <c r="I197" i="10"/>
  <c r="AY223" i="4"/>
  <c r="I198" i="10"/>
  <c r="AY224" i="4"/>
  <c r="I199" i="10"/>
  <c r="AY225" i="4"/>
  <c r="I200" i="10"/>
  <c r="AY226" i="4"/>
  <c r="I201" i="10"/>
  <c r="AY227" i="4"/>
  <c r="I202" i="10"/>
  <c r="AY228" i="4"/>
  <c r="I203" i="10"/>
  <c r="AY229" i="4"/>
  <c r="I204" i="10"/>
  <c r="AY230" i="4"/>
  <c r="I205" i="10"/>
  <c r="AY231" i="4"/>
  <c r="I206" i="10"/>
  <c r="AY232" i="4"/>
  <c r="I207" i="10"/>
  <c r="AY233" i="4"/>
  <c r="I208" i="10"/>
  <c r="AY234" i="4"/>
  <c r="I209" i="10"/>
  <c r="AY235" i="4"/>
  <c r="I210" i="10"/>
  <c r="AY236" i="4"/>
  <c r="I211" i="10"/>
  <c r="AY237" i="4"/>
  <c r="I212" i="10"/>
  <c r="AY238" i="4"/>
  <c r="I213" i="10"/>
  <c r="AY239" i="4"/>
  <c r="I214" i="10"/>
  <c r="AY240" i="4"/>
  <c r="I215" i="10"/>
  <c r="AY241" i="4"/>
  <c r="I216" i="10"/>
  <c r="AY242" i="4"/>
  <c r="I217" i="10"/>
  <c r="AY243" i="4"/>
  <c r="I218" i="10"/>
  <c r="AY244" i="4"/>
  <c r="I219" i="10"/>
  <c r="AY245" i="4"/>
  <c r="I220" i="10"/>
  <c r="AY246" i="4"/>
  <c r="I221" i="10"/>
  <c r="AY247" i="4"/>
  <c r="I222" i="10"/>
  <c r="AY248" i="4"/>
  <c r="I223" i="10"/>
  <c r="AY249" i="4"/>
  <c r="I224" i="10"/>
  <c r="AY250" i="4"/>
  <c r="I225" i="10"/>
  <c r="AY251" i="4"/>
  <c r="I226" i="10"/>
  <c r="AY252" i="4"/>
  <c r="I227" i="10"/>
  <c r="AY253" i="4"/>
  <c r="I228" i="10"/>
  <c r="AY254" i="4"/>
  <c r="I229" i="10"/>
  <c r="AY255" i="4"/>
  <c r="I230" i="10"/>
  <c r="AY256" i="4"/>
  <c r="I231" i="10"/>
  <c r="AY257" i="4"/>
  <c r="I232" i="10"/>
  <c r="AY258" i="4"/>
  <c r="I233" i="10"/>
  <c r="AY259" i="4"/>
  <c r="I234" i="10"/>
  <c r="AY260" i="4"/>
  <c r="I235" i="10"/>
  <c r="AY261" i="4"/>
  <c r="I236" i="10"/>
  <c r="AY262" i="4"/>
  <c r="I237" i="10"/>
  <c r="AY263" i="4"/>
  <c r="I238" i="10"/>
  <c r="AY264" i="4"/>
  <c r="I239" i="10"/>
  <c r="AY265" i="4"/>
  <c r="I240" i="10"/>
  <c r="AY266" i="4"/>
  <c r="I241" i="10"/>
  <c r="AY267" i="4"/>
  <c r="I242" i="10"/>
  <c r="AY268" i="4"/>
  <c r="I243" i="10"/>
  <c r="AY269" i="4"/>
  <c r="I244" i="10"/>
  <c r="AY270" i="4"/>
  <c r="I245" i="10"/>
  <c r="AY271" i="4"/>
  <c r="I246" i="10"/>
  <c r="AY272" i="4"/>
  <c r="I247" i="10"/>
  <c r="AY273" i="4"/>
  <c r="I248" i="10"/>
  <c r="AY274" i="4"/>
  <c r="I249" i="10"/>
  <c r="AY275" i="4"/>
  <c r="I250" i="10"/>
  <c r="AY276" i="4"/>
  <c r="I251" i="10"/>
  <c r="AY277" i="4"/>
  <c r="I252" i="10"/>
  <c r="AY278" i="4"/>
  <c r="I253" i="10"/>
  <c r="AY279" i="4"/>
  <c r="I254" i="10"/>
  <c r="AY280" i="4"/>
  <c r="I255" i="10"/>
  <c r="AY281" i="4"/>
  <c r="I256" i="10"/>
  <c r="AY282" i="4"/>
  <c r="I257" i="10"/>
  <c r="AY283" i="4"/>
  <c r="I258" i="10"/>
  <c r="AY284" i="4"/>
  <c r="I259" i="10"/>
  <c r="AY285" i="4"/>
  <c r="I260" i="10"/>
  <c r="AY286" i="4"/>
  <c r="I261" i="10"/>
  <c r="AY287" i="4"/>
  <c r="I262" i="10"/>
  <c r="AY288" i="4"/>
  <c r="I263" i="10"/>
  <c r="AY289" i="4"/>
  <c r="I264" i="10"/>
  <c r="AY290" i="4"/>
  <c r="I265" i="10"/>
  <c r="AY291" i="4"/>
  <c r="I266" i="10"/>
  <c r="AY292" i="4"/>
  <c r="I267" i="10"/>
  <c r="AY293" i="4"/>
  <c r="I268" i="10"/>
  <c r="AY294" i="4"/>
  <c r="I269" i="10"/>
  <c r="AY295" i="4"/>
  <c r="I270" i="10"/>
  <c r="AY296" i="4"/>
  <c r="I271" i="10"/>
  <c r="AY297" i="4"/>
  <c r="I272" i="10"/>
  <c r="AY298" i="4"/>
  <c r="I273" i="10"/>
  <c r="AY299" i="4"/>
  <c r="I274" i="10"/>
  <c r="AY300" i="4"/>
  <c r="I275" i="10"/>
  <c r="AY301" i="4"/>
  <c r="I276" i="10"/>
  <c r="AY302" i="4"/>
  <c r="I277" i="10"/>
  <c r="AY303" i="4"/>
  <c r="I278" i="10"/>
  <c r="AY304" i="4"/>
  <c r="I279" i="10"/>
  <c r="AY305" i="4"/>
  <c r="I280" i="10"/>
  <c r="AY306" i="4"/>
  <c r="I281" i="10"/>
  <c r="AY307" i="4"/>
  <c r="I282" i="10"/>
  <c r="AY308" i="4"/>
  <c r="I283" i="10"/>
  <c r="AY309" i="4"/>
  <c r="I284" i="10"/>
  <c r="AY310" i="4"/>
  <c r="I285" i="10"/>
  <c r="AY311" i="4"/>
  <c r="I286" i="10"/>
  <c r="AY312" i="4"/>
  <c r="I287" i="10"/>
  <c r="AY313" i="4"/>
  <c r="I288" i="10"/>
  <c r="AY314" i="4"/>
  <c r="I289" i="10"/>
  <c r="AY315" i="4"/>
  <c r="I290" i="10"/>
  <c r="AY316" i="4"/>
  <c r="I291" i="10"/>
  <c r="AY317" i="4"/>
  <c r="I292" i="10"/>
  <c r="AY318" i="4"/>
  <c r="I293" i="10"/>
  <c r="AY319" i="4"/>
  <c r="I294" i="10"/>
  <c r="AY320" i="4"/>
  <c r="I295" i="10"/>
  <c r="AY321" i="4"/>
  <c r="I296" i="10"/>
  <c r="AY322" i="4"/>
  <c r="I297" i="10"/>
  <c r="AY323" i="4"/>
  <c r="I298" i="10"/>
  <c r="AY324" i="4"/>
  <c r="I299" i="10"/>
  <c r="AY325" i="4"/>
  <c r="I300" i="10"/>
  <c r="AY326" i="4"/>
  <c r="I301" i="10"/>
  <c r="AY327" i="4"/>
  <c r="I302" i="10"/>
  <c r="AY328" i="4"/>
  <c r="I303" i="10"/>
  <c r="AY329" i="4"/>
  <c r="I304" i="10"/>
  <c r="AY330" i="4"/>
  <c r="I305" i="10"/>
  <c r="AY331" i="4"/>
  <c r="I306" i="10"/>
  <c r="AY332" i="4"/>
  <c r="I307" i="10"/>
  <c r="AY333" i="4"/>
  <c r="I308" i="10"/>
  <c r="AY334" i="4"/>
  <c r="I309" i="10"/>
  <c r="AY335" i="4"/>
  <c r="I310" i="10"/>
  <c r="AY336" i="4"/>
  <c r="I311" i="10"/>
  <c r="AY337" i="4"/>
  <c r="I312" i="10"/>
  <c r="AY338" i="4"/>
  <c r="I313" i="10"/>
  <c r="AY339" i="4"/>
  <c r="I314" i="10"/>
  <c r="AY340" i="4"/>
  <c r="I315" i="10"/>
  <c r="AY341" i="4"/>
  <c r="I316" i="10"/>
  <c r="AY342" i="4"/>
  <c r="I317" i="10"/>
  <c r="AY343" i="4"/>
  <c r="I318" i="10"/>
  <c r="AY344" i="4"/>
  <c r="I319" i="10"/>
  <c r="AY345" i="4"/>
  <c r="I320" i="10"/>
  <c r="AY346" i="4"/>
  <c r="I321" i="10"/>
  <c r="AY347" i="4"/>
  <c r="I322" i="10"/>
  <c r="AY348" i="4"/>
  <c r="I323" i="10"/>
  <c r="AY349" i="4"/>
  <c r="I324" i="10"/>
  <c r="AY350" i="4"/>
  <c r="I325" i="10"/>
  <c r="AY351" i="4"/>
  <c r="I326" i="10"/>
  <c r="AY352" i="4"/>
  <c r="I327" i="10"/>
  <c r="AY353" i="4"/>
  <c r="I328" i="10"/>
  <c r="AY354" i="4"/>
  <c r="I329" i="10"/>
  <c r="AY355" i="4"/>
  <c r="I330" i="10"/>
  <c r="AY356" i="4"/>
  <c r="I331" i="10"/>
  <c r="AY357" i="4"/>
  <c r="I332" i="10"/>
  <c r="AY358" i="4"/>
  <c r="I333" i="10"/>
  <c r="AY359" i="4"/>
  <c r="I334" i="10"/>
  <c r="AY360" i="4"/>
  <c r="I335" i="10"/>
  <c r="AY361" i="4"/>
  <c r="I336" i="10"/>
  <c r="AY362" i="4"/>
  <c r="I337" i="10"/>
  <c r="AY363" i="4"/>
  <c r="I338" i="10"/>
  <c r="AY364" i="4"/>
  <c r="I339" i="10"/>
  <c r="AY365" i="4"/>
  <c r="I340" i="10"/>
  <c r="AY366" i="4"/>
  <c r="I341" i="10"/>
  <c r="AY367" i="4"/>
  <c r="I342" i="10"/>
  <c r="AY368" i="4"/>
  <c r="I343" i="10"/>
  <c r="AY369" i="4"/>
  <c r="I344" i="10"/>
  <c r="AY370" i="4"/>
  <c r="I345" i="10"/>
  <c r="AY371" i="4"/>
  <c r="I346" i="10"/>
  <c r="AY372" i="4"/>
  <c r="I347" i="10"/>
  <c r="AY373" i="4"/>
  <c r="I348" i="10"/>
  <c r="AY374" i="4"/>
  <c r="I349" i="10"/>
  <c r="AY375" i="4"/>
  <c r="I350" i="10"/>
  <c r="AY376" i="4"/>
  <c r="I351" i="10"/>
  <c r="AY377" i="4"/>
  <c r="I352" i="10"/>
  <c r="AY378" i="4"/>
  <c r="I353" i="10"/>
  <c r="AY379" i="4"/>
  <c r="I354" i="10"/>
  <c r="AY380" i="4"/>
  <c r="I355" i="10"/>
  <c r="AY381" i="4"/>
  <c r="I356" i="10"/>
  <c r="AY382" i="4"/>
  <c r="I357" i="10"/>
  <c r="AY383" i="4"/>
  <c r="I358" i="10"/>
  <c r="AY384" i="4"/>
  <c r="I359" i="10"/>
  <c r="AY385" i="4"/>
  <c r="I360" i="10"/>
  <c r="AY386" i="4"/>
  <c r="I361" i="10"/>
  <c r="AY387" i="4"/>
  <c r="I362" i="10"/>
  <c r="AY388" i="4"/>
  <c r="I363" i="10"/>
  <c r="AY389" i="4"/>
  <c r="I364" i="10"/>
  <c r="AY390" i="4"/>
  <c r="I365" i="10"/>
  <c r="AY391" i="4"/>
  <c r="I366" i="10"/>
  <c r="AY392" i="4"/>
  <c r="I367" i="10"/>
  <c r="AY393" i="4"/>
  <c r="I368" i="10"/>
  <c r="AY394" i="4"/>
  <c r="I369" i="10"/>
  <c r="AY395" i="4"/>
  <c r="I370" i="10"/>
  <c r="AY396" i="4"/>
  <c r="I371" i="10"/>
  <c r="AY397" i="4"/>
  <c r="I372" i="10"/>
  <c r="AY398" i="4"/>
  <c r="I373" i="10"/>
  <c r="AY399" i="4"/>
  <c r="I374" i="10"/>
  <c r="AY400" i="4"/>
  <c r="I375" i="10"/>
  <c r="AY401" i="4"/>
  <c r="I376" i="10"/>
  <c r="AY402" i="4"/>
  <c r="I377" i="10"/>
  <c r="AY403" i="4"/>
  <c r="I378" i="10"/>
  <c r="AY404" i="4"/>
  <c r="I379" i="10"/>
  <c r="AY405" i="4"/>
  <c r="I380" i="10"/>
  <c r="AA406" i="4"/>
  <c r="AE406"/>
  <c r="AI406"/>
  <c r="AM406"/>
  <c r="AN406"/>
  <c r="AO406"/>
  <c r="AP406"/>
  <c r="AQ406"/>
  <c r="AR406"/>
  <c r="AS406"/>
  <c r="AT406"/>
  <c r="AU406"/>
  <c r="AY406"/>
  <c r="I381" i="10"/>
  <c r="AY40" i="4"/>
  <c r="I15" i="10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O15"/>
  <c r="N15"/>
  <c r="M15"/>
  <c r="L15"/>
  <c r="I6"/>
  <c r="G16"/>
  <c r="F381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16"/>
  <c r="S42" i="4"/>
  <c r="E17" i="10"/>
  <c r="S43" i="4"/>
  <c r="E18" i="10"/>
  <c r="S44" i="4"/>
  <c r="E19" i="10"/>
  <c r="S45" i="4"/>
  <c r="E20" i="10"/>
  <c r="S46" i="4"/>
  <c r="E21" i="10"/>
  <c r="S47" i="4"/>
  <c r="E22" i="10"/>
  <c r="S48" i="4"/>
  <c r="E23" i="10"/>
  <c r="S49" i="4"/>
  <c r="E24" i="10"/>
  <c r="S50" i="4"/>
  <c r="E25" i="10"/>
  <c r="S51" i="4"/>
  <c r="E26" i="10"/>
  <c r="S52" i="4"/>
  <c r="E27" i="10"/>
  <c r="S53" i="4"/>
  <c r="E28" i="10"/>
  <c r="S54" i="4"/>
  <c r="E29" i="10"/>
  <c r="S55" i="4"/>
  <c r="E30" i="10"/>
  <c r="S56" i="4"/>
  <c r="E31" i="10"/>
  <c r="S57" i="4"/>
  <c r="E32" i="10"/>
  <c r="S58" i="4"/>
  <c r="E33" i="10"/>
  <c r="S59" i="4"/>
  <c r="E34" i="10"/>
  <c r="S60" i="4"/>
  <c r="E35" i="10"/>
  <c r="S61" i="4"/>
  <c r="E36" i="10"/>
  <c r="S62" i="4"/>
  <c r="E37" i="10"/>
  <c r="S63" i="4"/>
  <c r="E38" i="10"/>
  <c r="S64" i="4"/>
  <c r="E39" i="10"/>
  <c r="S65" i="4"/>
  <c r="E40" i="10"/>
  <c r="S66" i="4"/>
  <c r="E41" i="10"/>
  <c r="S67" i="4"/>
  <c r="E42" i="10"/>
  <c r="S68" i="4"/>
  <c r="E43" i="10"/>
  <c r="S69" i="4"/>
  <c r="E44" i="10"/>
  <c r="S70" i="4"/>
  <c r="E45" i="10"/>
  <c r="S71" i="4"/>
  <c r="E46" i="10"/>
  <c r="S72" i="4"/>
  <c r="E47" i="10"/>
  <c r="S73" i="4"/>
  <c r="E48" i="10"/>
  <c r="S74" i="4"/>
  <c r="E49" i="10"/>
  <c r="S75" i="4"/>
  <c r="E50" i="10"/>
  <c r="S76" i="4"/>
  <c r="E51" i="10"/>
  <c r="S77" i="4"/>
  <c r="E52" i="10"/>
  <c r="S78" i="4"/>
  <c r="E53" i="10"/>
  <c r="S79" i="4"/>
  <c r="E54" i="10"/>
  <c r="S80" i="4"/>
  <c r="E55" i="10"/>
  <c r="S81" i="4"/>
  <c r="E56" i="10"/>
  <c r="S82" i="4"/>
  <c r="E57" i="10"/>
  <c r="S83" i="4"/>
  <c r="E58" i="10"/>
  <c r="S84" i="4"/>
  <c r="E59" i="10"/>
  <c r="S85" i="4"/>
  <c r="E60" i="10"/>
  <c r="S86" i="4"/>
  <c r="E61" i="10"/>
  <c r="S87" i="4"/>
  <c r="E62" i="10"/>
  <c r="S88" i="4"/>
  <c r="E63" i="10"/>
  <c r="S89" i="4"/>
  <c r="E64" i="10"/>
  <c r="S90" i="4"/>
  <c r="E65" i="10"/>
  <c r="S91" i="4"/>
  <c r="E66" i="10"/>
  <c r="S92" i="4"/>
  <c r="E67" i="10"/>
  <c r="S93" i="4"/>
  <c r="E68" i="10"/>
  <c r="S94" i="4"/>
  <c r="E69" i="10"/>
  <c r="S95" i="4"/>
  <c r="E70" i="10"/>
  <c r="S96" i="4"/>
  <c r="E71" i="10"/>
  <c r="S97" i="4"/>
  <c r="E72" i="10"/>
  <c r="S98" i="4"/>
  <c r="E73" i="10"/>
  <c r="S99" i="4"/>
  <c r="E74" i="10"/>
  <c r="S100" i="4"/>
  <c r="E75" i="10"/>
  <c r="S101" i="4"/>
  <c r="E76" i="10"/>
  <c r="S102" i="4"/>
  <c r="E77" i="10"/>
  <c r="S103" i="4"/>
  <c r="E78" i="10"/>
  <c r="S104" i="4"/>
  <c r="E79" i="10"/>
  <c r="S105" i="4"/>
  <c r="E80" i="10"/>
  <c r="S106" i="4"/>
  <c r="E81" i="10"/>
  <c r="S107" i="4"/>
  <c r="E82" i="10"/>
  <c r="S108" i="4"/>
  <c r="E83" i="10"/>
  <c r="S109" i="4"/>
  <c r="E84" i="10"/>
  <c r="S110" i="4"/>
  <c r="E85" i="10"/>
  <c r="S111" i="4"/>
  <c r="E86" i="10"/>
  <c r="S112" i="4"/>
  <c r="E87" i="10"/>
  <c r="S113" i="4"/>
  <c r="E88" i="10"/>
  <c r="S114" i="4"/>
  <c r="E89" i="10"/>
  <c r="S115" i="4"/>
  <c r="E90" i="10"/>
  <c r="S116" i="4"/>
  <c r="E91" i="10"/>
  <c r="S117" i="4"/>
  <c r="E92" i="10"/>
  <c r="S118" i="4"/>
  <c r="E93" i="10"/>
  <c r="S119" i="4"/>
  <c r="E94" i="10"/>
  <c r="S120" i="4"/>
  <c r="E95" i="10"/>
  <c r="S121" i="4"/>
  <c r="E96" i="10"/>
  <c r="S122" i="4"/>
  <c r="E97" i="10"/>
  <c r="S123" i="4"/>
  <c r="E98" i="10"/>
  <c r="S124" i="4"/>
  <c r="E99" i="10"/>
  <c r="S125" i="4"/>
  <c r="E100" i="10"/>
  <c r="S126" i="4"/>
  <c r="E101" i="10"/>
  <c r="S127" i="4"/>
  <c r="E102" i="10"/>
  <c r="S128" i="4"/>
  <c r="E103" i="10"/>
  <c r="S129" i="4"/>
  <c r="E104" i="10"/>
  <c r="S130" i="4"/>
  <c r="E105" i="10"/>
  <c r="S131" i="4"/>
  <c r="E106" i="10"/>
  <c r="S132" i="4"/>
  <c r="E107" i="10"/>
  <c r="S133" i="4"/>
  <c r="E108" i="10"/>
  <c r="S134" i="4"/>
  <c r="E109" i="10"/>
  <c r="S135" i="4"/>
  <c r="E110" i="10"/>
  <c r="S136" i="4"/>
  <c r="E111" i="10"/>
  <c r="S137" i="4"/>
  <c r="E112" i="10"/>
  <c r="S138" i="4"/>
  <c r="E113" i="10"/>
  <c r="S139" i="4"/>
  <c r="E114" i="10"/>
  <c r="S140" i="4"/>
  <c r="E115" i="10"/>
  <c r="S141" i="4"/>
  <c r="E116" i="10"/>
  <c r="S142" i="4"/>
  <c r="E117" i="10"/>
  <c r="S143" i="4"/>
  <c r="E118" i="10"/>
  <c r="S144" i="4"/>
  <c r="E119" i="10"/>
  <c r="S145" i="4"/>
  <c r="E120" i="10"/>
  <c r="S146" i="4"/>
  <c r="E121" i="10"/>
  <c r="S147" i="4"/>
  <c r="E122" i="10"/>
  <c r="S148" i="4"/>
  <c r="E123" i="10"/>
  <c r="S149" i="4"/>
  <c r="E124" i="10"/>
  <c r="S150" i="4"/>
  <c r="E125" i="10"/>
  <c r="S151" i="4"/>
  <c r="E126" i="10"/>
  <c r="S152" i="4"/>
  <c r="E127" i="10"/>
  <c r="S153" i="4"/>
  <c r="E128" i="10"/>
  <c r="S154" i="4"/>
  <c r="E129" i="10"/>
  <c r="S155" i="4"/>
  <c r="E130" i="10"/>
  <c r="S156" i="4"/>
  <c r="E131" i="10"/>
  <c r="S157" i="4"/>
  <c r="E132" i="10"/>
  <c r="S158" i="4"/>
  <c r="E133" i="10"/>
  <c r="S159" i="4"/>
  <c r="E134" i="10"/>
  <c r="E135"/>
  <c r="S161" i="4"/>
  <c r="E136" i="10"/>
  <c r="S162" i="4"/>
  <c r="E137" i="10"/>
  <c r="S163" i="4"/>
  <c r="E138" i="10"/>
  <c r="S164" i="4"/>
  <c r="E139" i="10"/>
  <c r="S165" i="4"/>
  <c r="E140" i="10"/>
  <c r="S166" i="4"/>
  <c r="E141" i="10"/>
  <c r="S167" i="4"/>
  <c r="E142" i="10"/>
  <c r="S168" i="4"/>
  <c r="E143" i="10"/>
  <c r="S169" i="4"/>
  <c r="E144" i="10"/>
  <c r="S170" i="4"/>
  <c r="E145" i="10"/>
  <c r="S171" i="4"/>
  <c r="E146" i="10"/>
  <c r="S172" i="4"/>
  <c r="E147" i="10"/>
  <c r="S173" i="4"/>
  <c r="E148" i="10"/>
  <c r="S174" i="4"/>
  <c r="E149" i="10"/>
  <c r="S175" i="4"/>
  <c r="E150" i="10"/>
  <c r="S176" i="4"/>
  <c r="E151" i="10"/>
  <c r="S177" i="4"/>
  <c r="E152" i="10"/>
  <c r="S178" i="4"/>
  <c r="E153" i="10"/>
  <c r="S179" i="4"/>
  <c r="E154" i="10"/>
  <c r="S180" i="4"/>
  <c r="E155" i="10"/>
  <c r="S181" i="4"/>
  <c r="E156" i="10"/>
  <c r="S182" i="4"/>
  <c r="E157" i="10"/>
  <c r="S183" i="4"/>
  <c r="E158" i="10"/>
  <c r="S184" i="4"/>
  <c r="E159" i="10"/>
  <c r="S185" i="4"/>
  <c r="E160" i="10"/>
  <c r="S186" i="4"/>
  <c r="E161" i="10"/>
  <c r="S187" i="4"/>
  <c r="E162" i="10"/>
  <c r="S188" i="4"/>
  <c r="E163" i="10"/>
  <c r="S189" i="4"/>
  <c r="E164" i="10"/>
  <c r="S190" i="4"/>
  <c r="E165" i="10"/>
  <c r="S191" i="4"/>
  <c r="E166" i="10"/>
  <c r="S192" i="4"/>
  <c r="E167" i="10"/>
  <c r="S193" i="4"/>
  <c r="E168" i="10"/>
  <c r="S194" i="4"/>
  <c r="E169" i="10"/>
  <c r="S195" i="4"/>
  <c r="E170" i="10"/>
  <c r="S196" i="4"/>
  <c r="E171" i="10"/>
  <c r="S197" i="4"/>
  <c r="E172" i="10"/>
  <c r="S198" i="4"/>
  <c r="E173" i="10"/>
  <c r="S199" i="4"/>
  <c r="E174" i="10"/>
  <c r="S200" i="4"/>
  <c r="E175" i="10"/>
  <c r="S201" i="4"/>
  <c r="E176" i="10"/>
  <c r="S202" i="4"/>
  <c r="E177" i="10"/>
  <c r="S203" i="4"/>
  <c r="E178" i="10"/>
  <c r="S204" i="4"/>
  <c r="E179" i="10"/>
  <c r="S205" i="4"/>
  <c r="E180" i="10"/>
  <c r="S206" i="4"/>
  <c r="E181" i="10"/>
  <c r="S207" i="4"/>
  <c r="E182" i="10"/>
  <c r="S208" i="4"/>
  <c r="E183" i="10"/>
  <c r="S209" i="4"/>
  <c r="E184" i="10"/>
  <c r="S210" i="4"/>
  <c r="E185" i="10"/>
  <c r="S211" i="4"/>
  <c r="E186" i="10"/>
  <c r="S212" i="4"/>
  <c r="E187" i="10"/>
  <c r="S213" i="4"/>
  <c r="E188" i="10"/>
  <c r="S214" i="4"/>
  <c r="E189" i="10"/>
  <c r="S215" i="4"/>
  <c r="E190" i="10"/>
  <c r="S216" i="4"/>
  <c r="E191" i="10"/>
  <c r="S217" i="4"/>
  <c r="E192" i="10"/>
  <c r="S218" i="4"/>
  <c r="E193" i="10"/>
  <c r="S219" i="4"/>
  <c r="E194" i="10"/>
  <c r="S220" i="4"/>
  <c r="E195" i="10"/>
  <c r="S221" i="4"/>
  <c r="E196" i="10"/>
  <c r="S222" i="4"/>
  <c r="E197" i="10"/>
  <c r="S223" i="4"/>
  <c r="E198" i="10"/>
  <c r="S224" i="4"/>
  <c r="E199" i="10"/>
  <c r="S225" i="4"/>
  <c r="E200" i="10"/>
  <c r="S226" i="4"/>
  <c r="E201" i="10"/>
  <c r="S227" i="4"/>
  <c r="E202" i="10"/>
  <c r="S228" i="4"/>
  <c r="E203" i="10"/>
  <c r="S229" i="4"/>
  <c r="E204" i="10"/>
  <c r="S230" i="4"/>
  <c r="E205" i="10"/>
  <c r="S231" i="4"/>
  <c r="E206" i="10"/>
  <c r="S232" i="4"/>
  <c r="E207" i="10"/>
  <c r="S233" i="4"/>
  <c r="E208" i="10"/>
  <c r="S234" i="4"/>
  <c r="E209" i="10"/>
  <c r="S235" i="4"/>
  <c r="E210" i="10"/>
  <c r="S236" i="4"/>
  <c r="E211" i="10"/>
  <c r="S237" i="4"/>
  <c r="E212" i="10"/>
  <c r="S238" i="4"/>
  <c r="E213" i="10"/>
  <c r="S239" i="4"/>
  <c r="E214" i="10"/>
  <c r="S240" i="4"/>
  <c r="E215" i="10"/>
  <c r="S241" i="4"/>
  <c r="E216" i="10"/>
  <c r="S242" i="4"/>
  <c r="E217" i="10"/>
  <c r="S243" i="4"/>
  <c r="E218" i="10"/>
  <c r="S244" i="4"/>
  <c r="E219" i="10"/>
  <c r="S245" i="4"/>
  <c r="E220" i="10"/>
  <c r="S246" i="4"/>
  <c r="E221" i="10"/>
  <c r="S247" i="4"/>
  <c r="E222" i="10"/>
  <c r="S248" i="4"/>
  <c r="E223" i="10"/>
  <c r="S249" i="4"/>
  <c r="E224" i="10"/>
  <c r="S250" i="4"/>
  <c r="E225" i="10"/>
  <c r="S251" i="4"/>
  <c r="E226" i="10"/>
  <c r="S252" i="4"/>
  <c r="E227" i="10"/>
  <c r="S253" i="4"/>
  <c r="E228" i="10"/>
  <c r="S254" i="4"/>
  <c r="E229" i="10"/>
  <c r="S255" i="4"/>
  <c r="E230" i="10"/>
  <c r="S256" i="4"/>
  <c r="E231" i="10"/>
  <c r="S257" i="4"/>
  <c r="E232" i="10"/>
  <c r="S258" i="4"/>
  <c r="E233" i="10"/>
  <c r="S259" i="4"/>
  <c r="E234" i="10"/>
  <c r="S260" i="4"/>
  <c r="E235" i="10"/>
  <c r="S261" i="4"/>
  <c r="E236" i="10"/>
  <c r="S262" i="4"/>
  <c r="E237" i="10"/>
  <c r="S263" i="4"/>
  <c r="E238" i="10"/>
  <c r="S264" i="4"/>
  <c r="E239" i="10"/>
  <c r="S265" i="4"/>
  <c r="E240" i="10"/>
  <c r="S266" i="4"/>
  <c r="E241" i="10"/>
  <c r="S267" i="4"/>
  <c r="E242" i="10"/>
  <c r="S268" i="4"/>
  <c r="E243" i="10"/>
  <c r="S269" i="4"/>
  <c r="E244" i="10"/>
  <c r="S270" i="4"/>
  <c r="E245" i="10"/>
  <c r="S271" i="4"/>
  <c r="E246" i="10"/>
  <c r="S272" i="4"/>
  <c r="E247" i="10"/>
  <c r="S273" i="4"/>
  <c r="E248" i="10"/>
  <c r="S274" i="4"/>
  <c r="E249" i="10"/>
  <c r="S275" i="4"/>
  <c r="E250" i="10"/>
  <c r="S276" i="4"/>
  <c r="E251" i="10"/>
  <c r="S277" i="4"/>
  <c r="E252" i="10"/>
  <c r="S278" i="4"/>
  <c r="E253" i="10"/>
  <c r="S279" i="4"/>
  <c r="E254" i="10"/>
  <c r="S280" i="4"/>
  <c r="E255" i="10"/>
  <c r="S281" i="4"/>
  <c r="E256" i="10"/>
  <c r="S282" i="4"/>
  <c r="E257" i="10"/>
  <c r="S283" i="4"/>
  <c r="E258" i="10"/>
  <c r="S284" i="4"/>
  <c r="E259" i="10"/>
  <c r="S285" i="4"/>
  <c r="E260" i="10"/>
  <c r="S286" i="4"/>
  <c r="E261" i="10"/>
  <c r="S287" i="4"/>
  <c r="E262" i="10"/>
  <c r="S288" i="4"/>
  <c r="E263" i="10"/>
  <c r="S289" i="4"/>
  <c r="E264" i="10"/>
  <c r="S290" i="4"/>
  <c r="E265" i="10"/>
  <c r="S291" i="4"/>
  <c r="E266" i="10"/>
  <c r="S292" i="4"/>
  <c r="E267" i="10"/>
  <c r="S293" i="4"/>
  <c r="E268" i="10"/>
  <c r="S294" i="4"/>
  <c r="E269" i="10"/>
  <c r="S295" i="4"/>
  <c r="E270" i="10"/>
  <c r="S296" i="4"/>
  <c r="E271" i="10"/>
  <c r="S297" i="4"/>
  <c r="E272" i="10"/>
  <c r="S298" i="4"/>
  <c r="E273" i="10"/>
  <c r="S299" i="4"/>
  <c r="E274" i="10"/>
  <c r="S300" i="4"/>
  <c r="E275" i="10"/>
  <c r="S301" i="4"/>
  <c r="E276" i="10"/>
  <c r="S302" i="4"/>
  <c r="E277" i="10"/>
  <c r="S303" i="4"/>
  <c r="E278" i="10"/>
  <c r="S304" i="4"/>
  <c r="E279" i="10"/>
  <c r="S305" i="4"/>
  <c r="E280" i="10"/>
  <c r="S306" i="4"/>
  <c r="E281" i="10"/>
  <c r="S307" i="4"/>
  <c r="E282" i="10"/>
  <c r="S308" i="4"/>
  <c r="E283" i="10"/>
  <c r="S309" i="4"/>
  <c r="E284" i="10"/>
  <c r="S310" i="4"/>
  <c r="E285" i="10"/>
  <c r="S311" i="4"/>
  <c r="E286" i="10"/>
  <c r="S312" i="4"/>
  <c r="E287" i="10"/>
  <c r="S313" i="4"/>
  <c r="E288" i="10"/>
  <c r="S314" i="4"/>
  <c r="E289" i="10"/>
  <c r="S315" i="4"/>
  <c r="E290" i="10"/>
  <c r="S316" i="4"/>
  <c r="E291" i="10"/>
  <c r="S317" i="4"/>
  <c r="E292" i="10"/>
  <c r="S318" i="4"/>
  <c r="E293" i="10"/>
  <c r="S319" i="4"/>
  <c r="E294" i="10"/>
  <c r="S320" i="4"/>
  <c r="E295" i="10"/>
  <c r="S321" i="4"/>
  <c r="E296" i="10"/>
  <c r="S322" i="4"/>
  <c r="E297" i="10"/>
  <c r="S323" i="4"/>
  <c r="E298" i="10"/>
  <c r="S324" i="4"/>
  <c r="E299" i="10"/>
  <c r="S325" i="4"/>
  <c r="E300" i="10"/>
  <c r="S326" i="4"/>
  <c r="E301" i="10"/>
  <c r="S327" i="4"/>
  <c r="E302" i="10"/>
  <c r="S328" i="4"/>
  <c r="E303" i="10"/>
  <c r="S329" i="4"/>
  <c r="E304" i="10"/>
  <c r="S330" i="4"/>
  <c r="E305" i="10"/>
  <c r="S331" i="4"/>
  <c r="E306" i="10"/>
  <c r="S332" i="4"/>
  <c r="E307" i="10"/>
  <c r="S333" i="4"/>
  <c r="E308" i="10"/>
  <c r="S334" i="4"/>
  <c r="E309" i="10"/>
  <c r="S335" i="4"/>
  <c r="E310" i="10"/>
  <c r="S336" i="4"/>
  <c r="E311" i="10"/>
  <c r="S337" i="4"/>
  <c r="E312" i="10"/>
  <c r="S338" i="4"/>
  <c r="E313" i="10"/>
  <c r="S339" i="4"/>
  <c r="E314" i="10"/>
  <c r="S340" i="4"/>
  <c r="E315" i="10"/>
  <c r="S341" i="4"/>
  <c r="E316" i="10"/>
  <c r="S342" i="4"/>
  <c r="E317" i="10"/>
  <c r="S343" i="4"/>
  <c r="E318" i="10"/>
  <c r="S344" i="4"/>
  <c r="E319" i="10"/>
  <c r="S345" i="4"/>
  <c r="E320" i="10"/>
  <c r="S346" i="4"/>
  <c r="E321" i="10"/>
  <c r="S347" i="4"/>
  <c r="E322" i="10"/>
  <c r="S348" i="4"/>
  <c r="E323" i="10"/>
  <c r="S349" i="4"/>
  <c r="E324" i="10"/>
  <c r="S350" i="4"/>
  <c r="E325" i="10"/>
  <c r="S351" i="4"/>
  <c r="E326" i="10"/>
  <c r="S352" i="4"/>
  <c r="E327" i="10"/>
  <c r="S353" i="4"/>
  <c r="E328" i="10"/>
  <c r="S354" i="4"/>
  <c r="E329" i="10"/>
  <c r="S355" i="4"/>
  <c r="E330" i="10"/>
  <c r="S356" i="4"/>
  <c r="E331" i="10"/>
  <c r="S357" i="4"/>
  <c r="E332" i="10"/>
  <c r="S358" i="4"/>
  <c r="E333" i="10"/>
  <c r="S359" i="4"/>
  <c r="E334" i="10"/>
  <c r="S360" i="4"/>
  <c r="E335" i="10"/>
  <c r="S361" i="4"/>
  <c r="E336" i="10"/>
  <c r="S362" i="4"/>
  <c r="E337" i="10"/>
  <c r="S363" i="4"/>
  <c r="E338" i="10"/>
  <c r="S364" i="4"/>
  <c r="E339" i="10"/>
  <c r="S365" i="4"/>
  <c r="E340" i="10"/>
  <c r="S366" i="4"/>
  <c r="E341" i="10"/>
  <c r="S367" i="4"/>
  <c r="E342" i="10"/>
  <c r="S368" i="4"/>
  <c r="E343" i="10"/>
  <c r="S369" i="4"/>
  <c r="E344" i="10"/>
  <c r="S370" i="4"/>
  <c r="E345" i="10"/>
  <c r="S371" i="4"/>
  <c r="E346" i="10"/>
  <c r="S372" i="4"/>
  <c r="E347" i="10"/>
  <c r="S373" i="4"/>
  <c r="E348" i="10"/>
  <c r="S374" i="4"/>
  <c r="E349" i="10"/>
  <c r="S375" i="4"/>
  <c r="E350" i="10"/>
  <c r="S376" i="4"/>
  <c r="E351" i="10"/>
  <c r="S377" i="4"/>
  <c r="E352" i="10"/>
  <c r="S378" i="4"/>
  <c r="E353" i="10"/>
  <c r="S379" i="4"/>
  <c r="E354" i="10"/>
  <c r="S380" i="4"/>
  <c r="E355" i="10"/>
  <c r="S381" i="4"/>
  <c r="E356" i="10"/>
  <c r="S382" i="4"/>
  <c r="E357" i="10"/>
  <c r="S383" i="4"/>
  <c r="E358" i="10"/>
  <c r="S384" i="4"/>
  <c r="E359" i="10"/>
  <c r="S385" i="4"/>
  <c r="E360" i="10"/>
  <c r="S386" i="4"/>
  <c r="E361" i="10"/>
  <c r="S387" i="4"/>
  <c r="E362" i="10"/>
  <c r="S388" i="4"/>
  <c r="E363" i="10"/>
  <c r="S389" i="4"/>
  <c r="E364" i="10"/>
  <c r="S390" i="4"/>
  <c r="E365" i="10"/>
  <c r="S391" i="4"/>
  <c r="E366" i="10"/>
  <c r="S392" i="4"/>
  <c r="E367" i="10"/>
  <c r="S393" i="4"/>
  <c r="E368" i="10"/>
  <c r="S394" i="4"/>
  <c r="E369" i="10"/>
  <c r="S395" i="4"/>
  <c r="E370" i="10"/>
  <c r="S396" i="4"/>
  <c r="E371" i="10"/>
  <c r="S397" i="4"/>
  <c r="E372" i="10"/>
  <c r="S398" i="4"/>
  <c r="E373" i="10"/>
  <c r="S399" i="4"/>
  <c r="E374" i="10"/>
  <c r="S400" i="4"/>
  <c r="E375" i="10"/>
  <c r="S401" i="4"/>
  <c r="E376" i="10"/>
  <c r="S402" i="4"/>
  <c r="E377" i="10"/>
  <c r="S403" i="4"/>
  <c r="E378" i="10"/>
  <c r="S404" i="4"/>
  <c r="E379" i="10"/>
  <c r="S405" i="4"/>
  <c r="E380" i="10"/>
  <c r="S406" i="4"/>
  <c r="E381" i="10"/>
  <c r="S41" i="4"/>
  <c r="E16" i="10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F15"/>
  <c r="E15"/>
  <c r="S8"/>
  <c r="G10"/>
  <c r="S9"/>
  <c r="G8"/>
  <c r="I5"/>
  <c r="I4"/>
  <c r="B16" i="4" l="1"/>
  <c r="C16"/>
  <c r="D16"/>
  <c r="H16"/>
  <c r="K16"/>
  <c r="G16"/>
  <c r="I16"/>
  <c r="L16"/>
  <c r="B17"/>
  <c r="C17"/>
  <c r="D17"/>
  <c r="H17"/>
  <c r="K17"/>
  <c r="G17"/>
  <c r="I17"/>
  <c r="L17"/>
  <c r="B18"/>
  <c r="C18"/>
  <c r="D18"/>
  <c r="H18"/>
  <c r="K18"/>
  <c r="G18"/>
  <c r="I18"/>
  <c r="L18"/>
  <c r="B19"/>
  <c r="C19"/>
  <c r="D19"/>
  <c r="H19"/>
  <c r="K19"/>
  <c r="G19"/>
  <c r="I19"/>
  <c r="L19"/>
  <c r="B20"/>
  <c r="C20"/>
  <c r="D20"/>
  <c r="H20"/>
  <c r="K20"/>
  <c r="G20"/>
  <c r="I20"/>
  <c r="L20"/>
  <c r="B21"/>
  <c r="C21"/>
  <c r="D21"/>
  <c r="H21"/>
  <c r="K21"/>
  <c r="G21"/>
  <c r="I21"/>
  <c r="L21"/>
  <c r="F24"/>
  <c r="J24"/>
  <c r="B10"/>
  <c r="B6"/>
  <c r="N17"/>
  <c r="N18"/>
  <c r="N19"/>
  <c r="N16"/>
  <c r="J28"/>
  <c r="J29"/>
  <c r="H28"/>
  <c r="H29"/>
  <c r="F25"/>
  <c r="H25"/>
  <c r="J25"/>
  <c r="L25"/>
  <c r="B12"/>
  <c r="B13"/>
  <c r="N7"/>
  <c r="B5"/>
  <c r="H4" i="7"/>
  <c r="H5"/>
  <c r="H6"/>
  <c r="H7"/>
  <c r="H8"/>
  <c r="H9"/>
  <c r="AZ42" i="4"/>
  <c r="W42"/>
  <c r="AZ43"/>
  <c r="W43"/>
  <c r="AZ44"/>
  <c r="W44"/>
  <c r="AZ45"/>
  <c r="W45"/>
  <c r="AZ46"/>
  <c r="W46"/>
  <c r="AZ47"/>
  <c r="W47"/>
  <c r="AZ48"/>
  <c r="W48"/>
  <c r="AZ49"/>
  <c r="W49"/>
  <c r="AZ50"/>
  <c r="W50"/>
  <c r="AZ51"/>
  <c r="W51"/>
  <c r="AZ52"/>
  <c r="W52"/>
  <c r="AZ53"/>
  <c r="W53"/>
  <c r="AZ54"/>
  <c r="W54"/>
  <c r="AZ55"/>
  <c r="W55"/>
  <c r="AZ56"/>
  <c r="W56"/>
  <c r="AZ57"/>
  <c r="W57"/>
  <c r="AZ58"/>
  <c r="W58"/>
  <c r="AZ59"/>
  <c r="W59"/>
  <c r="AZ60"/>
  <c r="W60"/>
  <c r="AZ61"/>
  <c r="W61"/>
  <c r="AZ62"/>
  <c r="W62"/>
  <c r="AZ63"/>
  <c r="W63"/>
  <c r="AZ64"/>
  <c r="W64"/>
  <c r="AZ65"/>
  <c r="W65"/>
  <c r="AZ66"/>
  <c r="W66"/>
  <c r="AZ67"/>
  <c r="W67"/>
  <c r="AZ68"/>
  <c r="W68"/>
  <c r="AZ69"/>
  <c r="W69"/>
  <c r="AZ70"/>
  <c r="W70"/>
  <c r="AZ71"/>
  <c r="W71"/>
  <c r="AZ72"/>
  <c r="W72"/>
  <c r="AZ73"/>
  <c r="W73"/>
  <c r="AZ74"/>
  <c r="W74"/>
  <c r="AZ75"/>
  <c r="W75"/>
  <c r="AZ76"/>
  <c r="W76"/>
  <c r="AZ77"/>
  <c r="W77"/>
  <c r="AZ78"/>
  <c r="W78"/>
  <c r="AZ79"/>
  <c r="W79"/>
  <c r="AZ80"/>
  <c r="W80"/>
  <c r="AZ81"/>
  <c r="W81"/>
  <c r="AZ82"/>
  <c r="W82"/>
  <c r="AZ83"/>
  <c r="W83"/>
  <c r="AZ84"/>
  <c r="W84"/>
  <c r="AZ85"/>
  <c r="W85"/>
  <c r="AZ86"/>
  <c r="W86"/>
  <c r="AZ87"/>
  <c r="W87"/>
  <c r="AZ88"/>
  <c r="W88"/>
  <c r="AZ89"/>
  <c r="W89"/>
  <c r="AZ90"/>
  <c r="W90"/>
  <c r="AZ91"/>
  <c r="W91"/>
  <c r="AZ92"/>
  <c r="W92"/>
  <c r="AZ93"/>
  <c r="W93"/>
  <c r="AZ94"/>
  <c r="W94"/>
  <c r="AZ95"/>
  <c r="W95"/>
  <c r="AZ96"/>
  <c r="W96"/>
  <c r="AZ97"/>
  <c r="W97"/>
  <c r="AZ98"/>
  <c r="W98"/>
  <c r="AZ99"/>
  <c r="W99"/>
  <c r="AZ100"/>
  <c r="W100"/>
  <c r="AZ101"/>
  <c r="W101"/>
  <c r="AZ102"/>
  <c r="W102"/>
  <c r="AZ103"/>
  <c r="W103"/>
  <c r="AZ104"/>
  <c r="W104"/>
  <c r="AZ105"/>
  <c r="W105"/>
  <c r="AZ106"/>
  <c r="W106"/>
  <c r="AZ107"/>
  <c r="W107"/>
  <c r="AZ108"/>
  <c r="W108"/>
  <c r="AZ109"/>
  <c r="W109"/>
  <c r="AZ110"/>
  <c r="W110"/>
  <c r="AZ111"/>
  <c r="W111"/>
  <c r="AZ112"/>
  <c r="W112"/>
  <c r="AZ113"/>
  <c r="W113"/>
  <c r="AZ114"/>
  <c r="W114"/>
  <c r="AZ115"/>
  <c r="W115"/>
  <c r="AZ116"/>
  <c r="W116"/>
  <c r="AZ117"/>
  <c r="W117"/>
  <c r="AZ118"/>
  <c r="W118"/>
  <c r="AZ119"/>
  <c r="W119"/>
  <c r="AZ120"/>
  <c r="W120"/>
  <c r="AZ121"/>
  <c r="W121"/>
  <c r="AZ122"/>
  <c r="W122"/>
  <c r="AZ123"/>
  <c r="W123"/>
  <c r="AZ124"/>
  <c r="W124"/>
  <c r="AZ125"/>
  <c r="W125"/>
  <c r="AZ126"/>
  <c r="W126"/>
  <c r="AZ127"/>
  <c r="W127"/>
  <c r="AZ128"/>
  <c r="W128"/>
  <c r="AZ129"/>
  <c r="W129"/>
  <c r="AZ130"/>
  <c r="W130"/>
  <c r="AZ131"/>
  <c r="W131"/>
  <c r="AZ132"/>
  <c r="W132"/>
  <c r="AZ133"/>
  <c r="W133"/>
  <c r="AZ134"/>
  <c r="W134"/>
  <c r="AZ135"/>
  <c r="W135"/>
  <c r="AZ136"/>
  <c r="W136"/>
  <c r="AZ137"/>
  <c r="W137"/>
  <c r="AZ138"/>
  <c r="W138"/>
  <c r="AZ139"/>
  <c r="W139"/>
  <c r="AZ140"/>
  <c r="W140"/>
  <c r="AZ141"/>
  <c r="W141"/>
  <c r="AZ142"/>
  <c r="W142"/>
  <c r="AZ143"/>
  <c r="W143"/>
  <c r="AZ144"/>
  <c r="W144"/>
  <c r="AZ145"/>
  <c r="W145"/>
  <c r="AZ146"/>
  <c r="W146"/>
  <c r="AZ147"/>
  <c r="W147"/>
  <c r="AZ148"/>
  <c r="W148"/>
  <c r="AZ149"/>
  <c r="W149"/>
  <c r="AZ150"/>
  <c r="W150"/>
  <c r="AZ151"/>
  <c r="W151"/>
  <c r="AZ152"/>
  <c r="W152"/>
  <c r="AZ153"/>
  <c r="W153"/>
  <c r="AZ154"/>
  <c r="W154"/>
  <c r="AZ155"/>
  <c r="W155"/>
  <c r="AZ156"/>
  <c r="W156"/>
  <c r="AZ157"/>
  <c r="W157"/>
  <c r="AZ158"/>
  <c r="W158"/>
  <c r="AZ159"/>
  <c r="W159"/>
  <c r="AZ160"/>
  <c r="W160"/>
  <c r="AZ161"/>
  <c r="W161"/>
  <c r="AZ162"/>
  <c r="W162"/>
  <c r="AZ163"/>
  <c r="W163"/>
  <c r="AZ164"/>
  <c r="W164"/>
  <c r="AZ165"/>
  <c r="W165"/>
  <c r="AZ166"/>
  <c r="W166"/>
  <c r="AZ167"/>
  <c r="W167"/>
  <c r="AZ168"/>
  <c r="W168"/>
  <c r="AZ169"/>
  <c r="W169"/>
  <c r="AZ170"/>
  <c r="W170"/>
  <c r="AZ171"/>
  <c r="W171"/>
  <c r="AZ172"/>
  <c r="W172"/>
  <c r="AZ173"/>
  <c r="W173"/>
  <c r="AZ174"/>
  <c r="W174"/>
  <c r="AZ175"/>
  <c r="W175"/>
  <c r="AZ176"/>
  <c r="W176"/>
  <c r="AZ177"/>
  <c r="W177"/>
  <c r="AZ178"/>
  <c r="W178"/>
  <c r="AZ179"/>
  <c r="W179"/>
  <c r="AZ180"/>
  <c r="W180"/>
  <c r="AZ181"/>
  <c r="W181"/>
  <c r="AZ182"/>
  <c r="W182"/>
  <c r="AZ183"/>
  <c r="W183"/>
  <c r="AZ184"/>
  <c r="W184"/>
  <c r="AZ185"/>
  <c r="W185"/>
  <c r="AZ186"/>
  <c r="W186"/>
  <c r="AZ187"/>
  <c r="W187"/>
  <c r="AZ188"/>
  <c r="W188"/>
  <c r="AZ189"/>
  <c r="W189"/>
  <c r="AZ190"/>
  <c r="W190"/>
  <c r="AZ191"/>
  <c r="W191"/>
  <c r="AZ192"/>
  <c r="W192"/>
  <c r="AZ193"/>
  <c r="W193"/>
  <c r="AZ194"/>
  <c r="W194"/>
  <c r="AZ195"/>
  <c r="W195"/>
  <c r="AZ196"/>
  <c r="W196"/>
  <c r="AZ197"/>
  <c r="W197"/>
  <c r="AZ198"/>
  <c r="W198"/>
  <c r="AZ199"/>
  <c r="W199"/>
  <c r="AZ200"/>
  <c r="W200"/>
  <c r="AZ201"/>
  <c r="W201"/>
  <c r="AZ202"/>
  <c r="W202"/>
  <c r="AZ203"/>
  <c r="W203"/>
  <c r="AZ204"/>
  <c r="W204"/>
  <c r="AZ205"/>
  <c r="W205"/>
  <c r="AZ206"/>
  <c r="W206"/>
  <c r="AZ207"/>
  <c r="W207"/>
  <c r="AZ208"/>
  <c r="W208"/>
  <c r="AZ209"/>
  <c r="W209"/>
  <c r="AZ210"/>
  <c r="W210"/>
  <c r="AZ211"/>
  <c r="W211"/>
  <c r="AZ212"/>
  <c r="W212"/>
  <c r="AZ213"/>
  <c r="W213"/>
  <c r="AZ214"/>
  <c r="W214"/>
  <c r="AZ215"/>
  <c r="W215"/>
  <c r="AZ216"/>
  <c r="W216"/>
  <c r="AZ217"/>
  <c r="W217"/>
  <c r="AZ218"/>
  <c r="W218"/>
  <c r="AZ219"/>
  <c r="W219"/>
  <c r="AZ220"/>
  <c r="W220"/>
  <c r="AZ221"/>
  <c r="W221"/>
  <c r="AZ222"/>
  <c r="W222"/>
  <c r="AZ223"/>
  <c r="W223"/>
  <c r="AZ224"/>
  <c r="W224"/>
  <c r="AZ225"/>
  <c r="W225"/>
  <c r="AZ226"/>
  <c r="W226"/>
  <c r="AZ227"/>
  <c r="W227"/>
  <c r="AZ228"/>
  <c r="W228"/>
  <c r="AZ229"/>
  <c r="W229"/>
  <c r="AZ230"/>
  <c r="W230"/>
  <c r="AZ231"/>
  <c r="W231"/>
  <c r="AZ232"/>
  <c r="W232"/>
  <c r="AZ233"/>
  <c r="W233"/>
  <c r="AZ234"/>
  <c r="W234"/>
  <c r="AZ235"/>
  <c r="W235"/>
  <c r="AZ236"/>
  <c r="W236"/>
  <c r="AZ237"/>
  <c r="W237"/>
  <c r="AZ238"/>
  <c r="W238"/>
  <c r="AZ239"/>
  <c r="W239"/>
  <c r="AZ240"/>
  <c r="W240"/>
  <c r="AZ241"/>
  <c r="W241"/>
  <c r="AZ242"/>
  <c r="W242"/>
  <c r="AZ243"/>
  <c r="W243"/>
  <c r="AZ244"/>
  <c r="W244"/>
  <c r="AZ245"/>
  <c r="W245"/>
  <c r="AZ246"/>
  <c r="W246"/>
  <c r="AZ247"/>
  <c r="W247"/>
  <c r="AZ248"/>
  <c r="W248"/>
  <c r="AZ249"/>
  <c r="W249"/>
  <c r="AZ250"/>
  <c r="W250"/>
  <c r="AZ251"/>
  <c r="W251"/>
  <c r="AZ252"/>
  <c r="W252"/>
  <c r="AZ253"/>
  <c r="W253"/>
  <c r="AZ254"/>
  <c r="W254"/>
  <c r="AZ255"/>
  <c r="W255"/>
  <c r="AZ256"/>
  <c r="W256"/>
  <c r="AZ257"/>
  <c r="W257"/>
  <c r="AZ258"/>
  <c r="W258"/>
  <c r="AZ259"/>
  <c r="W259"/>
  <c r="AZ260"/>
  <c r="W260"/>
  <c r="AZ261"/>
  <c r="W261"/>
  <c r="AZ262"/>
  <c r="W262"/>
  <c r="AZ263"/>
  <c r="W263"/>
  <c r="AZ264"/>
  <c r="W264"/>
  <c r="AZ265"/>
  <c r="W265"/>
  <c r="AZ266"/>
  <c r="W266"/>
  <c r="AZ267"/>
  <c r="W267"/>
  <c r="AZ268"/>
  <c r="W268"/>
  <c r="AZ269"/>
  <c r="W269"/>
  <c r="AZ270"/>
  <c r="W270"/>
  <c r="AZ271"/>
  <c r="W271"/>
  <c r="AZ272"/>
  <c r="W272"/>
  <c r="AZ273"/>
  <c r="W273"/>
  <c r="AZ274"/>
  <c r="W274"/>
  <c r="AZ275"/>
  <c r="W275"/>
  <c r="AZ276"/>
  <c r="W276"/>
  <c r="AZ277"/>
  <c r="W277"/>
  <c r="AZ278"/>
  <c r="W278"/>
  <c r="AZ279"/>
  <c r="W279"/>
  <c r="AZ280"/>
  <c r="W280"/>
  <c r="AZ281"/>
  <c r="W281"/>
  <c r="AZ282"/>
  <c r="W282"/>
  <c r="AZ283"/>
  <c r="W283"/>
  <c r="AZ284"/>
  <c r="W284"/>
  <c r="AZ285"/>
  <c r="W285"/>
  <c r="AZ286"/>
  <c r="W286"/>
  <c r="AZ287"/>
  <c r="W287"/>
  <c r="AZ288"/>
  <c r="W288"/>
  <c r="AZ289"/>
  <c r="W289"/>
  <c r="AZ290"/>
  <c r="W290"/>
  <c r="AZ291"/>
  <c r="W291"/>
  <c r="AZ292"/>
  <c r="W292"/>
  <c r="AZ293"/>
  <c r="W293"/>
  <c r="AZ294"/>
  <c r="W294"/>
  <c r="AZ295"/>
  <c r="W295"/>
  <c r="AZ296"/>
  <c r="W296"/>
  <c r="AZ297"/>
  <c r="W297"/>
  <c r="AZ298"/>
  <c r="W298"/>
  <c r="AZ299"/>
  <c r="W299"/>
  <c r="AZ300"/>
  <c r="W300"/>
  <c r="AZ301"/>
  <c r="W301"/>
  <c r="AZ302"/>
  <c r="W302"/>
  <c r="AZ303"/>
  <c r="W303"/>
  <c r="AZ304"/>
  <c r="W304"/>
  <c r="AZ305"/>
  <c r="W305"/>
  <c r="AZ306"/>
  <c r="W306"/>
  <c r="AZ307"/>
  <c r="W307"/>
  <c r="AZ308"/>
  <c r="W308"/>
  <c r="AZ309"/>
  <c r="W309"/>
  <c r="AZ310"/>
  <c r="W310"/>
  <c r="AZ311"/>
  <c r="W311"/>
  <c r="AZ312"/>
  <c r="W312"/>
  <c r="AZ313"/>
  <c r="W313"/>
  <c r="AZ314"/>
  <c r="W314"/>
  <c r="AZ315"/>
  <c r="W315"/>
  <c r="AZ316"/>
  <c r="W316"/>
  <c r="AZ317"/>
  <c r="W317"/>
  <c r="AZ318"/>
  <c r="W318"/>
  <c r="AZ319"/>
  <c r="W319"/>
  <c r="AZ320"/>
  <c r="W320"/>
  <c r="AZ321"/>
  <c r="W321"/>
  <c r="AZ322"/>
  <c r="W322"/>
  <c r="AZ323"/>
  <c r="W323"/>
  <c r="AZ324"/>
  <c r="W324"/>
  <c r="AZ325"/>
  <c r="W325"/>
  <c r="AZ326"/>
  <c r="W326"/>
  <c r="AZ327"/>
  <c r="W327"/>
  <c r="AZ328"/>
  <c r="W328"/>
  <c r="AZ329"/>
  <c r="W329"/>
  <c r="AZ330"/>
  <c r="W330"/>
  <c r="AZ331"/>
  <c r="W331"/>
  <c r="AZ332"/>
  <c r="W332"/>
  <c r="AZ333"/>
  <c r="W333"/>
  <c r="AZ334"/>
  <c r="W334"/>
  <c r="AZ335"/>
  <c r="W335"/>
  <c r="AZ336"/>
  <c r="W336"/>
  <c r="AZ337"/>
  <c r="W337"/>
  <c r="AZ338"/>
  <c r="W338"/>
  <c r="AZ339"/>
  <c r="W339"/>
  <c r="AZ340"/>
  <c r="W340"/>
  <c r="AZ341"/>
  <c r="W341"/>
  <c r="AZ342"/>
  <c r="W342"/>
  <c r="AZ343"/>
  <c r="W343"/>
  <c r="AZ344"/>
  <c r="W344"/>
  <c r="AZ345"/>
  <c r="W345"/>
  <c r="AZ346"/>
  <c r="W346"/>
  <c r="AZ347"/>
  <c r="W347"/>
  <c r="AZ348"/>
  <c r="W348"/>
  <c r="AZ349"/>
  <c r="W349"/>
  <c r="AZ350"/>
  <c r="W350"/>
  <c r="AZ351"/>
  <c r="W351"/>
  <c r="AZ352"/>
  <c r="W352"/>
  <c r="AZ353"/>
  <c r="W353"/>
  <c r="AZ354"/>
  <c r="W354"/>
  <c r="AZ355"/>
  <c r="W355"/>
  <c r="AZ356"/>
  <c r="W356"/>
  <c r="AZ357"/>
  <c r="W357"/>
  <c r="AZ358"/>
  <c r="W358"/>
  <c r="AZ359"/>
  <c r="W359"/>
  <c r="AZ360"/>
  <c r="W360"/>
  <c r="AZ361"/>
  <c r="W361"/>
  <c r="AZ362"/>
  <c r="W362"/>
  <c r="AZ363"/>
  <c r="W363"/>
  <c r="AZ364"/>
  <c r="W364"/>
  <c r="AZ365"/>
  <c r="W365"/>
  <c r="AZ366"/>
  <c r="W366"/>
  <c r="AZ367"/>
  <c r="W367"/>
  <c r="AZ368"/>
  <c r="W368"/>
  <c r="AZ369"/>
  <c r="W369"/>
  <c r="AZ370"/>
  <c r="W370"/>
  <c r="AZ371"/>
  <c r="W371"/>
  <c r="AZ372"/>
  <c r="W372"/>
  <c r="AZ373"/>
  <c r="W373"/>
  <c r="AZ374"/>
  <c r="W374"/>
  <c r="AZ375"/>
  <c r="W375"/>
  <c r="AZ376"/>
  <c r="W376"/>
  <c r="AZ377"/>
  <c r="W377"/>
  <c r="AZ378"/>
  <c r="W378"/>
  <c r="AZ379"/>
  <c r="W379"/>
  <c r="AZ380"/>
  <c r="W380"/>
  <c r="AZ381"/>
  <c r="W381"/>
  <c r="AZ382"/>
  <c r="W382"/>
  <c r="AZ383"/>
  <c r="W383"/>
  <c r="AZ384"/>
  <c r="W384"/>
  <c r="AZ385"/>
  <c r="W385"/>
  <c r="AZ386"/>
  <c r="W386"/>
  <c r="AZ387"/>
  <c r="W387"/>
  <c r="AZ388"/>
  <c r="W388"/>
  <c r="AZ389"/>
  <c r="W389"/>
  <c r="AZ390"/>
  <c r="W390"/>
  <c r="AZ391"/>
  <c r="W391"/>
  <c r="AZ392"/>
  <c r="W392"/>
  <c r="AZ393"/>
  <c r="W393"/>
  <c r="AZ394"/>
  <c r="W394"/>
  <c r="AZ395"/>
  <c r="W395"/>
  <c r="AZ396"/>
  <c r="W396"/>
  <c r="AZ397"/>
  <c r="W397"/>
  <c r="AZ398"/>
  <c r="W398"/>
  <c r="AZ399"/>
  <c r="W399"/>
  <c r="AZ400"/>
  <c r="W400"/>
  <c r="AZ401"/>
  <c r="W401"/>
  <c r="AZ402"/>
  <c r="W402"/>
  <c r="AZ403"/>
  <c r="W403"/>
  <c r="AZ404"/>
  <c r="W404"/>
  <c r="AZ405"/>
  <c r="W405"/>
  <c r="AZ406"/>
  <c r="W406"/>
  <c r="AZ41"/>
  <c r="W41"/>
  <c r="AZ40"/>
  <c r="W40"/>
  <c r="AQ31"/>
  <c r="AU31"/>
  <c r="L22"/>
  <c r="K22"/>
  <c r="J16"/>
  <c r="J17"/>
  <c r="J18"/>
  <c r="J19"/>
  <c r="J20"/>
  <c r="J21"/>
  <c r="J22"/>
  <c r="E18"/>
  <c r="E19"/>
  <c r="E20"/>
  <c r="E21"/>
  <c r="E17"/>
  <c r="E16"/>
  <c r="D22"/>
  <c r="B14"/>
  <c r="N12"/>
  <c r="D12"/>
  <c r="L24"/>
  <c r="R9" i="7"/>
  <c r="R8"/>
  <c r="R7"/>
  <c r="R6"/>
  <c r="R5"/>
  <c r="R4"/>
  <c r="F28" i="4"/>
  <c r="A8"/>
  <c r="B8"/>
  <c r="D8"/>
  <c r="B9"/>
  <c r="F16"/>
  <c r="F17"/>
  <c r="F18"/>
  <c r="M16"/>
  <c r="M17"/>
  <c r="M18"/>
  <c r="F19"/>
  <c r="M19"/>
  <c r="F20"/>
  <c r="M20"/>
  <c r="F21"/>
  <c r="AS29"/>
  <c r="AO29"/>
  <c r="AK29"/>
  <c r="AG29"/>
  <c r="AC29"/>
  <c r="Y29"/>
  <c r="I4" i="7"/>
  <c r="K4"/>
  <c r="I9"/>
  <c r="K9"/>
  <c r="L9"/>
  <c r="J9"/>
  <c r="I8"/>
  <c r="K8"/>
  <c r="L8"/>
  <c r="J8"/>
  <c r="I7"/>
  <c r="K7"/>
  <c r="L7"/>
  <c r="J7"/>
  <c r="I6"/>
  <c r="K6"/>
  <c r="L6"/>
  <c r="J6"/>
  <c r="I5"/>
  <c r="K5"/>
  <c r="L5"/>
  <c r="J5"/>
  <c r="L4"/>
  <c r="J4"/>
  <c r="X32" i="4"/>
  <c r="R32"/>
  <c r="H24"/>
  <c r="V40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W406"/>
  <c r="AX406"/>
  <c r="AV406"/>
</calcChain>
</file>

<file path=xl/sharedStrings.xml><?xml version="1.0" encoding="utf-8"?>
<sst xmlns="http://schemas.openxmlformats.org/spreadsheetml/2006/main" count="159" uniqueCount="90">
  <si>
    <t>Share</t>
  </si>
  <si>
    <t>Cost</t>
  </si>
  <si>
    <t>Shares name</t>
  </si>
  <si>
    <t>Max  Shares</t>
  </si>
  <si>
    <t>Profit %</t>
  </si>
  <si>
    <t>Daily %</t>
  </si>
  <si>
    <t>Days to Expire</t>
  </si>
  <si>
    <t>Total Cost</t>
  </si>
  <si>
    <t>Total Return</t>
  </si>
  <si>
    <t>Total Daily Earnings</t>
  </si>
  <si>
    <t>Daily Profit</t>
  </si>
  <si>
    <t>Min  Shares to bay next</t>
  </si>
  <si>
    <t>Re-purchase rule</t>
  </si>
  <si>
    <t>Max daily withdrawal</t>
  </si>
  <si>
    <t>Days to expire</t>
  </si>
  <si>
    <t>cal. Daily profit</t>
  </si>
  <si>
    <t>Adpack1</t>
  </si>
  <si>
    <t>Adpack2</t>
  </si>
  <si>
    <t>Adpack3</t>
  </si>
  <si>
    <t>Adpack4</t>
  </si>
  <si>
    <t>Adpack5</t>
  </si>
  <si>
    <t>Adpack6</t>
  </si>
  <si>
    <t>875x770</t>
  </si>
  <si>
    <t>Calculator-EASY'!a2:n29</t>
  </si>
  <si>
    <t>LOGO</t>
  </si>
  <si>
    <t>Your DEPOSIT in BTC</t>
  </si>
  <si>
    <t>Put your Daily Income Goal (Program will calculate number of days when you achieve your income goal)</t>
  </si>
  <si>
    <r>
      <rPr>
        <b/>
        <sz val="11"/>
        <color theme="1"/>
        <rFont val="Calibri"/>
        <family val="2"/>
        <charset val="238"/>
        <scheme val="minor"/>
      </rPr>
      <t xml:space="preserve">Insert number of days </t>
    </r>
    <r>
      <rPr>
        <sz val="11"/>
        <color theme="1"/>
        <rFont val="Calibri"/>
        <family val="2"/>
        <charset val="238"/>
        <scheme val="minor"/>
      </rPr>
      <t>(Program will calculate how much money will you make after days)</t>
    </r>
  </si>
  <si>
    <t>Number of Active Shares</t>
  </si>
  <si>
    <t>Days Expire</t>
  </si>
  <si>
    <t>Dayli profit USD</t>
  </si>
  <si>
    <t>Sum:</t>
  </si>
  <si>
    <t>Daily</t>
  </si>
  <si>
    <t>Weekly</t>
  </si>
  <si>
    <t>Monthly</t>
  </si>
  <si>
    <t>excluding weekends</t>
  </si>
  <si>
    <t>Income (net profit) in BTC</t>
  </si>
  <si>
    <t>Income (net profit) in USD</t>
  </si>
  <si>
    <t>Total Active</t>
  </si>
  <si>
    <t>Total Value</t>
  </si>
  <si>
    <t>Shares</t>
  </si>
  <si>
    <t>Calculator'!p29:w405</t>
  </si>
  <si>
    <t>Your deposit</t>
  </si>
  <si>
    <t>Your daily incame goal:</t>
  </si>
  <si>
    <t>max</t>
  </si>
  <si>
    <t>Repurchas %</t>
  </si>
  <si>
    <t>Number of days:</t>
  </si>
  <si>
    <t>Daily return</t>
  </si>
  <si>
    <t>Share profit</t>
  </si>
  <si>
    <t>ADPACK 1</t>
  </si>
  <si>
    <t>ADPACK 2</t>
  </si>
  <si>
    <t>ADPACK 3</t>
  </si>
  <si>
    <t>ADPACK 4</t>
  </si>
  <si>
    <t>ADPACK 5</t>
  </si>
  <si>
    <t>ADPACK 6</t>
  </si>
  <si>
    <t>Remaining Balance</t>
  </si>
  <si>
    <t>Day</t>
  </si>
  <si>
    <t>Deposit</t>
  </si>
  <si>
    <t>Withdrawal</t>
  </si>
  <si>
    <t>Daily Balance</t>
  </si>
  <si>
    <t>Packs Added</t>
  </si>
  <si>
    <t>Packs Expired</t>
  </si>
  <si>
    <t>Total Packs</t>
  </si>
  <si>
    <t>Remaining</t>
  </si>
  <si>
    <t>Earning</t>
  </si>
  <si>
    <t>Repurchase</t>
  </si>
  <si>
    <t>Active Shares</t>
  </si>
  <si>
    <t>Active in value</t>
  </si>
  <si>
    <t>Re-purchase</t>
  </si>
  <si>
    <t>Total Balance</t>
  </si>
  <si>
    <t>advance'!b4:o382</t>
  </si>
  <si>
    <t xml:space="preserve">Start Deposit: </t>
  </si>
  <si>
    <t>Total Deposits:</t>
  </si>
  <si>
    <t>Total Withdrawal:</t>
  </si>
  <si>
    <t xml:space="preserve">Referrals Total Deposit:  </t>
  </si>
  <si>
    <t xml:space="preserve">Inter Total Referrals: </t>
  </si>
  <si>
    <t xml:space="preserve">Inter Number of Days:  </t>
  </si>
  <si>
    <t>Date</t>
  </si>
  <si>
    <t>Daily Profits</t>
  </si>
  <si>
    <t>Daily Earning</t>
  </si>
  <si>
    <t>Referrals Profits</t>
  </si>
  <si>
    <t>Expected Total Profits</t>
  </si>
  <si>
    <t>Total AdPacks</t>
  </si>
  <si>
    <t>New AdPacks</t>
  </si>
  <si>
    <t>AdPacks Expired</t>
  </si>
  <si>
    <t>Activ Pack ฿0.006</t>
  </si>
  <si>
    <t>Activ Pack ฿0.012</t>
  </si>
  <si>
    <t>Activ Pack ฿0.024</t>
  </si>
  <si>
    <t>Activ Pack ฿0.036</t>
  </si>
  <si>
    <t xml:space="preserve"> Referrals Deposit Cash Only:  </t>
  </si>
</sst>
</file>

<file path=xl/styles.xml><?xml version="1.0" encoding="utf-8"?>
<styleSheet xmlns="http://schemas.openxmlformats.org/spreadsheetml/2006/main">
  <numFmts count="15">
    <numFmt numFmtId="164" formatCode="_-* #,##0.00\ &quot;€&quot;_-;\-* #,##0.00\ &quot;€&quot;_-;_-* &quot;-&quot;??\ &quot;€&quot;_-;_-@_-"/>
    <numFmt numFmtId="165" formatCode="[$$-409]#,##0"/>
    <numFmt numFmtId="166" formatCode="&quot;$&quot;#,##0"/>
    <numFmt numFmtId="167" formatCode="[$$-45D]#,##0.00_ ;[Red]\-[$$-45D]#,##0.00\ "/>
    <numFmt numFmtId="168" formatCode="[$$-83E]#,##0.00"/>
    <numFmt numFmtId="169" formatCode="[$$-409]#,##0.00_ ;\-[$$-409]#,##0.00\ "/>
    <numFmt numFmtId="170" formatCode="[$$-409]#,##0.00"/>
    <numFmt numFmtId="171" formatCode="0.0%"/>
    <numFmt numFmtId="172" formatCode="#,##0.00000"/>
    <numFmt numFmtId="173" formatCode="#,##0.000"/>
    <numFmt numFmtId="174" formatCode="#,##0.0000"/>
    <numFmt numFmtId="175" formatCode="0.000"/>
    <numFmt numFmtId="176" formatCode="\฿#,##0.00000"/>
    <numFmt numFmtId="177" formatCode="\฿#,##0.000"/>
    <numFmt numFmtId="178" formatCode="&quot;$&quot;#,##0.00"/>
  </numFmts>
  <fonts count="3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6"/>
      <color rgb="FF000000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rgb="FFFF000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4"/>
      <color rgb="FF0070C0"/>
      <name val="Calibri"/>
      <family val="2"/>
      <charset val="238"/>
    </font>
    <font>
      <b/>
      <sz val="13"/>
      <color rgb="FF0070C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9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charset val="238"/>
    </font>
    <font>
      <sz val="1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9D18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3" fillId="0" borderId="0">
      <alignment vertical="center"/>
    </xf>
  </cellStyleXfs>
  <cellXfs count="325">
    <xf numFmtId="0" fontId="0" fillId="0" borderId="0" xfId="0"/>
    <xf numFmtId="1" fontId="3" fillId="3" borderId="6" xfId="0" applyNumberFormat="1" applyFont="1" applyFill="1" applyBorder="1" applyAlignment="1" applyProtection="1">
      <alignment horizontal="center"/>
      <protection locked="0"/>
    </xf>
    <xf numFmtId="1" fontId="3" fillId="3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0" fillId="2" borderId="7" xfId="0" applyFont="1" applyFill="1" applyBorder="1" applyAlignment="1" applyProtection="1">
      <alignment horizontal="center"/>
      <protection hidden="1"/>
    </xf>
    <xf numFmtId="9" fontId="0" fillId="2" borderId="7" xfId="0" applyNumberFormat="1" applyFont="1" applyFill="1" applyBorder="1" applyAlignment="1" applyProtection="1">
      <alignment horizontal="center"/>
      <protection hidden="1"/>
    </xf>
    <xf numFmtId="10" fontId="0" fillId="2" borderId="7" xfId="0" applyNumberFormat="1" applyFont="1" applyFill="1" applyBorder="1" applyAlignment="1" applyProtection="1">
      <alignment horizontal="center"/>
      <protection hidden="1"/>
    </xf>
    <xf numFmtId="166" fontId="0" fillId="2" borderId="7" xfId="0" applyNumberFormat="1" applyFont="1" applyFill="1" applyBorder="1" applyAlignment="1" applyProtection="1">
      <alignment horizontal="center"/>
      <protection hidden="1"/>
    </xf>
    <xf numFmtId="0" fontId="0" fillId="2" borderId="1" xfId="0" applyFont="1" applyFill="1" applyBorder="1" applyAlignment="1" applyProtection="1">
      <alignment horizontal="center"/>
      <protection hidden="1"/>
    </xf>
    <xf numFmtId="9" fontId="0" fillId="2" borderId="1" xfId="0" applyNumberFormat="1" applyFont="1" applyFill="1" applyBorder="1" applyAlignment="1" applyProtection="1">
      <alignment horizontal="center"/>
      <protection hidden="1"/>
    </xf>
    <xf numFmtId="10" fontId="0" fillId="2" borderId="1" xfId="0" applyNumberFormat="1" applyFont="1" applyFill="1" applyBorder="1" applyAlignment="1" applyProtection="1">
      <alignment horizontal="center"/>
      <protection hidden="1"/>
    </xf>
    <xf numFmtId="0" fontId="0" fillId="2" borderId="12" xfId="0" applyFont="1" applyFill="1" applyBorder="1" applyAlignment="1" applyProtection="1">
      <alignment horizontal="center"/>
      <protection hidden="1"/>
    </xf>
    <xf numFmtId="166" fontId="0" fillId="2" borderId="12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1" fontId="0" fillId="2" borderId="7" xfId="0" applyNumberFormat="1" applyFont="1" applyFill="1" applyBorder="1" applyAlignment="1" applyProtection="1">
      <alignment horizontal="center"/>
      <protection hidden="1"/>
    </xf>
    <xf numFmtId="1" fontId="0" fillId="2" borderId="1" xfId="0" applyNumberFormat="1" applyFont="1" applyFill="1" applyBorder="1" applyAlignment="1" applyProtection="1">
      <alignment horizontal="center"/>
      <protection hidden="1"/>
    </xf>
    <xf numFmtId="1" fontId="0" fillId="2" borderId="12" xfId="0" applyNumberFormat="1" applyFont="1" applyFill="1" applyBorder="1" applyAlignment="1" applyProtection="1">
      <alignment horizontal="center"/>
      <protection hidden="1"/>
    </xf>
    <xf numFmtId="3" fontId="0" fillId="2" borderId="7" xfId="0" applyNumberFormat="1" applyFont="1" applyFill="1" applyBorder="1" applyAlignment="1" applyProtection="1">
      <alignment horizontal="center"/>
      <protection hidden="1"/>
    </xf>
    <xf numFmtId="3" fontId="0" fillId="2" borderId="1" xfId="0" applyNumberFormat="1" applyFont="1" applyFill="1" applyBorder="1" applyAlignment="1" applyProtection="1">
      <alignment horizontal="center"/>
      <protection hidden="1"/>
    </xf>
    <xf numFmtId="3" fontId="0" fillId="2" borderId="12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Border="1" applyAlignment="1" applyProtection="1">
      <alignment horizontal="right"/>
      <protection hidden="1"/>
    </xf>
    <xf numFmtId="0" fontId="15" fillId="8" borderId="0" xfId="0" applyFont="1" applyFill="1" applyBorder="1" applyAlignment="1" applyProtection="1">
      <alignment horizontal="center"/>
      <protection hidden="1"/>
    </xf>
    <xf numFmtId="10" fontId="0" fillId="3" borderId="1" xfId="0" applyNumberFormat="1" applyFont="1" applyFill="1" applyBorder="1" applyAlignment="1" applyProtection="1">
      <alignment horizontal="center"/>
      <protection hidden="1"/>
    </xf>
    <xf numFmtId="10" fontId="0" fillId="3" borderId="12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wrapText="1"/>
      <protection hidden="1"/>
    </xf>
    <xf numFmtId="4" fontId="0" fillId="0" borderId="0" xfId="0" applyNumberFormat="1" applyProtection="1">
      <protection hidden="1"/>
    </xf>
    <xf numFmtId="170" fontId="0" fillId="0" borderId="34" xfId="0" applyNumberFormat="1" applyBorder="1" applyProtection="1">
      <protection hidden="1"/>
    </xf>
    <xf numFmtId="170" fontId="0" fillId="0" borderId="1" xfId="0" applyNumberFormat="1" applyBorder="1" applyProtection="1">
      <protection hidden="1"/>
    </xf>
    <xf numFmtId="9" fontId="0" fillId="0" borderId="1" xfId="2" applyFont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1" xfId="0" applyNumberFormat="1" applyBorder="1" applyProtection="1">
      <protection hidden="1"/>
    </xf>
    <xf numFmtId="4" fontId="0" fillId="0" borderId="0" xfId="0" applyNumberForma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0" fillId="0" borderId="22" xfId="0" applyBorder="1" applyProtection="1">
      <protection hidden="1"/>
    </xf>
    <xf numFmtId="0" fontId="9" fillId="0" borderId="23" xfId="0" applyFont="1" applyBorder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wrapText="1"/>
      <protection hidden="1"/>
    </xf>
    <xf numFmtId="0" fontId="0" fillId="0" borderId="0" xfId="0" applyAlignment="1" applyProtection="1">
      <alignment horizontal="center" wrapText="1"/>
      <protection hidden="1"/>
    </xf>
    <xf numFmtId="0" fontId="9" fillId="0" borderId="21" xfId="0" applyFont="1" applyBorder="1" applyAlignment="1" applyProtection="1">
      <alignment horizontal="center" wrapText="1"/>
      <protection hidden="1"/>
    </xf>
    <xf numFmtId="0" fontId="9" fillId="0" borderId="29" xfId="0" applyFont="1" applyBorder="1" applyAlignment="1" applyProtection="1">
      <alignment horizontal="center" wrapText="1"/>
      <protection hidden="1"/>
    </xf>
    <xf numFmtId="4" fontId="9" fillId="0" borderId="23" xfId="0" applyNumberFormat="1" applyFont="1" applyBorder="1" applyAlignment="1" applyProtection="1">
      <alignment horizontal="center" wrapText="1"/>
      <protection hidden="1"/>
    </xf>
    <xf numFmtId="0" fontId="9" fillId="0" borderId="22" xfId="0" applyFont="1" applyBorder="1" applyAlignment="1" applyProtection="1">
      <alignment horizontal="center" wrapText="1"/>
      <protection hidden="1"/>
    </xf>
    <xf numFmtId="4" fontId="9" fillId="0" borderId="22" xfId="0" applyNumberFormat="1" applyFont="1" applyBorder="1" applyAlignment="1" applyProtection="1">
      <alignment horizontal="center" wrapText="1"/>
      <protection hidden="1"/>
    </xf>
    <xf numFmtId="0" fontId="9" fillId="0" borderId="28" xfId="0" applyFont="1" applyBorder="1" applyAlignment="1" applyProtection="1">
      <alignment horizontal="center" wrapText="1"/>
      <protection hidden="1"/>
    </xf>
    <xf numFmtId="169" fontId="9" fillId="0" borderId="20" xfId="1" applyNumberFormat="1" applyFont="1" applyBorder="1" applyAlignment="1" applyProtection="1">
      <alignment horizontal="center" wrapText="1"/>
      <protection hidden="1"/>
    </xf>
    <xf numFmtId="170" fontId="9" fillId="0" borderId="23" xfId="0" applyNumberFormat="1" applyFont="1" applyBorder="1" applyAlignment="1" applyProtection="1">
      <alignment horizontal="center" wrapText="1"/>
      <protection hidden="1"/>
    </xf>
    <xf numFmtId="0" fontId="9" fillId="0" borderId="9" xfId="0" applyFont="1" applyBorder="1" applyAlignment="1" applyProtection="1">
      <alignment horizontal="center" wrapText="1"/>
      <protection hidden="1"/>
    </xf>
    <xf numFmtId="0" fontId="9" fillId="0" borderId="30" xfId="0" applyFont="1" applyBorder="1" applyAlignment="1" applyProtection="1">
      <alignment horizontal="center" wrapText="1"/>
      <protection hidden="1"/>
    </xf>
    <xf numFmtId="0" fontId="9" fillId="0" borderId="31" xfId="0" applyFont="1" applyBorder="1" applyAlignment="1" applyProtection="1">
      <alignment horizontal="center" wrapText="1"/>
      <protection hidden="1"/>
    </xf>
    <xf numFmtId="4" fontId="9" fillId="0" borderId="32" xfId="0" applyNumberFormat="1" applyFont="1" applyBorder="1" applyAlignment="1" applyProtection="1">
      <alignment horizontal="center" wrapText="1"/>
      <protection hidden="1"/>
    </xf>
    <xf numFmtId="0" fontId="9" fillId="0" borderId="0" xfId="0" applyFont="1" applyBorder="1" applyAlignment="1" applyProtection="1">
      <alignment horizontal="center" wrapText="1"/>
      <protection hidden="1"/>
    </xf>
    <xf numFmtId="4" fontId="9" fillId="0" borderId="27" xfId="0" applyNumberFormat="1" applyFont="1" applyBorder="1" applyAlignment="1" applyProtection="1">
      <alignment horizontal="center" wrapText="1"/>
      <protection hidden="1"/>
    </xf>
    <xf numFmtId="4" fontId="9" fillId="0" borderId="0" xfId="0" applyNumberFormat="1" applyFont="1" applyBorder="1" applyAlignment="1" applyProtection="1">
      <alignment horizontal="center" wrapText="1"/>
      <protection hidden="1"/>
    </xf>
    <xf numFmtId="170" fontId="9" fillId="0" borderId="27" xfId="0" applyNumberFormat="1" applyFont="1" applyBorder="1" applyAlignment="1" applyProtection="1">
      <alignment horizontal="center" wrapText="1"/>
      <protection hidden="1"/>
    </xf>
    <xf numFmtId="0" fontId="9" fillId="0" borderId="11" xfId="0" applyFont="1" applyBorder="1" applyAlignment="1" applyProtection="1">
      <alignment horizontal="center" wrapText="1"/>
      <protection hidden="1"/>
    </xf>
    <xf numFmtId="0" fontId="9" fillId="0" borderId="24" xfId="0" applyFont="1" applyBorder="1" applyAlignment="1" applyProtection="1">
      <alignment horizontal="center" wrapText="1"/>
      <protection hidden="1"/>
    </xf>
    <xf numFmtId="170" fontId="9" fillId="0" borderId="26" xfId="0" applyNumberFormat="1" applyFont="1" applyBorder="1" applyAlignment="1" applyProtection="1">
      <alignment horizontal="center" wrapText="1"/>
      <protection hidden="1"/>
    </xf>
    <xf numFmtId="1" fontId="3" fillId="0" borderId="9" xfId="0" applyNumberFormat="1" applyFont="1" applyFill="1" applyBorder="1" applyAlignment="1" applyProtection="1">
      <alignment horizontal="center"/>
      <protection hidden="1"/>
    </xf>
    <xf numFmtId="1" fontId="3" fillId="0" borderId="11" xfId="0" applyNumberFormat="1" applyFont="1" applyFill="1" applyBorder="1" applyAlignment="1" applyProtection="1">
      <alignment horizontal="center"/>
      <protection hidden="1"/>
    </xf>
    <xf numFmtId="0" fontId="5" fillId="3" borderId="19" xfId="0" applyFont="1" applyFill="1" applyBorder="1" applyProtection="1">
      <protection locked="0"/>
    </xf>
    <xf numFmtId="0" fontId="16" fillId="3" borderId="19" xfId="0" applyFont="1" applyFill="1" applyBorder="1" applyProtection="1">
      <protection locked="0"/>
    </xf>
    <xf numFmtId="3" fontId="0" fillId="0" borderId="1" xfId="0" applyNumberFormat="1" applyBorder="1" applyProtection="1">
      <protection hidden="1"/>
    </xf>
    <xf numFmtId="0" fontId="0" fillId="0" borderId="0" xfId="0" applyFill="1" applyAlignment="1" applyProtection="1">
      <protection hidden="1"/>
    </xf>
    <xf numFmtId="1" fontId="0" fillId="0" borderId="1" xfId="0" applyNumberFormat="1" applyFont="1" applyFill="1" applyBorder="1" applyAlignment="1" applyProtection="1">
      <alignment horizontal="center"/>
      <protection hidden="1"/>
    </xf>
    <xf numFmtId="166" fontId="0" fillId="0" borderId="1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2" fillId="11" borderId="39" xfId="0" applyFont="1" applyFill="1" applyBorder="1" applyAlignment="1" applyProtection="1">
      <alignment horizontal="center" vertical="center" wrapText="1"/>
      <protection hidden="1"/>
    </xf>
    <xf numFmtId="0" fontId="2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2" fillId="11" borderId="40" xfId="0" applyFont="1" applyFill="1" applyBorder="1" applyAlignment="1" applyProtection="1">
      <alignment horizontal="center" vertical="center" wrapText="1"/>
      <protection hidden="1"/>
    </xf>
    <xf numFmtId="1" fontId="3" fillId="0" borderId="6" xfId="0" applyNumberFormat="1" applyFont="1" applyFill="1" applyBorder="1" applyAlignment="1" applyProtection="1">
      <alignment horizontal="center"/>
      <protection hidden="1"/>
    </xf>
    <xf numFmtId="10" fontId="0" fillId="3" borderId="7" xfId="0" applyNumberFormat="1" applyFont="1" applyFill="1" applyBorder="1" applyAlignment="1" applyProtection="1">
      <alignment horizontal="center"/>
      <protection hidden="1"/>
    </xf>
    <xf numFmtId="0" fontId="0" fillId="0" borderId="10" xfId="0" applyFill="1" applyBorder="1" applyProtection="1">
      <protection hidden="1"/>
    </xf>
    <xf numFmtId="0" fontId="0" fillId="0" borderId="13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protection hidden="1"/>
    </xf>
    <xf numFmtId="170" fontId="0" fillId="0" borderId="0" xfId="1" applyNumberFormat="1" applyFont="1" applyBorder="1" applyAlignment="1" applyProtection="1">
      <protection hidden="1"/>
    </xf>
    <xf numFmtId="0" fontId="19" fillId="0" borderId="0" xfId="0" applyFont="1" applyProtection="1">
      <protection hidden="1"/>
    </xf>
    <xf numFmtId="0" fontId="2" fillId="14" borderId="2" xfId="0" applyFont="1" applyFill="1" applyBorder="1" applyAlignment="1" applyProtection="1">
      <alignment horizontal="center" vertical="center" wrapText="1"/>
      <protection hidden="1"/>
    </xf>
    <xf numFmtId="0" fontId="11" fillId="14" borderId="2" xfId="0" applyFont="1" applyFill="1" applyBorder="1" applyAlignment="1" applyProtection="1">
      <alignment horizontal="center" vertical="center" wrapText="1"/>
      <protection hidden="1"/>
    </xf>
    <xf numFmtId="9" fontId="0" fillId="3" borderId="7" xfId="0" applyNumberFormat="1" applyFont="1" applyFill="1" applyBorder="1" applyAlignment="1" applyProtection="1">
      <alignment horizontal="center"/>
      <protection hidden="1"/>
    </xf>
    <xf numFmtId="9" fontId="0" fillId="3" borderId="1" xfId="0" applyNumberFormat="1" applyFont="1" applyFill="1" applyBorder="1" applyAlignment="1" applyProtection="1">
      <alignment horizontal="center"/>
      <protection hidden="1"/>
    </xf>
    <xf numFmtId="9" fontId="0" fillId="3" borderId="12" xfId="0" applyNumberFormat="1" applyFont="1" applyFill="1" applyBorder="1" applyAlignment="1" applyProtection="1">
      <alignment horizontal="center"/>
      <protection hidden="1"/>
    </xf>
    <xf numFmtId="3" fontId="0" fillId="3" borderId="7" xfId="0" applyNumberFormat="1" applyFont="1" applyFill="1" applyBorder="1" applyAlignment="1" applyProtection="1">
      <alignment horizontal="center"/>
      <protection hidden="1"/>
    </xf>
    <xf numFmtId="3" fontId="0" fillId="3" borderId="1" xfId="0" applyNumberFormat="1" applyFont="1" applyFill="1" applyBorder="1" applyAlignment="1" applyProtection="1">
      <alignment horizontal="center"/>
      <protection hidden="1"/>
    </xf>
    <xf numFmtId="3" fontId="0" fillId="3" borderId="12" xfId="0" applyNumberFormat="1" applyFont="1" applyFill="1" applyBorder="1" applyAlignment="1" applyProtection="1">
      <alignment horizontal="center"/>
      <protection hidden="1"/>
    </xf>
    <xf numFmtId="170" fontId="0" fillId="3" borderId="8" xfId="1" applyNumberFormat="1" applyFont="1" applyFill="1" applyBorder="1" applyAlignment="1" applyProtection="1">
      <protection hidden="1"/>
    </xf>
    <xf numFmtId="9" fontId="17" fillId="3" borderId="7" xfId="4" applyFont="1" applyFill="1" applyBorder="1" applyProtection="1">
      <protection hidden="1"/>
    </xf>
    <xf numFmtId="9" fontId="17" fillId="3" borderId="1" xfId="4" applyFont="1" applyFill="1" applyBorder="1" applyProtection="1">
      <protection hidden="1"/>
    </xf>
    <xf numFmtId="9" fontId="17" fillId="3" borderId="12" xfId="4" applyFont="1" applyFill="1" applyBorder="1" applyProtection="1">
      <protection hidden="1"/>
    </xf>
    <xf numFmtId="0" fontId="2" fillId="11" borderId="19" xfId="0" applyFont="1" applyFill="1" applyBorder="1" applyAlignment="1" applyProtection="1">
      <alignment horizontal="center" vertical="center" wrapText="1"/>
      <protection hidden="1"/>
    </xf>
    <xf numFmtId="1" fontId="0" fillId="3" borderId="41" xfId="0" applyNumberFormat="1" applyFont="1" applyFill="1" applyBorder="1" applyAlignment="1" applyProtection="1">
      <alignment horizontal="center"/>
      <protection hidden="1"/>
    </xf>
    <xf numFmtId="171" fontId="0" fillId="8" borderId="8" xfId="0" applyNumberFormat="1" applyFont="1" applyFill="1" applyBorder="1" applyAlignment="1" applyProtection="1">
      <alignment horizontal="center"/>
      <protection hidden="1"/>
    </xf>
    <xf numFmtId="1" fontId="0" fillId="3" borderId="42" xfId="0" applyNumberFormat="1" applyFont="1" applyFill="1" applyBorder="1" applyAlignment="1" applyProtection="1">
      <alignment horizontal="center"/>
      <protection hidden="1"/>
    </xf>
    <xf numFmtId="171" fontId="0" fillId="8" borderId="10" xfId="0" applyNumberFormat="1" applyFont="1" applyFill="1" applyBorder="1" applyAlignment="1" applyProtection="1">
      <alignment horizontal="center"/>
      <protection hidden="1"/>
    </xf>
    <xf numFmtId="1" fontId="0" fillId="3" borderId="43" xfId="0" applyNumberFormat="1" applyFont="1" applyFill="1" applyBorder="1" applyAlignment="1" applyProtection="1">
      <alignment horizontal="center"/>
      <protection hidden="1"/>
    </xf>
    <xf numFmtId="171" fontId="0" fillId="8" borderId="13" xfId="0" applyNumberFormat="1" applyFont="1" applyFill="1" applyBorder="1" applyAlignment="1" applyProtection="1">
      <alignment horizontal="center"/>
      <protection hidden="1"/>
    </xf>
    <xf numFmtId="1" fontId="3" fillId="3" borderId="44" xfId="0" applyNumberFormat="1" applyFont="1" applyFill="1" applyBorder="1" applyAlignment="1" applyProtection="1">
      <alignment horizontal="center"/>
      <protection locked="0"/>
    </xf>
    <xf numFmtId="165" fontId="0" fillId="2" borderId="2" xfId="0" applyNumberFormat="1" applyFont="1" applyFill="1" applyBorder="1" applyAlignment="1" applyProtection="1">
      <alignment horizontal="center"/>
      <protection hidden="1"/>
    </xf>
    <xf numFmtId="166" fontId="0" fillId="2" borderId="2" xfId="0" applyNumberFormat="1" applyFont="1" applyFill="1" applyBorder="1" applyAlignment="1" applyProtection="1">
      <alignment horizontal="center"/>
      <protection hidden="1"/>
    </xf>
    <xf numFmtId="3" fontId="0" fillId="2" borderId="2" xfId="0" applyNumberFormat="1" applyFont="1" applyFill="1" applyBorder="1" applyAlignment="1" applyProtection="1">
      <alignment horizontal="center"/>
      <protection hidden="1"/>
    </xf>
    <xf numFmtId="9" fontId="0" fillId="2" borderId="2" xfId="0" applyNumberFormat="1" applyFont="1" applyFill="1" applyBorder="1" applyAlignment="1" applyProtection="1">
      <alignment horizontal="center"/>
      <protection hidden="1"/>
    </xf>
    <xf numFmtId="10" fontId="0" fillId="2" borderId="2" xfId="0" applyNumberFormat="1" applyFont="1" applyFill="1" applyBorder="1" applyAlignment="1" applyProtection="1">
      <alignment horizontal="center"/>
      <protection hidden="1"/>
    </xf>
    <xf numFmtId="1" fontId="0" fillId="2" borderId="2" xfId="0" applyNumberFormat="1" applyFont="1" applyFill="1" applyBorder="1" applyAlignment="1" applyProtection="1">
      <alignment horizontal="center"/>
      <protection hidden="1"/>
    </xf>
    <xf numFmtId="3" fontId="0" fillId="2" borderId="45" xfId="0" applyNumberFormat="1" applyFont="1" applyFill="1" applyBorder="1" applyAlignment="1" applyProtection="1">
      <alignment horizontal="center"/>
      <protection hidden="1"/>
    </xf>
    <xf numFmtId="0" fontId="0" fillId="0" borderId="46" xfId="0" applyFont="1" applyFill="1" applyBorder="1" applyProtection="1">
      <protection hidden="1"/>
    </xf>
    <xf numFmtId="1" fontId="0" fillId="0" borderId="46" xfId="0" applyNumberFormat="1" applyFont="1" applyFill="1" applyBorder="1" applyAlignment="1" applyProtection="1">
      <alignment horizontal="center"/>
      <protection hidden="1"/>
    </xf>
    <xf numFmtId="166" fontId="0" fillId="0" borderId="46" xfId="0" applyNumberFormat="1" applyFont="1" applyFill="1" applyBorder="1" applyAlignment="1" applyProtection="1">
      <alignment horizontal="center"/>
      <protection hidden="1"/>
    </xf>
    <xf numFmtId="0" fontId="0" fillId="0" borderId="38" xfId="0" applyBorder="1" applyProtection="1">
      <protection hidden="1"/>
    </xf>
    <xf numFmtId="0" fontId="21" fillId="0" borderId="0" xfId="0" applyFont="1" applyBorder="1" applyAlignment="1" applyProtection="1">
      <alignment horizontal="center" vertical="center" wrapText="1"/>
      <protection hidden="1"/>
    </xf>
    <xf numFmtId="0" fontId="0" fillId="0" borderId="18" xfId="0" applyFont="1" applyFill="1" applyBorder="1" applyAlignment="1" applyProtection="1">
      <alignment horizontal="right"/>
      <protection hidden="1"/>
    </xf>
    <xf numFmtId="166" fontId="0" fillId="0" borderId="46" xfId="0" applyNumberFormat="1" applyFont="1" applyFill="1" applyBorder="1" applyProtection="1">
      <protection hidden="1"/>
    </xf>
    <xf numFmtId="0" fontId="26" fillId="0" borderId="0" xfId="0" applyFont="1" applyProtection="1">
      <protection hidden="1"/>
    </xf>
    <xf numFmtId="0" fontId="14" fillId="0" borderId="0" xfId="0" applyFont="1" applyBorder="1" applyAlignment="1" applyProtection="1">
      <alignment horizontal="left" vertical="center"/>
      <protection hidden="1"/>
    </xf>
    <xf numFmtId="4" fontId="0" fillId="0" borderId="0" xfId="0" applyNumberFormat="1" applyBorder="1" applyAlignment="1" applyProtection="1">
      <alignment horizontal="left" vertical="center"/>
      <protection hidden="1"/>
    </xf>
    <xf numFmtId="0" fontId="9" fillId="8" borderId="49" xfId="0" applyFont="1" applyFill="1" applyBorder="1" applyAlignment="1" applyProtection="1">
      <alignment horizontal="center" wrapText="1"/>
      <protection hidden="1"/>
    </xf>
    <xf numFmtId="4" fontId="0" fillId="2" borderId="7" xfId="0" applyNumberFormat="1" applyFont="1" applyFill="1" applyBorder="1" applyAlignment="1" applyProtection="1">
      <alignment horizontal="center"/>
      <protection hidden="1"/>
    </xf>
    <xf numFmtId="4" fontId="0" fillId="0" borderId="1" xfId="0" applyNumberFormat="1" applyFont="1" applyFill="1" applyBorder="1" applyAlignment="1" applyProtection="1">
      <alignment horizontal="center"/>
      <protection hidden="1"/>
    </xf>
    <xf numFmtId="4" fontId="0" fillId="2" borderId="12" xfId="0" applyNumberFormat="1" applyFont="1" applyFill="1" applyBorder="1" applyAlignment="1" applyProtection="1">
      <alignment horizontal="center"/>
      <protection hidden="1"/>
    </xf>
    <xf numFmtId="172" fontId="0" fillId="2" borderId="7" xfId="0" applyNumberFormat="1" applyFont="1" applyFill="1" applyBorder="1" applyAlignment="1" applyProtection="1">
      <alignment horizontal="center"/>
      <protection hidden="1"/>
    </xf>
    <xf numFmtId="172" fontId="4" fillId="0" borderId="7" xfId="0" applyNumberFormat="1" applyFont="1" applyFill="1" applyBorder="1" applyAlignment="1" applyProtection="1">
      <alignment horizontal="center"/>
      <protection hidden="1"/>
    </xf>
    <xf numFmtId="172" fontId="0" fillId="0" borderId="1" xfId="0" applyNumberFormat="1" applyFont="1" applyFill="1" applyBorder="1" applyAlignment="1" applyProtection="1">
      <alignment horizontal="center"/>
      <protection hidden="1"/>
    </xf>
    <xf numFmtId="172" fontId="4" fillId="0" borderId="1" xfId="0" applyNumberFormat="1" applyFont="1" applyFill="1" applyBorder="1" applyAlignment="1" applyProtection="1">
      <alignment horizontal="center"/>
      <protection hidden="1"/>
    </xf>
    <xf numFmtId="172" fontId="0" fillId="2" borderId="12" xfId="0" applyNumberFormat="1" applyFont="1" applyFill="1" applyBorder="1" applyAlignment="1" applyProtection="1">
      <alignment horizontal="center"/>
      <protection hidden="1"/>
    </xf>
    <xf numFmtId="172" fontId="4" fillId="0" borderId="12" xfId="0" applyNumberFormat="1" applyFont="1" applyFill="1" applyBorder="1" applyAlignment="1" applyProtection="1">
      <alignment horizontal="center"/>
      <protection hidden="1"/>
    </xf>
    <xf numFmtId="4" fontId="0" fillId="2" borderId="2" xfId="0" applyNumberFormat="1" applyFont="1" applyFill="1" applyBorder="1" applyAlignment="1" applyProtection="1">
      <alignment horizontal="center"/>
      <protection hidden="1"/>
    </xf>
    <xf numFmtId="4" fontId="4" fillId="0" borderId="2" xfId="0" applyNumberFormat="1" applyFont="1" applyFill="1" applyBorder="1" applyAlignment="1" applyProtection="1">
      <alignment horizontal="center"/>
      <protection hidden="1"/>
    </xf>
    <xf numFmtId="0" fontId="0" fillId="15" borderId="0" xfId="0" applyFill="1" applyProtection="1">
      <protection hidden="1"/>
    </xf>
    <xf numFmtId="4" fontId="0" fillId="3" borderId="1" xfId="0" applyNumberFormat="1" applyFill="1" applyBorder="1" applyAlignment="1" applyProtection="1">
      <protection locked="0"/>
    </xf>
    <xf numFmtId="4" fontId="9" fillId="3" borderId="34" xfId="0" applyNumberFormat="1" applyFont="1" applyFill="1" applyBorder="1" applyAlignment="1" applyProtection="1">
      <alignment horizontal="center" wrapText="1"/>
      <protection locked="0"/>
    </xf>
    <xf numFmtId="4" fontId="9" fillId="7" borderId="34" xfId="0" applyNumberFormat="1" applyFont="1" applyFill="1" applyBorder="1" applyAlignment="1" applyProtection="1">
      <alignment horizontal="center" wrapText="1"/>
      <protection hidden="1"/>
    </xf>
    <xf numFmtId="4" fontId="9" fillId="0" borderId="34" xfId="0" applyNumberFormat="1" applyFont="1" applyBorder="1" applyAlignment="1" applyProtection="1">
      <alignment horizontal="center" wrapText="1"/>
      <protection hidden="1"/>
    </xf>
    <xf numFmtId="4" fontId="9" fillId="3" borderId="1" xfId="0" applyNumberFormat="1" applyFont="1" applyFill="1" applyBorder="1" applyAlignment="1" applyProtection="1">
      <alignment horizontal="center" wrapText="1"/>
      <protection locked="0"/>
    </xf>
    <xf numFmtId="4" fontId="9" fillId="0" borderId="1" xfId="0" applyNumberFormat="1" applyFont="1" applyBorder="1" applyAlignment="1" applyProtection="1">
      <alignment horizontal="center" wrapText="1"/>
      <protection hidden="1"/>
    </xf>
    <xf numFmtId="4" fontId="9" fillId="3" borderId="12" xfId="0" applyNumberFormat="1" applyFont="1" applyFill="1" applyBorder="1" applyAlignment="1" applyProtection="1">
      <alignment horizontal="center" wrapText="1"/>
      <protection locked="0"/>
    </xf>
    <xf numFmtId="4" fontId="9" fillId="0" borderId="12" xfId="0" applyNumberFormat="1" applyFont="1" applyBorder="1" applyAlignment="1" applyProtection="1">
      <alignment horizontal="center" wrapText="1"/>
      <protection hidden="1"/>
    </xf>
    <xf numFmtId="173" fontId="0" fillId="2" borderId="7" xfId="0" applyNumberFormat="1" applyFont="1" applyFill="1" applyBorder="1" applyAlignment="1" applyProtection="1">
      <alignment horizontal="center"/>
      <protection hidden="1"/>
    </xf>
    <xf numFmtId="173" fontId="0" fillId="2" borderId="1" xfId="0" applyNumberFormat="1" applyFont="1" applyFill="1" applyBorder="1" applyAlignment="1" applyProtection="1">
      <alignment horizontal="center"/>
      <protection hidden="1"/>
    </xf>
    <xf numFmtId="174" fontId="0" fillId="2" borderId="7" xfId="0" applyNumberFormat="1" applyFont="1" applyFill="1" applyBorder="1" applyAlignment="1" applyProtection="1">
      <alignment horizontal="center"/>
      <protection hidden="1"/>
    </xf>
    <xf numFmtId="174" fontId="0" fillId="2" borderId="1" xfId="0" applyNumberFormat="1" applyFont="1" applyFill="1" applyBorder="1" applyAlignment="1" applyProtection="1">
      <alignment horizontal="center"/>
      <protection hidden="1"/>
    </xf>
    <xf numFmtId="174" fontId="4" fillId="0" borderId="7" xfId="0" applyNumberFormat="1" applyFont="1" applyFill="1" applyBorder="1" applyAlignment="1" applyProtection="1">
      <alignment horizontal="center"/>
      <protection hidden="1"/>
    </xf>
    <xf numFmtId="174" fontId="4" fillId="0" borderId="1" xfId="0" applyNumberFormat="1" applyFont="1" applyFill="1" applyBorder="1" applyAlignment="1" applyProtection="1">
      <alignment horizontal="center"/>
      <protection hidden="1"/>
    </xf>
    <xf numFmtId="1" fontId="3" fillId="3" borderId="49" xfId="0" applyNumberFormat="1" applyFont="1" applyFill="1" applyBorder="1" applyAlignment="1" applyProtection="1">
      <alignment horizontal="center"/>
      <protection locked="0"/>
    </xf>
    <xf numFmtId="165" fontId="0" fillId="2" borderId="34" xfId="0" applyNumberFormat="1" applyFont="1" applyFill="1" applyBorder="1" applyAlignment="1" applyProtection="1">
      <alignment horizontal="center"/>
      <protection hidden="1"/>
    </xf>
    <xf numFmtId="166" fontId="0" fillId="2" borderId="34" xfId="0" applyNumberFormat="1" applyFont="1" applyFill="1" applyBorder="1" applyAlignment="1" applyProtection="1">
      <alignment horizontal="center"/>
      <protection hidden="1"/>
    </xf>
    <xf numFmtId="0" fontId="0" fillId="2" borderId="34" xfId="0" applyFont="1" applyFill="1" applyBorder="1" applyAlignment="1" applyProtection="1">
      <alignment horizontal="center"/>
      <protection hidden="1"/>
    </xf>
    <xf numFmtId="3" fontId="0" fillId="2" borderId="34" xfId="0" applyNumberFormat="1" applyFont="1" applyFill="1" applyBorder="1" applyAlignment="1" applyProtection="1">
      <alignment horizontal="center"/>
      <protection hidden="1"/>
    </xf>
    <xf numFmtId="9" fontId="0" fillId="2" borderId="34" xfId="0" applyNumberFormat="1" applyFont="1" applyFill="1" applyBorder="1" applyAlignment="1" applyProtection="1">
      <alignment horizontal="center"/>
      <protection hidden="1"/>
    </xf>
    <xf numFmtId="10" fontId="0" fillId="2" borderId="34" xfId="0" applyNumberFormat="1" applyFont="1" applyFill="1" applyBorder="1" applyAlignment="1" applyProtection="1">
      <alignment horizontal="center"/>
      <protection hidden="1"/>
    </xf>
    <xf numFmtId="1" fontId="0" fillId="2" borderId="34" xfId="0" applyNumberFormat="1" applyFont="1" applyFill="1" applyBorder="1" applyAlignment="1" applyProtection="1">
      <alignment horizontal="center"/>
      <protection hidden="1"/>
    </xf>
    <xf numFmtId="4" fontId="0" fillId="2" borderId="34" xfId="0" applyNumberFormat="1" applyFont="1" applyFill="1" applyBorder="1" applyAlignment="1" applyProtection="1">
      <alignment horizontal="center"/>
      <protection hidden="1"/>
    </xf>
    <xf numFmtId="4" fontId="4" fillId="0" borderId="34" xfId="0" applyNumberFormat="1" applyFont="1" applyFill="1" applyBorder="1" applyAlignment="1" applyProtection="1">
      <alignment horizontal="center"/>
      <protection hidden="1"/>
    </xf>
    <xf numFmtId="3" fontId="0" fillId="2" borderId="36" xfId="0" applyNumberFormat="1" applyFont="1" applyFill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0" fontId="0" fillId="0" borderId="10" xfId="0" applyBorder="1" applyProtection="1">
      <protection hidden="1"/>
    </xf>
    <xf numFmtId="1" fontId="3" fillId="3" borderId="11" xfId="0" applyNumberFormat="1" applyFont="1" applyFill="1" applyBorder="1" applyAlignment="1" applyProtection="1">
      <alignment horizontal="center"/>
      <protection locked="0"/>
    </xf>
    <xf numFmtId="173" fontId="0" fillId="2" borderId="12" xfId="0" applyNumberFormat="1" applyFont="1" applyFill="1" applyBorder="1" applyAlignment="1" applyProtection="1">
      <alignment horizontal="center"/>
      <protection hidden="1"/>
    </xf>
    <xf numFmtId="9" fontId="0" fillId="2" borderId="12" xfId="0" applyNumberFormat="1" applyFont="1" applyFill="1" applyBorder="1" applyAlignment="1" applyProtection="1">
      <alignment horizontal="center"/>
      <protection hidden="1"/>
    </xf>
    <xf numFmtId="10" fontId="0" fillId="2" borderId="12" xfId="0" applyNumberFormat="1" applyFont="1" applyFill="1" applyBorder="1" applyAlignment="1" applyProtection="1">
      <alignment horizontal="center"/>
      <protection hidden="1"/>
    </xf>
    <xf numFmtId="174" fontId="0" fillId="2" borderId="12" xfId="0" applyNumberFormat="1" applyFont="1" applyFill="1" applyBorder="1" applyAlignment="1" applyProtection="1">
      <alignment horizontal="center"/>
      <protection hidden="1"/>
    </xf>
    <xf numFmtId="174" fontId="4" fillId="0" borderId="12" xfId="0" applyNumberFormat="1" applyFont="1" applyFill="1" applyBorder="1" applyAlignment="1" applyProtection="1">
      <alignment horizontal="center"/>
      <protection hidden="1"/>
    </xf>
    <xf numFmtId="0" fontId="28" fillId="14" borderId="2" xfId="0" applyFont="1" applyFill="1" applyBorder="1" applyAlignment="1" applyProtection="1">
      <alignment horizontal="center" vertical="center" wrapText="1"/>
      <protection hidden="1"/>
    </xf>
    <xf numFmtId="173" fontId="9" fillId="6" borderId="1" xfId="1" applyNumberFormat="1" applyFont="1" applyFill="1" applyBorder="1" applyAlignment="1" applyProtection="1">
      <alignment horizontal="center" wrapText="1"/>
      <protection hidden="1"/>
    </xf>
    <xf numFmtId="173" fontId="9" fillId="6" borderId="12" xfId="1" applyNumberFormat="1" applyFont="1" applyFill="1" applyBorder="1" applyAlignment="1" applyProtection="1">
      <alignment horizontal="center" wrapText="1"/>
      <protection hidden="1"/>
    </xf>
    <xf numFmtId="175" fontId="9" fillId="0" borderId="34" xfId="0" applyNumberFormat="1" applyFont="1" applyBorder="1" applyAlignment="1" applyProtection="1">
      <alignment horizontal="center" wrapText="1"/>
      <protection hidden="1"/>
    </xf>
    <xf numFmtId="175" fontId="9" fillId="0" borderId="36" xfId="0" applyNumberFormat="1" applyFont="1" applyBorder="1" applyAlignment="1" applyProtection="1">
      <alignment horizontal="center" wrapText="1"/>
      <protection hidden="1"/>
    </xf>
    <xf numFmtId="175" fontId="9" fillId="0" borderId="1" xfId="0" applyNumberFormat="1" applyFont="1" applyBorder="1" applyAlignment="1" applyProtection="1">
      <alignment horizontal="center" wrapText="1"/>
      <protection hidden="1"/>
    </xf>
    <xf numFmtId="175" fontId="9" fillId="0" borderId="10" xfId="0" applyNumberFormat="1" applyFont="1" applyBorder="1" applyAlignment="1" applyProtection="1">
      <alignment horizontal="center" wrapText="1"/>
      <protection hidden="1"/>
    </xf>
    <xf numFmtId="175" fontId="9" fillId="0" borderId="12" xfId="0" applyNumberFormat="1" applyFont="1" applyBorder="1" applyAlignment="1" applyProtection="1">
      <alignment horizontal="center" wrapText="1"/>
      <protection hidden="1"/>
    </xf>
    <xf numFmtId="173" fontId="9" fillId="0" borderId="34" xfId="0" applyNumberFormat="1" applyFont="1" applyBorder="1" applyAlignment="1" applyProtection="1">
      <alignment horizontal="center" wrapText="1"/>
      <protection hidden="1"/>
    </xf>
    <xf numFmtId="173" fontId="9" fillId="0" borderId="1" xfId="0" applyNumberFormat="1" applyFont="1" applyBorder="1" applyAlignment="1" applyProtection="1">
      <alignment horizontal="center" wrapText="1"/>
      <protection hidden="1"/>
    </xf>
    <xf numFmtId="0" fontId="8" fillId="0" borderId="13" xfId="0" applyFont="1" applyBorder="1" applyAlignment="1" applyProtection="1">
      <alignment horizontal="center" vertical="center" wrapText="1"/>
      <protection hidden="1"/>
    </xf>
    <xf numFmtId="0" fontId="8" fillId="0" borderId="12" xfId="0" applyFont="1" applyBorder="1" applyAlignment="1" applyProtection="1">
      <alignment horizontal="center" vertical="center" wrapText="1"/>
      <protection hidden="1"/>
    </xf>
    <xf numFmtId="173" fontId="0" fillId="0" borderId="1" xfId="0" applyNumberFormat="1" applyFont="1" applyFill="1" applyBorder="1" applyAlignment="1" applyProtection="1">
      <alignment horizontal="center"/>
      <protection hidden="1"/>
    </xf>
    <xf numFmtId="0" fontId="0" fillId="0" borderId="0" xfId="0" quotePrefix="1" applyAlignment="1" applyProtection="1">
      <protection hidden="1"/>
    </xf>
    <xf numFmtId="176" fontId="5" fillId="3" borderId="50" xfId="0" applyNumberFormat="1" applyFont="1" applyFill="1" applyBorder="1" applyAlignment="1" applyProtection="1">
      <alignment horizontal="center"/>
      <protection locked="0"/>
    </xf>
    <xf numFmtId="176" fontId="29" fillId="13" borderId="5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right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8" borderId="0" xfId="0" applyFill="1" applyProtection="1">
      <protection hidden="1"/>
    </xf>
    <xf numFmtId="0" fontId="5" fillId="3" borderId="50" xfId="0" applyFont="1" applyFill="1" applyBorder="1" applyAlignment="1" applyProtection="1">
      <alignment horizontal="center"/>
      <protection locked="0"/>
    </xf>
    <xf numFmtId="0" fontId="30" fillId="0" borderId="0" xfId="0" applyFont="1" applyBorder="1" applyAlignment="1" applyProtection="1">
      <alignment horizontal="left" vertical="center" wrapText="1"/>
      <protection hidden="1"/>
    </xf>
    <xf numFmtId="14" fontId="0" fillId="0" borderId="0" xfId="0" applyNumberFormat="1"/>
    <xf numFmtId="176" fontId="0" fillId="0" borderId="0" xfId="0" applyNumberFormat="1"/>
    <xf numFmtId="0" fontId="32" fillId="0" borderId="0" xfId="0" applyFont="1" applyBorder="1" applyAlignment="1" applyProtection="1">
      <alignment vertical="center"/>
      <protection hidden="1"/>
    </xf>
    <xf numFmtId="0" fontId="30" fillId="0" borderId="0" xfId="0" applyFont="1" applyBorder="1" applyAlignment="1" applyProtection="1">
      <alignment vertical="center" wrapText="1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0" fillId="0" borderId="0" xfId="0" applyBorder="1"/>
    <xf numFmtId="0" fontId="8" fillId="8" borderId="0" xfId="0" applyFont="1" applyFill="1" applyBorder="1" applyAlignment="1" applyProtection="1">
      <alignment vertical="center" wrapText="1"/>
      <protection hidden="1"/>
    </xf>
    <xf numFmtId="0" fontId="8" fillId="0" borderId="15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48" xfId="0" applyFont="1" applyBorder="1" applyAlignment="1" applyProtection="1">
      <alignment horizontal="center" vertical="center" wrapText="1"/>
      <protection hidden="1"/>
    </xf>
    <xf numFmtId="0" fontId="8" fillId="0" borderId="15" xfId="0" applyFont="1" applyFill="1" applyBorder="1" applyAlignment="1" applyProtection="1">
      <alignment horizontal="center" vertical="center" wrapText="1"/>
      <protection hidden="1"/>
    </xf>
    <xf numFmtId="16" fontId="33" fillId="8" borderId="49" xfId="8" applyNumberFormat="1" applyFont="1" applyFill="1" applyBorder="1" applyAlignment="1">
      <alignment horizontal="center" vertical="center"/>
    </xf>
    <xf numFmtId="0" fontId="34" fillId="8" borderId="34" xfId="0" applyFont="1" applyFill="1" applyBorder="1" applyAlignment="1" applyProtection="1">
      <alignment horizontal="center" wrapText="1"/>
      <protection hidden="1"/>
    </xf>
    <xf numFmtId="176" fontId="34" fillId="8" borderId="51" xfId="0" applyNumberFormat="1" applyFont="1" applyFill="1" applyBorder="1" applyAlignment="1" applyProtection="1">
      <alignment horizontal="center" wrapText="1"/>
      <protection locked="0"/>
    </xf>
    <xf numFmtId="177" fontId="34" fillId="8" borderId="49" xfId="0" applyNumberFormat="1" applyFont="1" applyFill="1" applyBorder="1" applyAlignment="1" applyProtection="1">
      <alignment horizontal="center" wrapText="1"/>
      <protection locked="0"/>
    </xf>
    <xf numFmtId="177" fontId="34" fillId="8" borderId="34" xfId="0" applyNumberFormat="1" applyFont="1" applyFill="1" applyBorder="1" applyAlignment="1" applyProtection="1">
      <alignment horizontal="center" wrapText="1"/>
      <protection hidden="1"/>
    </xf>
    <xf numFmtId="176" fontId="34" fillId="8" borderId="34" xfId="0" applyNumberFormat="1" applyFont="1" applyFill="1" applyBorder="1" applyAlignment="1" applyProtection="1">
      <alignment horizontal="center" wrapText="1"/>
      <protection hidden="1"/>
    </xf>
    <xf numFmtId="176" fontId="34" fillId="0" borderId="34" xfId="0" applyNumberFormat="1" applyFont="1" applyBorder="1" applyAlignment="1" applyProtection="1">
      <alignment horizontal="center" wrapText="1"/>
      <protection hidden="1"/>
    </xf>
    <xf numFmtId="0" fontId="34" fillId="0" borderId="52" xfId="0" applyFont="1" applyBorder="1" applyAlignment="1" applyProtection="1">
      <alignment horizontal="center" wrapText="1"/>
      <protection hidden="1"/>
    </xf>
    <xf numFmtId="0" fontId="34" fillId="0" borderId="34" xfId="0" applyFont="1" applyBorder="1" applyAlignment="1" applyProtection="1">
      <alignment horizontal="center" wrapText="1"/>
      <protection hidden="1"/>
    </xf>
    <xf numFmtId="0" fontId="34" fillId="0" borderId="51" xfId="0" applyNumberFormat="1" applyFont="1" applyBorder="1" applyAlignment="1" applyProtection="1">
      <alignment horizontal="center" wrapText="1"/>
      <protection hidden="1"/>
    </xf>
    <xf numFmtId="0" fontId="2" fillId="0" borderId="34" xfId="0" applyFont="1" applyBorder="1" applyAlignment="1">
      <alignment horizontal="center"/>
    </xf>
    <xf numFmtId="178" fontId="0" fillId="0" borderId="0" xfId="0" applyNumberFormat="1"/>
    <xf numFmtId="16" fontId="33" fillId="8" borderId="9" xfId="8" applyNumberFormat="1" applyFont="1" applyFill="1" applyBorder="1" applyAlignment="1">
      <alignment horizontal="center" vertical="center"/>
    </xf>
    <xf numFmtId="0" fontId="34" fillId="0" borderId="1" xfId="0" applyFont="1" applyBorder="1" applyAlignment="1" applyProtection="1">
      <alignment horizontal="center" wrapText="1"/>
      <protection hidden="1"/>
    </xf>
    <xf numFmtId="176" fontId="34" fillId="3" borderId="18" xfId="0" applyNumberFormat="1" applyFont="1" applyFill="1" applyBorder="1" applyAlignment="1" applyProtection="1">
      <alignment horizontal="center" wrapText="1"/>
      <protection locked="0"/>
    </xf>
    <xf numFmtId="176" fontId="1" fillId="6" borderId="9" xfId="0" applyNumberFormat="1" applyFont="1" applyFill="1" applyBorder="1" applyAlignment="1">
      <alignment horizontal="center"/>
    </xf>
    <xf numFmtId="176" fontId="35" fillId="10" borderId="1" xfId="1" applyNumberFormat="1" applyFont="1" applyFill="1" applyBorder="1" applyAlignment="1" applyProtection="1">
      <alignment horizontal="center" wrapText="1"/>
      <protection hidden="1"/>
    </xf>
    <xf numFmtId="176" fontId="34" fillId="16" borderId="34" xfId="0" applyNumberFormat="1" applyFont="1" applyFill="1" applyBorder="1" applyAlignment="1" applyProtection="1">
      <alignment horizontal="center" wrapText="1"/>
      <protection hidden="1"/>
    </xf>
    <xf numFmtId="0" fontId="0" fillId="8" borderId="0" xfId="0" applyFill="1" applyBorder="1"/>
    <xf numFmtId="16" fontId="33" fillId="8" borderId="11" xfId="8" applyNumberFormat="1" applyFont="1" applyFill="1" applyBorder="1" applyAlignment="1">
      <alignment horizontal="center" vertical="center"/>
    </xf>
    <xf numFmtId="0" fontId="34" fillId="0" borderId="12" xfId="0" applyFont="1" applyBorder="1" applyAlignment="1" applyProtection="1">
      <alignment horizontal="center" wrapText="1"/>
      <protection hidden="1"/>
    </xf>
    <xf numFmtId="176" fontId="34" fillId="3" borderId="53" xfId="0" applyNumberFormat="1" applyFont="1" applyFill="1" applyBorder="1" applyAlignment="1" applyProtection="1">
      <alignment horizontal="center" wrapText="1"/>
      <protection locked="0"/>
    </xf>
    <xf numFmtId="0" fontId="34" fillId="0" borderId="34" xfId="0" applyNumberFormat="1" applyFont="1" applyBorder="1" applyAlignment="1" applyProtection="1">
      <alignment horizontal="center" wrapText="1"/>
      <protection hidden="1"/>
    </xf>
    <xf numFmtId="9" fontId="0" fillId="0" borderId="0" xfId="0" applyNumberFormat="1" applyProtection="1">
      <protection hidden="1"/>
    </xf>
    <xf numFmtId="0" fontId="19" fillId="0" borderId="0" xfId="0" quotePrefix="1" applyFont="1" applyAlignment="1" applyProtection="1">
      <protection hidden="1"/>
    </xf>
    <xf numFmtId="0" fontId="26" fillId="0" borderId="0" xfId="0" quotePrefix="1" applyFont="1" applyAlignment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12" xfId="0" applyFont="1" applyBorder="1" applyAlignment="1" applyProtection="1">
      <alignment horizontal="center" vertical="center" wrapText="1"/>
      <protection hidden="1"/>
    </xf>
    <xf numFmtId="0" fontId="10" fillId="12" borderId="0" xfId="0" applyFont="1" applyFill="1" applyAlignment="1" applyProtection="1">
      <alignment horizontal="right"/>
      <protection hidden="1"/>
    </xf>
    <xf numFmtId="0" fontId="14" fillId="0" borderId="15" xfId="0" applyFont="1" applyBorder="1" applyAlignment="1" applyProtection="1">
      <alignment horizontal="left" vertical="center"/>
      <protection hidden="1"/>
    </xf>
    <xf numFmtId="0" fontId="14" fillId="0" borderId="16" xfId="0" applyFont="1" applyBorder="1" applyAlignment="1" applyProtection="1">
      <alignment horizontal="left" vertical="center"/>
      <protection hidden="1"/>
    </xf>
    <xf numFmtId="0" fontId="14" fillId="0" borderId="33" xfId="0" applyFont="1" applyBorder="1" applyAlignment="1" applyProtection="1">
      <alignment horizontal="left" vertical="center"/>
      <protection hidden="1"/>
    </xf>
    <xf numFmtId="0" fontId="0" fillId="12" borderId="0" xfId="0" applyFill="1" applyAlignment="1" applyProtection="1">
      <alignment horizontal="right"/>
      <protection hidden="1"/>
    </xf>
    <xf numFmtId="4" fontId="0" fillId="0" borderId="15" xfId="0" applyNumberFormat="1" applyBorder="1" applyAlignment="1" applyProtection="1">
      <alignment horizontal="left" vertical="center"/>
      <protection hidden="1"/>
    </xf>
    <xf numFmtId="4" fontId="0" fillId="0" borderId="16" xfId="0" applyNumberFormat="1" applyBorder="1" applyAlignment="1" applyProtection="1">
      <alignment horizontal="left" vertical="center"/>
      <protection hidden="1"/>
    </xf>
    <xf numFmtId="4" fontId="0" fillId="0" borderId="33" xfId="0" applyNumberFormat="1" applyBorder="1" applyAlignment="1" applyProtection="1">
      <alignment horizontal="left" vertical="center"/>
      <protection hidden="1"/>
    </xf>
    <xf numFmtId="0" fontId="8" fillId="0" borderId="19" xfId="0" applyFont="1" applyBorder="1" applyAlignment="1" applyProtection="1">
      <alignment horizontal="center" vertical="center" wrapText="1"/>
      <protection hidden="1"/>
    </xf>
    <xf numFmtId="0" fontId="8" fillId="0" borderId="25" xfId="0" applyFont="1" applyBorder="1" applyAlignment="1" applyProtection="1">
      <alignment horizontal="center" vertical="center" wrapText="1"/>
      <protection hidden="1"/>
    </xf>
    <xf numFmtId="0" fontId="26" fillId="0" borderId="0" xfId="0" quotePrefix="1" applyFont="1" applyAlignment="1" applyProtection="1">
      <alignment horizontal="left"/>
      <protection hidden="1"/>
    </xf>
    <xf numFmtId="0" fontId="0" fillId="0" borderId="14" xfId="0" applyBorder="1" applyAlignment="1" applyProtection="1">
      <alignment horizontal="center"/>
      <protection hidden="1"/>
    </xf>
    <xf numFmtId="173" fontId="6" fillId="4" borderId="4" xfId="0" applyNumberFormat="1" applyFont="1" applyFill="1" applyBorder="1" applyAlignment="1" applyProtection="1">
      <alignment horizontal="center" vertical="center"/>
      <protection hidden="1"/>
    </xf>
    <xf numFmtId="173" fontId="6" fillId="4" borderId="5" xfId="0" applyNumberFormat="1" applyFont="1" applyFill="1" applyBorder="1" applyAlignment="1" applyProtection="1">
      <alignment horizontal="center" vertical="center"/>
      <protection hidden="1"/>
    </xf>
    <xf numFmtId="0" fontId="0" fillId="10" borderId="15" xfId="0" applyFill="1" applyBorder="1" applyAlignment="1" applyProtection="1">
      <alignment horizontal="center"/>
      <protection hidden="1"/>
    </xf>
    <xf numFmtId="0" fontId="0" fillId="10" borderId="16" xfId="0" applyFill="1" applyBorder="1" applyAlignment="1" applyProtection="1">
      <alignment horizontal="center"/>
      <protection hidden="1"/>
    </xf>
    <xf numFmtId="0" fontId="0" fillId="10" borderId="33" xfId="0" applyFill="1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7" xfId="0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27" fillId="9" borderId="7" xfId="0" applyFont="1" applyFill="1" applyBorder="1" applyAlignment="1" applyProtection="1">
      <alignment horizontal="center" vertical="center" wrapText="1"/>
      <protection hidden="1"/>
    </xf>
    <xf numFmtId="0" fontId="27" fillId="9" borderId="8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Border="1" applyAlignment="1" applyProtection="1">
      <alignment horizontal="left" vertical="center" wrapText="1"/>
      <protection hidden="1"/>
    </xf>
    <xf numFmtId="0" fontId="25" fillId="0" borderId="16" xfId="0" applyFont="1" applyBorder="1" applyAlignment="1" applyProtection="1">
      <alignment horizontal="left" vertical="center" wrapText="1"/>
      <protection hidden="1"/>
    </xf>
    <xf numFmtId="0" fontId="25" fillId="0" borderId="33" xfId="0" applyFont="1" applyBorder="1" applyAlignment="1" applyProtection="1">
      <alignment horizontal="left" vertical="center" wrapText="1"/>
      <protection hidden="1"/>
    </xf>
    <xf numFmtId="0" fontId="22" fillId="0" borderId="15" xfId="0" applyFont="1" applyBorder="1" applyAlignment="1" applyProtection="1">
      <alignment horizontal="left" vertical="center" wrapText="1"/>
      <protection hidden="1"/>
    </xf>
    <xf numFmtId="0" fontId="22" fillId="0" borderId="16" xfId="0" applyFont="1" applyBorder="1" applyAlignment="1" applyProtection="1">
      <alignment horizontal="left" vertical="center" wrapText="1"/>
      <protection hidden="1"/>
    </xf>
    <xf numFmtId="0" fontId="22" fillId="0" borderId="33" xfId="0" applyFont="1" applyBorder="1" applyAlignment="1" applyProtection="1">
      <alignment horizontal="left" vertical="center" wrapText="1"/>
      <protection hidden="1"/>
    </xf>
    <xf numFmtId="0" fontId="20" fillId="11" borderId="14" xfId="0" applyFont="1" applyFill="1" applyBorder="1" applyAlignment="1" applyProtection="1">
      <alignment horizontal="center" vertical="center" wrapText="1"/>
      <protection hidden="1"/>
    </xf>
    <xf numFmtId="4" fontId="6" fillId="3" borderId="3" xfId="0" applyNumberFormat="1" applyFont="1" applyFill="1" applyBorder="1" applyAlignment="1" applyProtection="1">
      <alignment horizontal="center" vertical="center"/>
      <protection locked="0"/>
    </xf>
    <xf numFmtId="4" fontId="6" fillId="3" borderId="5" xfId="0" applyNumberFormat="1" applyFont="1" applyFill="1" applyBorder="1" applyAlignment="1" applyProtection="1">
      <alignment horizontal="center" vertical="center"/>
      <protection locked="0"/>
    </xf>
    <xf numFmtId="4" fontId="5" fillId="13" borderId="4" xfId="0" applyNumberFormat="1" applyFont="1" applyFill="1" applyBorder="1" applyAlignment="1" applyProtection="1">
      <alignment horizontal="right"/>
      <protection hidden="1"/>
    </xf>
    <xf numFmtId="4" fontId="13" fillId="3" borderId="15" xfId="0" applyNumberFormat="1" applyFont="1" applyFill="1" applyBorder="1" applyAlignment="1" applyProtection="1">
      <alignment horizontal="center"/>
      <protection locked="0"/>
    </xf>
    <xf numFmtId="4" fontId="13" fillId="3" borderId="33" xfId="0" applyNumberFormat="1" applyFont="1" applyFill="1" applyBorder="1" applyAlignment="1" applyProtection="1">
      <alignment horizontal="center"/>
      <protection locked="0"/>
    </xf>
    <xf numFmtId="0" fontId="13" fillId="13" borderId="24" xfId="0" applyFont="1" applyFill="1" applyBorder="1" applyAlignment="1" applyProtection="1">
      <alignment horizontal="center"/>
      <protection hidden="1"/>
    </xf>
    <xf numFmtId="0" fontId="13" fillId="13" borderId="26" xfId="0" applyFont="1" applyFill="1" applyBorder="1" applyAlignment="1" applyProtection="1">
      <alignment horizontal="center"/>
      <protection hidden="1"/>
    </xf>
    <xf numFmtId="0" fontId="0" fillId="11" borderId="47" xfId="0" applyFill="1" applyBorder="1" applyAlignment="1" applyProtection="1">
      <alignment horizontal="center"/>
      <protection hidden="1"/>
    </xf>
    <xf numFmtId="0" fontId="0" fillId="8" borderId="48" xfId="0" applyFill="1" applyBorder="1" applyAlignment="1" applyProtection="1">
      <alignment horizontal="center" wrapText="1"/>
      <protection hidden="1"/>
    </xf>
    <xf numFmtId="0" fontId="0" fillId="8" borderId="16" xfId="0" applyFill="1" applyBorder="1" applyAlignment="1" applyProtection="1">
      <alignment horizontal="center" wrapText="1"/>
      <protection hidden="1"/>
    </xf>
    <xf numFmtId="0" fontId="0" fillId="8" borderId="33" xfId="0" applyFill="1" applyBorder="1" applyAlignment="1" applyProtection="1">
      <alignment horizontal="center" wrapText="1"/>
      <protection hidden="1"/>
    </xf>
    <xf numFmtId="4" fontId="8" fillId="0" borderId="19" xfId="0" applyNumberFormat="1" applyFont="1" applyBorder="1" applyAlignment="1" applyProtection="1">
      <alignment horizontal="center" vertical="center" wrapText="1"/>
      <protection hidden="1"/>
    </xf>
    <xf numFmtId="4" fontId="8" fillId="0" borderId="25" xfId="0" applyNumberFormat="1" applyFont="1" applyBorder="1" applyAlignment="1" applyProtection="1">
      <alignment horizontal="center" vertical="center" wrapText="1"/>
      <protection hidden="1"/>
    </xf>
    <xf numFmtId="0" fontId="8" fillId="0" borderId="21" xfId="0" applyFont="1" applyBorder="1" applyAlignment="1" applyProtection="1">
      <alignment horizontal="center" wrapText="1"/>
      <protection hidden="1"/>
    </xf>
    <xf numFmtId="0" fontId="8" fillId="0" borderId="22" xfId="0" applyFont="1" applyBorder="1" applyAlignment="1" applyProtection="1">
      <alignment horizontal="center" wrapText="1"/>
      <protection hidden="1"/>
    </xf>
    <xf numFmtId="0" fontId="8" fillId="0" borderId="23" xfId="0" applyFont="1" applyBorder="1" applyAlignment="1" applyProtection="1">
      <alignment horizontal="center" wrapText="1"/>
      <protection hidden="1"/>
    </xf>
    <xf numFmtId="4" fontId="6" fillId="5" borderId="4" xfId="0" applyNumberFormat="1" applyFont="1" applyFill="1" applyBorder="1" applyAlignment="1" applyProtection="1">
      <alignment horizontal="center" vertical="center"/>
      <protection hidden="1"/>
    </xf>
    <xf numFmtId="4" fontId="6" fillId="5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6" xfId="0" applyFont="1" applyBorder="1" applyAlignment="1" applyProtection="1">
      <alignment horizontal="center" vertical="center" wrapText="1"/>
      <protection hidden="1"/>
    </xf>
    <xf numFmtId="0" fontId="8" fillId="0" borderId="11" xfId="0" applyFont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/>
      <protection hidden="1"/>
    </xf>
    <xf numFmtId="0" fontId="24" fillId="0" borderId="15" xfId="0" applyFont="1" applyBorder="1" applyAlignment="1" applyProtection="1">
      <alignment horizontal="left" vertic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24" fillId="0" borderId="33" xfId="0" applyFont="1" applyBorder="1" applyAlignment="1" applyProtection="1">
      <alignment horizontal="left" vertical="center"/>
      <protection hidden="1"/>
    </xf>
    <xf numFmtId="0" fontId="10" fillId="0" borderId="14" xfId="0" applyFont="1" applyBorder="1" applyAlignment="1" applyProtection="1">
      <alignment horizontal="center"/>
      <protection hidden="1"/>
    </xf>
    <xf numFmtId="0" fontId="5" fillId="4" borderId="3" xfId="0" applyFont="1" applyFill="1" applyBorder="1" applyAlignment="1" applyProtection="1">
      <alignment horizontal="center"/>
      <protection hidden="1"/>
    </xf>
    <xf numFmtId="0" fontId="5" fillId="4" borderId="4" xfId="0" applyFont="1" applyFill="1" applyBorder="1" applyAlignment="1" applyProtection="1">
      <alignment horizontal="center"/>
      <protection hidden="1"/>
    </xf>
    <xf numFmtId="165" fontId="0" fillId="15" borderId="22" xfId="0" applyNumberFormat="1" applyFont="1" applyFill="1" applyBorder="1" applyAlignment="1" applyProtection="1">
      <alignment horizontal="center" vertical="top"/>
      <protection hidden="1"/>
    </xf>
    <xf numFmtId="168" fontId="6" fillId="4" borderId="4" xfId="0" applyNumberFormat="1" applyFont="1" applyFill="1" applyBorder="1" applyAlignment="1" applyProtection="1">
      <alignment horizontal="center" vertical="center"/>
      <protection hidden="1"/>
    </xf>
    <xf numFmtId="167" fontId="6" fillId="4" borderId="4" xfId="0" applyNumberFormat="1" applyFont="1" applyFill="1" applyBorder="1" applyAlignment="1" applyProtection="1">
      <alignment horizontal="center" vertical="center"/>
      <protection hidden="1"/>
    </xf>
    <xf numFmtId="167" fontId="6" fillId="4" borderId="5" xfId="0" applyNumberFormat="1" applyFont="1" applyFill="1" applyBorder="1" applyAlignment="1" applyProtection="1">
      <alignment horizontal="center" vertical="center"/>
      <protection hidden="1"/>
    </xf>
    <xf numFmtId="0" fontId="14" fillId="11" borderId="14" xfId="0" applyFont="1" applyFill="1" applyBorder="1" applyAlignment="1" applyProtection="1">
      <alignment horizontal="center" vertical="center"/>
      <protection hidden="1"/>
    </xf>
    <xf numFmtId="0" fontId="18" fillId="0" borderId="22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8" fillId="0" borderId="13" xfId="0" applyFont="1" applyBorder="1" applyAlignment="1" applyProtection="1">
      <alignment horizontal="center" vertical="center" wrapText="1"/>
      <protection hidden="1"/>
    </xf>
    <xf numFmtId="0" fontId="12" fillId="3" borderId="3" xfId="0" applyFont="1" applyFill="1" applyBorder="1" applyAlignment="1" applyProtection="1">
      <alignment horizontal="center" wrapText="1"/>
      <protection locked="0"/>
    </xf>
    <xf numFmtId="0" fontId="12" fillId="3" borderId="4" xfId="0" applyFont="1" applyFill="1" applyBorder="1" applyAlignment="1" applyProtection="1">
      <alignment horizontal="center" wrapText="1"/>
      <protection locked="0"/>
    </xf>
    <xf numFmtId="0" fontId="10" fillId="0" borderId="18" xfId="0" applyFont="1" applyBorder="1" applyAlignment="1" applyProtection="1">
      <alignment horizontal="center"/>
      <protection hidden="1"/>
    </xf>
    <xf numFmtId="0" fontId="10" fillId="0" borderId="38" xfId="0" applyFont="1" applyBorder="1" applyAlignment="1" applyProtection="1">
      <alignment horizontal="center"/>
      <protection hidden="1"/>
    </xf>
    <xf numFmtId="4" fontId="8" fillId="0" borderId="21" xfId="0" applyNumberFormat="1" applyFont="1" applyBorder="1" applyAlignment="1" applyProtection="1">
      <alignment horizontal="center" vertical="center" wrapText="1"/>
      <protection hidden="1"/>
    </xf>
    <xf numFmtId="4" fontId="8" fillId="0" borderId="24" xfId="0" applyNumberFormat="1" applyFont="1" applyBorder="1" applyAlignment="1" applyProtection="1">
      <alignment horizontal="center" vertical="center" wrapText="1"/>
      <protection hidden="1"/>
    </xf>
    <xf numFmtId="0" fontId="0" fillId="0" borderId="14" xfId="0" applyFont="1" applyFill="1" applyBorder="1" applyAlignment="1" applyProtection="1">
      <alignment horizontal="center"/>
      <protection hidden="1"/>
    </xf>
    <xf numFmtId="0" fontId="5" fillId="5" borderId="15" xfId="0" applyFont="1" applyFill="1" applyBorder="1" applyAlignment="1" applyProtection="1">
      <alignment horizontal="center" vertical="center"/>
      <protection hidden="1"/>
    </xf>
    <xf numFmtId="0" fontId="5" fillId="5" borderId="16" xfId="0" applyFont="1" applyFill="1" applyBorder="1" applyAlignment="1" applyProtection="1">
      <alignment horizontal="center" vertical="center"/>
      <protection hidden="1"/>
    </xf>
    <xf numFmtId="0" fontId="5" fillId="5" borderId="17" xfId="0" applyFont="1" applyFill="1" applyBorder="1" applyAlignment="1" applyProtection="1">
      <alignment horizontal="center" vertical="center"/>
      <protection hidden="1"/>
    </xf>
    <xf numFmtId="1" fontId="6" fillId="5" borderId="4" xfId="0" applyNumberFormat="1" applyFont="1" applyFill="1" applyBorder="1" applyAlignment="1" applyProtection="1">
      <alignment horizontal="center" vertical="center"/>
      <protection hidden="1"/>
    </xf>
    <xf numFmtId="0" fontId="8" fillId="0" borderId="21" xfId="0" applyFont="1" applyBorder="1" applyAlignment="1" applyProtection="1">
      <alignment horizontal="center" vertical="center" wrapText="1"/>
      <protection hidden="1"/>
    </xf>
    <xf numFmtId="0" fontId="8" fillId="0" borderId="24" xfId="0" applyFont="1" applyBorder="1" applyAlignment="1" applyProtection="1">
      <alignment horizontal="center" vertical="center" wrapText="1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14" xfId="0" applyFont="1" applyBorder="1" applyAlignment="1" applyProtection="1">
      <alignment horizontal="center" vertical="center" wrapText="1"/>
      <protection hidden="1"/>
    </xf>
    <xf numFmtId="0" fontId="0" fillId="12" borderId="27" xfId="0" applyFill="1" applyBorder="1" applyAlignment="1" applyProtection="1">
      <alignment horizontal="right"/>
      <protection hidden="1"/>
    </xf>
    <xf numFmtId="0" fontId="31" fillId="0" borderId="15" xfId="0" applyFont="1" applyBorder="1" applyAlignment="1" applyProtection="1">
      <alignment horizontal="center"/>
      <protection hidden="1"/>
    </xf>
    <xf numFmtId="0" fontId="31" fillId="0" borderId="16" xfId="0" applyFont="1" applyBorder="1" applyAlignment="1" applyProtection="1">
      <alignment horizontal="center"/>
      <protection hidden="1"/>
    </xf>
    <xf numFmtId="0" fontId="31" fillId="0" borderId="33" xfId="0" applyFont="1" applyBorder="1" applyAlignment="1" applyProtection="1">
      <alignment horizontal="center"/>
      <protection hidden="1"/>
    </xf>
    <xf numFmtId="0" fontId="0" fillId="12" borderId="0" xfId="0" applyFill="1" applyAlignment="1" applyProtection="1">
      <alignment horizontal="right" vertical="center"/>
      <protection hidden="1"/>
    </xf>
    <xf numFmtId="0" fontId="0" fillId="12" borderId="27" xfId="0" applyFill="1" applyBorder="1" applyAlignment="1" applyProtection="1">
      <alignment horizontal="right" vertical="center"/>
      <protection hidden="1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5" fillId="3" borderId="25" xfId="0" applyFont="1" applyFill="1" applyBorder="1" applyAlignment="1" applyProtection="1">
      <alignment horizontal="center" vertical="center"/>
      <protection locked="0"/>
    </xf>
    <xf numFmtId="4" fontId="31" fillId="8" borderId="15" xfId="0" applyNumberFormat="1" applyFont="1" applyFill="1" applyBorder="1" applyAlignment="1" applyProtection="1">
      <alignment horizontal="center"/>
      <protection hidden="1"/>
    </xf>
    <xf numFmtId="0" fontId="31" fillId="8" borderId="16" xfId="0" applyFont="1" applyFill="1" applyBorder="1" applyAlignment="1" applyProtection="1">
      <alignment horizontal="center"/>
      <protection hidden="1"/>
    </xf>
    <xf numFmtId="0" fontId="31" fillId="8" borderId="33" xfId="0" applyFont="1" applyFill="1" applyBorder="1" applyAlignment="1" applyProtection="1">
      <alignment horizontal="center"/>
      <protection hidden="1"/>
    </xf>
    <xf numFmtId="0" fontId="30" fillId="0" borderId="15" xfId="0" applyFont="1" applyBorder="1" applyAlignment="1" applyProtection="1">
      <alignment horizontal="center" vertical="center"/>
      <protection hidden="1"/>
    </xf>
    <xf numFmtId="0" fontId="30" fillId="0" borderId="16" xfId="0" applyFont="1" applyBorder="1" applyAlignment="1" applyProtection="1">
      <alignment horizontal="center" vertical="center"/>
      <protection hidden="1"/>
    </xf>
    <xf numFmtId="0" fontId="30" fillId="0" borderId="33" xfId="0" applyFont="1" applyBorder="1" applyAlignment="1" applyProtection="1">
      <alignment horizontal="center" vertical="center"/>
      <protection hidden="1"/>
    </xf>
    <xf numFmtId="0" fontId="0" fillId="0" borderId="0" xfId="0" quotePrefix="1" applyAlignment="1" applyProtection="1">
      <alignment horizontal="left"/>
      <protection hidden="1"/>
    </xf>
    <xf numFmtId="0" fontId="0" fillId="9" borderId="0" xfId="0" applyFill="1" applyBorder="1" applyAlignment="1" applyProtection="1">
      <alignment horizontal="right"/>
      <protection hidden="1"/>
    </xf>
    <xf numFmtId="0" fontId="0" fillId="9" borderId="0" xfId="0" applyFill="1" applyAlignment="1" applyProtection="1">
      <alignment horizontal="right"/>
      <protection hidden="1"/>
    </xf>
  </cellXfs>
  <cellStyles count="9">
    <cellStyle name="Currency" xfId="1" builtinId="4"/>
    <cellStyle name="Navadno 2" xfId="5"/>
    <cellStyle name="Navadno 3" xfId="3"/>
    <cellStyle name="Normal" xfId="0" builtinId="0"/>
    <cellStyle name="Normal 2" xfId="8"/>
    <cellStyle name="Odstotek 2" xfId="7"/>
    <cellStyle name="Odstotek 3" xfId="4"/>
    <cellStyle name="Percent" xfId="2" builtinId="5"/>
    <cellStyle name="Valuta 2" xfId="6"/>
  </cellStyles>
  <dxfs count="7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00B05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00B05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190500</xdr:rowOff>
    </xdr:from>
    <xdr:to>
      <xdr:col>1</xdr:col>
      <xdr:colOff>3934</xdr:colOff>
      <xdr:row>11</xdr:row>
      <xdr:rowOff>136526</xdr:rowOff>
    </xdr:to>
    <xdr:pic>
      <xdr:nvPicPr>
        <xdr:cNvPr id="3" name="Slika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9825"/>
          <a:ext cx="1251709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</xdr:row>
      <xdr:rowOff>228600</xdr:rowOff>
    </xdr:from>
    <xdr:to>
      <xdr:col>0</xdr:col>
      <xdr:colOff>1228725</xdr:colOff>
      <xdr:row>3</xdr:row>
      <xdr:rowOff>543365</xdr:rowOff>
    </xdr:to>
    <xdr:pic>
      <xdr:nvPicPr>
        <xdr:cNvPr id="5" name="Slika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0"/>
          <a:ext cx="1171575" cy="829115"/>
        </a:xfrm>
        <a:prstGeom prst="rect">
          <a:avLst/>
        </a:prstGeom>
      </xdr:spPr>
    </xdr:pic>
    <xdr:clientData/>
  </xdr:twoCellAnchor>
  <xdr:twoCellAnchor editAs="oneCell">
    <xdr:from>
      <xdr:col>0</xdr:col>
      <xdr:colOff>65018</xdr:colOff>
      <xdr:row>4</xdr:row>
      <xdr:rowOff>257175</xdr:rowOff>
    </xdr:from>
    <xdr:to>
      <xdr:col>0</xdr:col>
      <xdr:colOff>1235972</xdr:colOff>
      <xdr:row>7</xdr:row>
      <xdr:rowOff>182562</xdr:rowOff>
    </xdr:to>
    <xdr:pic>
      <xdr:nvPicPr>
        <xdr:cNvPr id="7" name="Slika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8" y="1476375"/>
          <a:ext cx="1170954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</xdr:row>
      <xdr:rowOff>19050</xdr:rowOff>
    </xdr:from>
    <xdr:to>
      <xdr:col>9</xdr:col>
      <xdr:colOff>361625</xdr:colOff>
      <xdr:row>2</xdr:row>
      <xdr:rowOff>180916</xdr:rowOff>
    </xdr:to>
    <xdr:pic>
      <xdr:nvPicPr>
        <xdr:cNvPr id="9" name="Slika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19425" y="266700"/>
          <a:ext cx="2600000" cy="476191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27</xdr:row>
      <xdr:rowOff>287330</xdr:rowOff>
    </xdr:from>
    <xdr:to>
      <xdr:col>21</xdr:col>
      <xdr:colOff>536579</xdr:colOff>
      <xdr:row>29</xdr:row>
      <xdr:rowOff>114300</xdr:rowOff>
    </xdr:to>
    <xdr:pic>
      <xdr:nvPicPr>
        <xdr:cNvPr id="12" name="Slika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25075" y="7145330"/>
          <a:ext cx="2279654" cy="417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28576</xdr:colOff>
      <xdr:row>2</xdr:row>
      <xdr:rowOff>0</xdr:rowOff>
    </xdr:from>
    <xdr:to>
      <xdr:col>15</xdr:col>
      <xdr:colOff>38100</xdr:colOff>
      <xdr:row>5</xdr:row>
      <xdr:rowOff>219075</xdr:rowOff>
    </xdr:to>
    <xdr:pic>
      <xdr:nvPicPr>
        <xdr:cNvPr id="2" name="Slika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8901" y="200025"/>
          <a:ext cx="3800474" cy="676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T17"/>
  <sheetViews>
    <sheetView showGridLines="0" topLeftCell="C1" workbookViewId="0">
      <selection activeCell="T4" sqref="T4"/>
    </sheetView>
  </sheetViews>
  <sheetFormatPr defaultRowHeight="15"/>
  <cols>
    <col min="1" max="1" width="9.140625" style="3" collapsed="1"/>
    <col min="2" max="2" width="6" style="3" customWidth="1" collapsed="1"/>
    <col min="3" max="8" width="9.140625" style="3" collapsed="1"/>
    <col min="9" max="9" width="9.5703125" style="3" customWidth="1" collapsed="1"/>
    <col min="10" max="13" width="9.140625" style="3" collapsed="1"/>
    <col min="14" max="14" width="10.42578125" style="3" customWidth="1" collapsed="1"/>
    <col min="15" max="15" width="11" style="3" customWidth="1" collapsed="1"/>
    <col min="16" max="16384" width="9.140625" style="3" collapsed="1"/>
  </cols>
  <sheetData>
    <row r="2" spans="2:20" ht="15.75" thickBot="1"/>
    <row r="3" spans="2:20" ht="47.25" customHeight="1" thickBot="1">
      <c r="B3" s="65" t="s">
        <v>0</v>
      </c>
      <c r="C3" s="66" t="s">
        <v>1</v>
      </c>
      <c r="D3" s="66" t="s">
        <v>2</v>
      </c>
      <c r="E3" s="66" t="s">
        <v>3</v>
      </c>
      <c r="F3" s="66" t="s">
        <v>4</v>
      </c>
      <c r="G3" s="66" t="s">
        <v>5</v>
      </c>
      <c r="H3" s="66" t="s">
        <v>6</v>
      </c>
      <c r="I3" s="66" t="s">
        <v>7</v>
      </c>
      <c r="J3" s="66" t="s">
        <v>8</v>
      </c>
      <c r="K3" s="66" t="s">
        <v>9</v>
      </c>
      <c r="L3" s="66" t="s">
        <v>10</v>
      </c>
      <c r="M3" s="67" t="s">
        <v>11</v>
      </c>
      <c r="N3" s="68" t="s">
        <v>12</v>
      </c>
      <c r="O3" s="68" t="s">
        <v>13</v>
      </c>
      <c r="Q3" s="89" t="s">
        <v>14</v>
      </c>
      <c r="R3" s="68" t="s">
        <v>15</v>
      </c>
    </row>
    <row r="4" spans="2:20">
      <c r="B4" s="69">
        <v>1</v>
      </c>
      <c r="C4" s="135">
        <v>6.0000000000000001E-3</v>
      </c>
      <c r="D4" s="4" t="s">
        <v>16</v>
      </c>
      <c r="E4" s="82">
        <v>50</v>
      </c>
      <c r="F4" s="79">
        <v>1.25</v>
      </c>
      <c r="G4" s="70">
        <v>2.5000000000000001E-2</v>
      </c>
      <c r="H4" s="14">
        <f>+F4/G4</f>
        <v>50</v>
      </c>
      <c r="I4" s="7">
        <f t="shared" ref="I4:I9" si="0">B4*C4</f>
        <v>6.0000000000000001E-3</v>
      </c>
      <c r="J4" s="115">
        <f t="shared" ref="J4:J9" si="1">I4*F4</f>
        <v>7.4999999999999997E-3</v>
      </c>
      <c r="K4" s="118">
        <f t="shared" ref="K4:K9" si="2">I4*G4</f>
        <v>1.5000000000000001E-4</v>
      </c>
      <c r="L4" s="119">
        <f>K4-I4/H4</f>
        <v>3.0000000000000011E-5</v>
      </c>
      <c r="M4" s="82">
        <v>50</v>
      </c>
      <c r="N4" s="86">
        <v>0</v>
      </c>
      <c r="O4" s="85">
        <v>0.25</v>
      </c>
      <c r="Q4" s="90">
        <v>16</v>
      </c>
      <c r="R4" s="91">
        <f t="shared" ref="R4:R9" si="3">IF(Q4="","",+F4/Q4)</f>
        <v>7.8125E-2</v>
      </c>
      <c r="S4" s="218">
        <f>F4-100%</f>
        <v>0.25</v>
      </c>
      <c r="T4" s="3">
        <f>C4*S4</f>
        <v>1.5E-3</v>
      </c>
    </row>
    <row r="5" spans="2:20" s="64" customFormat="1">
      <c r="B5" s="56">
        <v>1</v>
      </c>
      <c r="C5" s="172">
        <v>1.2E-2</v>
      </c>
      <c r="D5" s="8" t="s">
        <v>17</v>
      </c>
      <c r="E5" s="83">
        <v>100</v>
      </c>
      <c r="F5" s="80">
        <v>1.2</v>
      </c>
      <c r="G5" s="22">
        <v>2.5000000000000001E-2</v>
      </c>
      <c r="H5" s="62">
        <f>F5/G5</f>
        <v>47.999999999999993</v>
      </c>
      <c r="I5" s="63">
        <f t="shared" si="0"/>
        <v>1.2E-2</v>
      </c>
      <c r="J5" s="116">
        <f t="shared" si="1"/>
        <v>1.44E-2</v>
      </c>
      <c r="K5" s="120">
        <f t="shared" si="2"/>
        <v>3.0000000000000003E-4</v>
      </c>
      <c r="L5" s="121">
        <f t="shared" ref="L5:L9" si="4">K5-I5/H5</f>
        <v>4.9999999999999969E-5</v>
      </c>
      <c r="M5" s="83">
        <v>100</v>
      </c>
      <c r="N5" s="87">
        <v>0</v>
      </c>
      <c r="O5" s="71"/>
      <c r="Q5" s="92">
        <v>19</v>
      </c>
      <c r="R5" s="93">
        <f t="shared" si="3"/>
        <v>6.3157894736842107E-2</v>
      </c>
      <c r="S5" s="218">
        <f>F5-100%</f>
        <v>0.19999999999999996</v>
      </c>
      <c r="T5" s="3">
        <f>C5*S5</f>
        <v>2.3999999999999994E-3</v>
      </c>
    </row>
    <row r="6" spans="2:20" s="64" customFormat="1">
      <c r="B6" s="56">
        <v>1</v>
      </c>
      <c r="C6" s="172">
        <v>2.4E-2</v>
      </c>
      <c r="D6" s="8" t="s">
        <v>18</v>
      </c>
      <c r="E6" s="83">
        <v>200</v>
      </c>
      <c r="F6" s="80">
        <v>1.1499999999999999</v>
      </c>
      <c r="G6" s="22">
        <v>2.5000000000000001E-2</v>
      </c>
      <c r="H6" s="62">
        <f>F6/G6</f>
        <v>45.999999999999993</v>
      </c>
      <c r="I6" s="63">
        <f t="shared" si="0"/>
        <v>2.4E-2</v>
      </c>
      <c r="J6" s="116">
        <f t="shared" si="1"/>
        <v>2.76E-2</v>
      </c>
      <c r="K6" s="120">
        <f t="shared" si="2"/>
        <v>6.0000000000000006E-4</v>
      </c>
      <c r="L6" s="121">
        <f t="shared" si="4"/>
        <v>7.8260869565217384E-5</v>
      </c>
      <c r="M6" s="83">
        <v>200</v>
      </c>
      <c r="N6" s="87">
        <v>0</v>
      </c>
      <c r="O6" s="71"/>
      <c r="Q6" s="92">
        <v>24</v>
      </c>
      <c r="R6" s="93">
        <f t="shared" si="3"/>
        <v>4.7916666666666663E-2</v>
      </c>
      <c r="S6" s="218">
        <f>F6-100%</f>
        <v>0.14999999999999991</v>
      </c>
      <c r="T6" s="3">
        <f>C6*S6</f>
        <v>3.5999999999999977E-3</v>
      </c>
    </row>
    <row r="7" spans="2:20" s="64" customFormat="1">
      <c r="B7" s="56">
        <v>1</v>
      </c>
      <c r="C7" s="172">
        <v>3.5999999999999997E-2</v>
      </c>
      <c r="D7" s="8" t="s">
        <v>19</v>
      </c>
      <c r="E7" s="83">
        <v>10000</v>
      </c>
      <c r="F7" s="80">
        <v>1.1000000000000001</v>
      </c>
      <c r="G7" s="22">
        <v>2.5000000000000001E-2</v>
      </c>
      <c r="H7" s="62">
        <f>F7/G7</f>
        <v>44</v>
      </c>
      <c r="I7" s="63">
        <f t="shared" si="0"/>
        <v>3.5999999999999997E-2</v>
      </c>
      <c r="J7" s="116">
        <f t="shared" si="1"/>
        <v>3.9600000000000003E-2</v>
      </c>
      <c r="K7" s="120">
        <f t="shared" si="2"/>
        <v>8.9999999999999998E-4</v>
      </c>
      <c r="L7" s="121">
        <f t="shared" si="4"/>
        <v>8.1818181818181816E-5</v>
      </c>
      <c r="M7" s="83">
        <v>10000</v>
      </c>
      <c r="N7" s="87">
        <v>0</v>
      </c>
      <c r="O7" s="71"/>
      <c r="Q7" s="92">
        <v>31</v>
      </c>
      <c r="R7" s="93">
        <f t="shared" si="3"/>
        <v>3.5483870967741936E-2</v>
      </c>
      <c r="S7" s="218">
        <f>F7-100%</f>
        <v>0.10000000000000009</v>
      </c>
      <c r="T7" s="3">
        <f>C7*S7</f>
        <v>3.6000000000000029E-3</v>
      </c>
    </row>
    <row r="8" spans="2:20" s="64" customFormat="1" ht="0.75" customHeight="1">
      <c r="B8" s="56">
        <v>1</v>
      </c>
      <c r="C8" s="116">
        <v>0.1</v>
      </c>
      <c r="D8" s="8" t="s">
        <v>20</v>
      </c>
      <c r="E8" s="83">
        <v>1000</v>
      </c>
      <c r="F8" s="80">
        <v>1.2</v>
      </c>
      <c r="G8" s="22">
        <v>0.02</v>
      </c>
      <c r="H8" s="62">
        <f>F8/G8</f>
        <v>60</v>
      </c>
      <c r="I8" s="63">
        <f t="shared" si="0"/>
        <v>0.1</v>
      </c>
      <c r="J8" s="116">
        <f t="shared" si="1"/>
        <v>0.12</v>
      </c>
      <c r="K8" s="120">
        <f t="shared" si="2"/>
        <v>2E-3</v>
      </c>
      <c r="L8" s="121">
        <f t="shared" si="4"/>
        <v>3.3333333333333327E-4</v>
      </c>
      <c r="M8" s="83">
        <v>100</v>
      </c>
      <c r="N8" s="87">
        <v>0</v>
      </c>
      <c r="O8" s="71"/>
      <c r="Q8" s="92">
        <v>43</v>
      </c>
      <c r="R8" s="93">
        <f t="shared" si="3"/>
        <v>2.7906976744186046E-2</v>
      </c>
    </row>
    <row r="9" spans="2:20" ht="15.75" hidden="1" thickBot="1">
      <c r="B9" s="57">
        <v>1</v>
      </c>
      <c r="C9" s="117">
        <v>0.1</v>
      </c>
      <c r="D9" s="11" t="s">
        <v>21</v>
      </c>
      <c r="E9" s="84">
        <v>1000</v>
      </c>
      <c r="F9" s="81">
        <v>1.2</v>
      </c>
      <c r="G9" s="23">
        <v>0.02</v>
      </c>
      <c r="H9" s="16">
        <f>F9/G9</f>
        <v>60</v>
      </c>
      <c r="I9" s="12">
        <f t="shared" si="0"/>
        <v>0.1</v>
      </c>
      <c r="J9" s="117">
        <f t="shared" si="1"/>
        <v>0.12</v>
      </c>
      <c r="K9" s="122">
        <f t="shared" si="2"/>
        <v>2E-3</v>
      </c>
      <c r="L9" s="123">
        <f t="shared" si="4"/>
        <v>3.3333333333333327E-4</v>
      </c>
      <c r="M9" s="19"/>
      <c r="N9" s="88">
        <v>0</v>
      </c>
      <c r="O9" s="72"/>
      <c r="Q9" s="94">
        <v>67</v>
      </c>
      <c r="R9" s="95">
        <f t="shared" si="3"/>
        <v>1.7910447761194031E-2</v>
      </c>
    </row>
    <row r="13" spans="2:20">
      <c r="B13" s="73"/>
      <c r="C13" s="73"/>
      <c r="D13" s="73"/>
      <c r="E13" s="73"/>
      <c r="F13" s="73"/>
      <c r="G13" s="73"/>
    </row>
    <row r="14" spans="2:20">
      <c r="B14" s="73"/>
      <c r="C14" s="74"/>
      <c r="D14" s="74"/>
      <c r="E14" s="74"/>
      <c r="F14" s="73"/>
      <c r="G14" s="75"/>
    </row>
    <row r="15" spans="2:20">
      <c r="B15" s="221"/>
      <c r="C15" s="221"/>
      <c r="D15" s="221"/>
      <c r="E15" s="221"/>
      <c r="F15" s="221"/>
      <c r="G15" s="221"/>
    </row>
    <row r="16" spans="2:20">
      <c r="B16" s="221"/>
      <c r="C16" s="221"/>
      <c r="D16" s="221"/>
      <c r="E16" s="221"/>
      <c r="F16" s="221"/>
      <c r="G16" s="221"/>
    </row>
    <row r="17" spans="2:7">
      <c r="B17" s="221"/>
      <c r="C17" s="221"/>
      <c r="D17" s="221"/>
      <c r="E17" s="221"/>
      <c r="F17" s="221"/>
      <c r="G17" s="221"/>
    </row>
  </sheetData>
  <mergeCells count="6">
    <mergeCell ref="B17:E17"/>
    <mergeCell ref="F17:G17"/>
    <mergeCell ref="B15:E15"/>
    <mergeCell ref="F15:G15"/>
    <mergeCell ref="B16:E16"/>
    <mergeCell ref="F16:G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D406"/>
  <sheetViews>
    <sheetView showGridLines="0" workbookViewId="0">
      <selection activeCell="K396" sqref="K396"/>
    </sheetView>
  </sheetViews>
  <sheetFormatPr defaultRowHeight="15"/>
  <cols>
    <col min="1" max="1" width="18.7109375" style="3" customWidth="1" collapsed="1"/>
    <col min="2" max="2" width="8.5703125" style="3" customWidth="1" collapsed="1"/>
    <col min="3" max="3" width="6" style="3" customWidth="1" collapsed="1"/>
    <col min="4" max="4" width="7.42578125" style="3" customWidth="1" collapsed="1"/>
    <col min="5" max="5" width="9.5703125" style="3" customWidth="1" collapsed="1"/>
    <col min="6" max="6" width="6.7109375" style="3" customWidth="1" collapsed="1"/>
    <col min="7" max="8" width="7.85546875" style="3" customWidth="1" collapsed="1"/>
    <col min="9" max="9" width="6.140625" style="3" customWidth="1" collapsed="1"/>
    <col min="10" max="10" width="8.42578125" style="3" customWidth="1" collapsed="1"/>
    <col min="11" max="11" width="10.7109375" style="3" customWidth="1" collapsed="1"/>
    <col min="12" max="12" width="8.42578125" style="3" customWidth="1" collapsed="1"/>
    <col min="13" max="13" width="7.5703125" style="3" customWidth="1" collapsed="1"/>
    <col min="14" max="14" width="5.42578125" style="3" customWidth="1" collapsed="1"/>
    <col min="15" max="15" width="0.28515625" style="3" customWidth="1" collapsed="1"/>
    <col min="16" max="16" width="9.140625" style="3" collapsed="1"/>
    <col min="17" max="17" width="10.42578125" style="3" customWidth="1" collapsed="1"/>
    <col min="18" max="18" width="12" style="3" customWidth="1" collapsed="1"/>
    <col min="19" max="19" width="9.140625" style="3" collapsed="1"/>
    <col min="20" max="20" width="9.5703125" style="3" customWidth="1" collapsed="1"/>
    <col min="21" max="21" width="8" style="3" customWidth="1" collapsed="1"/>
    <col min="22" max="23" width="9" style="3" customWidth="1" collapsed="1"/>
    <col min="24" max="24" width="1.28515625" style="3" customWidth="1" collapsed="1"/>
    <col min="25" max="25" width="6.42578125" style="3" customWidth="1" collapsed="1"/>
    <col min="26" max="27" width="5.85546875" style="3" customWidth="1" collapsed="1"/>
    <col min="28" max="28" width="6.85546875" style="25" customWidth="1" collapsed="1"/>
    <col min="29" max="31" width="5.85546875" style="3" customWidth="1" collapsed="1"/>
    <col min="32" max="32" width="6.7109375" style="25" customWidth="1" collapsed="1"/>
    <col min="33" max="35" width="5.85546875" style="3" customWidth="1" collapsed="1"/>
    <col min="36" max="36" width="6.140625" style="25" customWidth="1" collapsed="1"/>
    <col min="37" max="38" width="5.85546875" style="3" customWidth="1" collapsed="1"/>
    <col min="39" max="39" width="6.7109375" style="3" customWidth="1" collapsed="1"/>
    <col min="40" max="40" width="6.7109375" style="25" customWidth="1" collapsed="1"/>
    <col min="41" max="42" width="5.85546875" style="3" customWidth="1" collapsed="1"/>
    <col min="43" max="43" width="6.7109375" style="3" customWidth="1" collapsed="1"/>
    <col min="44" max="44" width="6.42578125" style="25" customWidth="1" collapsed="1"/>
    <col min="45" max="46" width="5.85546875" style="3" customWidth="1" collapsed="1"/>
    <col min="47" max="47" width="6.7109375" style="3" customWidth="1" collapsed="1"/>
    <col min="48" max="48" width="9.140625" style="25" bestFit="1" customWidth="1" collapsed="1"/>
    <col min="49" max="49" width="6.7109375" style="3" bestFit="1" customWidth="1" collapsed="1"/>
    <col min="50" max="50" width="10.28515625" style="3" bestFit="1" customWidth="1" collapsed="1"/>
    <col min="51" max="51" width="7.5703125" style="3" customWidth="1" collapsed="1"/>
    <col min="52" max="52" width="9.7109375" style="3" customWidth="1" collapsed="1"/>
    <col min="53" max="16384" width="9.140625" style="3" collapsed="1"/>
  </cols>
  <sheetData>
    <row r="1" spans="1:48" ht="19.5" customHeight="1">
      <c r="B1" s="111" t="s">
        <v>22</v>
      </c>
      <c r="C1" s="234" t="s">
        <v>23</v>
      </c>
      <c r="D1" s="234"/>
      <c r="E1" s="234"/>
      <c r="F1" s="3">
        <v>1200</v>
      </c>
      <c r="AB1" s="3"/>
      <c r="AF1" s="3"/>
      <c r="AJ1" s="3"/>
      <c r="AN1" s="3"/>
      <c r="AR1" s="3"/>
      <c r="AV1" s="3"/>
    </row>
    <row r="2" spans="1:48" ht="24.75" customHeight="1">
      <c r="B2" s="3" t="s">
        <v>24</v>
      </c>
      <c r="AB2" s="3"/>
      <c r="AF2" s="3"/>
      <c r="AJ2" s="3"/>
      <c r="AN2" s="3"/>
      <c r="AR2" s="3"/>
      <c r="AV2" s="3"/>
    </row>
    <row r="3" spans="1:48" ht="15.75" thickBot="1">
      <c r="AB3" s="3"/>
      <c r="AF3" s="3"/>
      <c r="AJ3" s="3"/>
      <c r="AN3" s="3"/>
      <c r="AR3" s="3"/>
      <c r="AV3" s="3"/>
    </row>
    <row r="4" spans="1:48" ht="43.5" customHeight="1" thickBot="1">
      <c r="B4" s="256">
        <v>2</v>
      </c>
      <c r="C4" s="257"/>
      <c r="D4" s="279" t="s">
        <v>25</v>
      </c>
      <c r="E4" s="280"/>
      <c r="F4" s="280"/>
      <c r="G4" s="280"/>
      <c r="H4" s="280"/>
      <c r="I4" s="280"/>
      <c r="J4" s="280"/>
      <c r="K4" s="280"/>
      <c r="L4" s="280"/>
      <c r="M4" s="281"/>
      <c r="AB4" s="3"/>
      <c r="AF4" s="3"/>
      <c r="AJ4" s="3"/>
      <c r="AN4" s="3"/>
      <c r="AR4" s="3"/>
      <c r="AV4" s="3"/>
    </row>
    <row r="5" spans="1:48" ht="24" customHeight="1">
      <c r="B5" s="285">
        <f>+B4*F1</f>
        <v>2400</v>
      </c>
      <c r="C5" s="285"/>
      <c r="D5" s="21"/>
      <c r="E5" s="21"/>
      <c r="F5" s="21"/>
      <c r="G5" s="21"/>
      <c r="H5" s="21"/>
      <c r="I5" s="21"/>
      <c r="J5" s="21"/>
      <c r="AB5" s="3"/>
      <c r="AF5" s="3"/>
      <c r="AJ5" s="3"/>
      <c r="AN5" s="3"/>
      <c r="AR5" s="3"/>
      <c r="AV5" s="3"/>
    </row>
    <row r="6" spans="1:48" ht="23.25" customHeight="1" thickBot="1">
      <c r="B6" s="255" t="str">
        <f>IF(B4=0,"Your Daily Income Goal",IF(B4&gt;0,"Your Daily Income Goal (if deposit = BTC "&amp;B4&amp;" )",""))</f>
        <v>Your Daily Income Goal (if deposit = BTC 2 )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AB6" s="3"/>
      <c r="AF6" s="3"/>
      <c r="AJ6" s="3"/>
      <c r="AN6" s="3"/>
      <c r="AR6" s="3"/>
      <c r="AV6" s="3"/>
    </row>
    <row r="7" spans="1:48" ht="24" customHeight="1" thickBot="1">
      <c r="B7" s="259">
        <v>1</v>
      </c>
      <c r="C7" s="260"/>
      <c r="D7" s="249" t="s">
        <v>26</v>
      </c>
      <c r="E7" s="250"/>
      <c r="F7" s="250"/>
      <c r="G7" s="250"/>
      <c r="H7" s="250"/>
      <c r="I7" s="250"/>
      <c r="J7" s="250"/>
      <c r="K7" s="250"/>
      <c r="L7" s="250"/>
      <c r="M7" s="251"/>
      <c r="N7" s="126">
        <f>+$B$7*F1</f>
        <v>1200</v>
      </c>
      <c r="AB7" s="3"/>
      <c r="AF7" s="3"/>
      <c r="AJ7" s="3"/>
      <c r="AN7" s="3"/>
      <c r="AR7" s="3"/>
      <c r="AV7" s="3"/>
    </row>
    <row r="8" spans="1:48" ht="22.5" customHeight="1" thickBot="1">
      <c r="A8" s="21">
        <f>IFERROR(INDEX($P$40:$P$405+1,MATCH(B7,$S$40:$S$405,1),1),"")</f>
        <v>366</v>
      </c>
      <c r="B8" s="261">
        <f>IF($F$28=0,"",A8)</f>
        <v>366</v>
      </c>
      <c r="C8" s="262"/>
      <c r="D8" s="252" t="str">
        <f>IF(B8="","",IF(B8&gt;0,"You will earn $"&amp;B7&amp;" per day after "&amp;B8&amp;" days",""))</f>
        <v>You will earn $1 per day after 366 days</v>
      </c>
      <c r="E8" s="253"/>
      <c r="F8" s="253"/>
      <c r="G8" s="253"/>
      <c r="H8" s="253"/>
      <c r="I8" s="253"/>
      <c r="J8" s="253"/>
      <c r="K8" s="253"/>
      <c r="L8" s="253"/>
      <c r="M8" s="254"/>
      <c r="AB8" s="3"/>
      <c r="AF8" s="3"/>
      <c r="AJ8" s="3"/>
      <c r="AN8" s="3"/>
      <c r="AR8" s="3"/>
      <c r="AV8" s="3"/>
    </row>
    <row r="9" spans="1:48" ht="22.5" customHeight="1">
      <c r="B9" s="290" t="str">
        <f>IF(B7&gt;info!$O$4,"Daily Withdrawal limit is $"&amp;info!$O$4,"")</f>
        <v>Daily Withdrawal limit is $0.25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AB9" s="3"/>
      <c r="AF9" s="3"/>
      <c r="AJ9" s="3"/>
      <c r="AN9" s="3"/>
      <c r="AR9" s="3"/>
      <c r="AV9" s="3"/>
    </row>
    <row r="10" spans="1:48" ht="23.25" customHeight="1" thickBot="1">
      <c r="B10" s="289" t="str">
        <f>IF(B4=0,"Calculation of Daily Income after X days",IF(B4&gt;0,"Calculation of Daily Income after X days (if Deposit = BTC "&amp;B4&amp;" )",""))</f>
        <v>Calculation of Daily Income after X days (if Deposit = BTC 2 )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AB10" s="3"/>
      <c r="AF10" s="3"/>
      <c r="AJ10" s="3"/>
      <c r="AN10" s="3"/>
      <c r="AR10" s="3"/>
      <c r="AV10" s="3"/>
    </row>
    <row r="11" spans="1:48" ht="28.5" customHeight="1" thickBot="1">
      <c r="B11" s="293">
        <v>0</v>
      </c>
      <c r="C11" s="294"/>
      <c r="D11" s="264" t="s">
        <v>27</v>
      </c>
      <c r="E11" s="265"/>
      <c r="F11" s="265"/>
      <c r="G11" s="265"/>
      <c r="H11" s="265"/>
      <c r="I11" s="265"/>
      <c r="J11" s="265"/>
      <c r="K11" s="265"/>
      <c r="L11" s="265"/>
      <c r="M11" s="266"/>
      <c r="N11" s="24"/>
      <c r="O11" s="24"/>
      <c r="AB11" s="3"/>
      <c r="AF11" s="3"/>
      <c r="AJ11" s="3"/>
      <c r="AN11" s="3"/>
      <c r="AR11" s="3"/>
      <c r="AV11" s="3"/>
    </row>
    <row r="12" spans="1:48" ht="24" customHeight="1" thickBot="1">
      <c r="B12" s="258">
        <f>IFERROR(INDEX(S40:S405,MATCH(B11,P40:P405,0),1),"from 0 - 365")</f>
        <v>0</v>
      </c>
      <c r="C12" s="258"/>
      <c r="D12" s="252" t="str">
        <f>IF(B12&gt;=info!$O$4,"Daily Withdrawal limit is $"&amp;info!$O$4,IF(B11&gt;0,"After "&amp;B11&amp;" days your daily net Income will be $"&amp;N12,""))</f>
        <v/>
      </c>
      <c r="E12" s="253"/>
      <c r="F12" s="253"/>
      <c r="G12" s="253"/>
      <c r="H12" s="253"/>
      <c r="I12" s="253"/>
      <c r="J12" s="253"/>
      <c r="K12" s="253"/>
      <c r="L12" s="253"/>
      <c r="M12" s="254"/>
      <c r="N12" s="76" t="str">
        <f>FIXED(B12,2)</f>
        <v>0.00</v>
      </c>
      <c r="O12" s="20"/>
      <c r="AB12" s="3"/>
      <c r="AF12" s="3"/>
      <c r="AJ12" s="3"/>
      <c r="AN12" s="3"/>
      <c r="AR12" s="3"/>
      <c r="AV12" s="3"/>
    </row>
    <row r="13" spans="1:48" ht="23.25" customHeight="1">
      <c r="B13" s="126">
        <f>+$B$7*B12</f>
        <v>0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76"/>
      <c r="AB13" s="3"/>
      <c r="AF13" s="3"/>
      <c r="AJ13" s="3"/>
      <c r="AN13" s="3"/>
      <c r="AR13" s="3"/>
      <c r="AV13" s="3"/>
    </row>
    <row r="14" spans="1:48" ht="25.5" customHeight="1">
      <c r="B14" s="263" t="str">
        <f>IF(B4=0,"Your SHARES",IF(B4&gt;0,"Your shares (if  deposit = $"&amp;B4&amp;" )",""))</f>
        <v>Your shares (if  deposit = $2 )</v>
      </c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</row>
    <row r="15" spans="1:48" ht="48" customHeight="1" thickBot="1">
      <c r="B15" s="78" t="s">
        <v>28</v>
      </c>
      <c r="C15" s="77" t="s">
        <v>1</v>
      </c>
      <c r="D15" s="77" t="s">
        <v>7</v>
      </c>
      <c r="E15" s="77" t="s">
        <v>2</v>
      </c>
      <c r="F15" s="78" t="s">
        <v>3</v>
      </c>
      <c r="G15" s="77" t="s">
        <v>4</v>
      </c>
      <c r="H15" s="77" t="s">
        <v>5</v>
      </c>
      <c r="I15" s="160" t="s">
        <v>29</v>
      </c>
      <c r="J15" s="77" t="s">
        <v>8</v>
      </c>
      <c r="K15" s="77" t="s">
        <v>9</v>
      </c>
      <c r="L15" s="77" t="s">
        <v>10</v>
      </c>
      <c r="M15" s="78" t="s">
        <v>11</v>
      </c>
      <c r="N15" s="78" t="s">
        <v>30</v>
      </c>
      <c r="AB15" s="3"/>
      <c r="AF15" s="3"/>
      <c r="AJ15" s="3"/>
      <c r="AN15" s="3"/>
      <c r="AR15" s="3"/>
      <c r="AV15" s="3"/>
    </row>
    <row r="16" spans="1:48">
      <c r="B16" s="1">
        <f>+Y40</f>
        <v>50</v>
      </c>
      <c r="C16" s="135">
        <f>+info!C4</f>
        <v>6.0000000000000001E-3</v>
      </c>
      <c r="D16" s="135">
        <f t="shared" ref="D16:D21" si="0">B16*C16</f>
        <v>0.3</v>
      </c>
      <c r="E16" s="4" t="str">
        <f>IF(info!D4="","",info!D4)</f>
        <v>Adpack1</v>
      </c>
      <c r="F16" s="17">
        <f>+info!E4</f>
        <v>50</v>
      </c>
      <c r="G16" s="5">
        <f>+info!F4</f>
        <v>1.25</v>
      </c>
      <c r="H16" s="6">
        <f>+info!G4</f>
        <v>2.5000000000000001E-2</v>
      </c>
      <c r="I16" s="14">
        <f>+G16/H16</f>
        <v>50</v>
      </c>
      <c r="J16" s="137">
        <f t="shared" ref="J16:J21" si="1">D16*G16</f>
        <v>0.375</v>
      </c>
      <c r="K16" s="137">
        <f t="shared" ref="K16:K21" si="2">D16*H16</f>
        <v>7.4999999999999997E-3</v>
      </c>
      <c r="L16" s="139">
        <f t="shared" ref="L16:L21" si="3">K16-D16/I16</f>
        <v>1.4999999999999996E-3</v>
      </c>
      <c r="M16" s="17">
        <f>+info!M4</f>
        <v>50</v>
      </c>
      <c r="N16" s="152">
        <f>+L16*$F$1</f>
        <v>1.7999999999999996</v>
      </c>
      <c r="AB16" s="3"/>
      <c r="AF16" s="3"/>
      <c r="AJ16" s="3"/>
      <c r="AN16" s="3"/>
      <c r="AR16" s="3"/>
      <c r="AV16" s="3"/>
    </row>
    <row r="17" spans="2:48">
      <c r="B17" s="2">
        <f>+AC40</f>
        <v>100</v>
      </c>
      <c r="C17" s="136">
        <f>+info!C5</f>
        <v>1.2E-2</v>
      </c>
      <c r="D17" s="136">
        <f t="shared" si="0"/>
        <v>1.2</v>
      </c>
      <c r="E17" s="8" t="str">
        <f>IF(info!D5="","",info!D5)</f>
        <v>Adpack2</v>
      </c>
      <c r="F17" s="18">
        <f>+info!E5</f>
        <v>100</v>
      </c>
      <c r="G17" s="9">
        <f>+info!F5</f>
        <v>1.2</v>
      </c>
      <c r="H17" s="10">
        <f>+info!G5</f>
        <v>2.5000000000000001E-2</v>
      </c>
      <c r="I17" s="15">
        <f>G17/H17</f>
        <v>47.999999999999993</v>
      </c>
      <c r="J17" s="138">
        <f t="shared" si="1"/>
        <v>1.44</v>
      </c>
      <c r="K17" s="138">
        <f t="shared" si="2"/>
        <v>0.03</v>
      </c>
      <c r="L17" s="140">
        <f t="shared" si="3"/>
        <v>4.9999999999999975E-3</v>
      </c>
      <c r="M17" s="18">
        <f>+info!M5</f>
        <v>100</v>
      </c>
      <c r="N17" s="153">
        <f t="shared" ref="N17:N19" si="4">+L17*$F$1</f>
        <v>5.9999999999999973</v>
      </c>
      <c r="AB17" s="3"/>
      <c r="AF17" s="3"/>
      <c r="AJ17" s="3"/>
      <c r="AN17" s="3"/>
      <c r="AR17" s="3"/>
      <c r="AV17" s="3"/>
    </row>
    <row r="18" spans="2:48">
      <c r="B18" s="2">
        <f>+AG40</f>
        <v>20</v>
      </c>
      <c r="C18" s="136">
        <f>+info!C6</f>
        <v>2.4E-2</v>
      </c>
      <c r="D18" s="136">
        <f t="shared" si="0"/>
        <v>0.48</v>
      </c>
      <c r="E18" s="8" t="str">
        <f>IF(info!D6="","",info!D6)</f>
        <v>Adpack3</v>
      </c>
      <c r="F18" s="18">
        <f>+info!E6</f>
        <v>200</v>
      </c>
      <c r="G18" s="9">
        <f>+info!F6</f>
        <v>1.1499999999999999</v>
      </c>
      <c r="H18" s="10">
        <f>+info!G6</f>
        <v>2.5000000000000001E-2</v>
      </c>
      <c r="I18" s="15">
        <f>G18/H18</f>
        <v>45.999999999999993</v>
      </c>
      <c r="J18" s="138">
        <f t="shared" si="1"/>
        <v>0.55199999999999994</v>
      </c>
      <c r="K18" s="138">
        <f t="shared" si="2"/>
        <v>1.2E-2</v>
      </c>
      <c r="L18" s="140">
        <f t="shared" si="3"/>
        <v>1.5652173913043473E-3</v>
      </c>
      <c r="M18" s="18">
        <f>+info!M6</f>
        <v>200</v>
      </c>
      <c r="N18" s="153">
        <f t="shared" si="4"/>
        <v>1.8782608695652168</v>
      </c>
      <c r="AB18" s="3"/>
      <c r="AF18" s="3"/>
      <c r="AJ18" s="3"/>
      <c r="AN18" s="3"/>
      <c r="AR18" s="3"/>
      <c r="AV18" s="3"/>
    </row>
    <row r="19" spans="2:48" ht="14.25" customHeight="1" thickBot="1">
      <c r="B19" s="154">
        <f>+AK40</f>
        <v>0</v>
      </c>
      <c r="C19" s="155">
        <f>+info!C7</f>
        <v>3.5999999999999997E-2</v>
      </c>
      <c r="D19" s="155">
        <f t="shared" si="0"/>
        <v>0</v>
      </c>
      <c r="E19" s="11" t="str">
        <f>IF(info!D7="","",info!D7)</f>
        <v>Adpack4</v>
      </c>
      <c r="F19" s="19">
        <f>+info!E7</f>
        <v>10000</v>
      </c>
      <c r="G19" s="156">
        <f>+info!F7</f>
        <v>1.1000000000000001</v>
      </c>
      <c r="H19" s="157">
        <f>+info!G7</f>
        <v>2.5000000000000001E-2</v>
      </c>
      <c r="I19" s="16">
        <f>G19/H19</f>
        <v>44</v>
      </c>
      <c r="J19" s="158">
        <f t="shared" si="1"/>
        <v>0</v>
      </c>
      <c r="K19" s="158">
        <f t="shared" si="2"/>
        <v>0</v>
      </c>
      <c r="L19" s="159">
        <f t="shared" si="3"/>
        <v>0</v>
      </c>
      <c r="M19" s="19">
        <f>+info!M7</f>
        <v>10000</v>
      </c>
      <c r="N19" s="72">
        <f t="shared" si="4"/>
        <v>0</v>
      </c>
      <c r="AB19" s="3"/>
      <c r="AF19" s="3"/>
      <c r="AJ19" s="3"/>
      <c r="AN19" s="3"/>
      <c r="AR19" s="3"/>
      <c r="AV19" s="3"/>
    </row>
    <row r="20" spans="2:48" hidden="1">
      <c r="B20" s="141">
        <f>+AO40</f>
        <v>0</v>
      </c>
      <c r="C20" s="142">
        <f>+info!C8</f>
        <v>0.1</v>
      </c>
      <c r="D20" s="143">
        <f t="shared" si="0"/>
        <v>0</v>
      </c>
      <c r="E20" s="144" t="str">
        <f>IF(info!D8="","",info!D8)</f>
        <v>Adpack5</v>
      </c>
      <c r="F20" s="145">
        <f>+info!E8</f>
        <v>1000</v>
      </c>
      <c r="G20" s="146">
        <f>+info!F8</f>
        <v>1.2</v>
      </c>
      <c r="H20" s="147">
        <f>+info!G8</f>
        <v>0.02</v>
      </c>
      <c r="I20" s="148">
        <f>G20/H20</f>
        <v>60</v>
      </c>
      <c r="J20" s="149">
        <f t="shared" si="1"/>
        <v>0</v>
      </c>
      <c r="K20" s="149">
        <f t="shared" si="2"/>
        <v>0</v>
      </c>
      <c r="L20" s="150">
        <f t="shared" si="3"/>
        <v>0</v>
      </c>
      <c r="M20" s="151">
        <f>+info!M8</f>
        <v>100</v>
      </c>
      <c r="AB20" s="3"/>
      <c r="AF20" s="3"/>
      <c r="AJ20" s="3"/>
      <c r="AN20" s="3"/>
      <c r="AR20" s="3"/>
      <c r="AV20" s="3"/>
    </row>
    <row r="21" spans="2:48" hidden="1">
      <c r="B21" s="96">
        <f>+AS40</f>
        <v>0</v>
      </c>
      <c r="C21" s="97">
        <f>+info!C9</f>
        <v>0.1</v>
      </c>
      <c r="D21" s="98">
        <f t="shared" si="0"/>
        <v>0</v>
      </c>
      <c r="E21" s="8" t="str">
        <f>IF(info!D9="","",info!D9)</f>
        <v>Adpack6</v>
      </c>
      <c r="F21" s="99">
        <f>+info!E9</f>
        <v>1000</v>
      </c>
      <c r="G21" s="100">
        <f>+info!F9</f>
        <v>1.2</v>
      </c>
      <c r="H21" s="101">
        <f>+info!G9</f>
        <v>0.02</v>
      </c>
      <c r="I21" s="102">
        <f>G21/H21</f>
        <v>60</v>
      </c>
      <c r="J21" s="124">
        <f t="shared" si="1"/>
        <v>0</v>
      </c>
      <c r="K21" s="124">
        <f t="shared" si="2"/>
        <v>0</v>
      </c>
      <c r="L21" s="125">
        <f t="shared" si="3"/>
        <v>0</v>
      </c>
      <c r="M21" s="103"/>
      <c r="AB21" s="3"/>
      <c r="AF21" s="3"/>
      <c r="AJ21" s="3"/>
      <c r="AN21" s="3"/>
      <c r="AR21" s="3"/>
      <c r="AV21" s="3"/>
    </row>
    <row r="22" spans="2:48">
      <c r="B22" s="109" t="s">
        <v>31</v>
      </c>
      <c r="C22" s="104"/>
      <c r="D22" s="110">
        <f>SUM(D16:D21)</f>
        <v>1.98</v>
      </c>
      <c r="E22" s="104"/>
      <c r="F22" s="104"/>
      <c r="G22" s="105"/>
      <c r="H22" s="106"/>
      <c r="I22" s="104"/>
      <c r="J22" s="110">
        <f t="shared" ref="J22:L22" si="5">SUM(J16:J21)</f>
        <v>2.367</v>
      </c>
      <c r="K22" s="110">
        <f t="shared" si="5"/>
        <v>4.9500000000000002E-2</v>
      </c>
      <c r="L22" s="110">
        <f t="shared" si="5"/>
        <v>8.0652173913043444E-3</v>
      </c>
      <c r="M22" s="107"/>
      <c r="AB22" s="3"/>
      <c r="AF22" s="3"/>
      <c r="AJ22" s="3"/>
      <c r="AN22" s="3"/>
      <c r="AR22" s="3"/>
      <c r="AV22" s="3"/>
    </row>
    <row r="23" spans="2:48" ht="15.75" thickBot="1">
      <c r="F23" s="299" t="s">
        <v>32</v>
      </c>
      <c r="G23" s="299"/>
      <c r="H23" s="235" t="s">
        <v>33</v>
      </c>
      <c r="I23" s="235"/>
      <c r="J23" s="235" t="s">
        <v>34</v>
      </c>
      <c r="K23" s="235"/>
      <c r="L23" s="282" t="s">
        <v>35</v>
      </c>
      <c r="M23" s="282"/>
      <c r="AB23" s="3"/>
      <c r="AF23" s="3"/>
      <c r="AJ23" s="3"/>
      <c r="AN23" s="3"/>
      <c r="AR23" s="3"/>
      <c r="AV23" s="3"/>
    </row>
    <row r="24" spans="2:48" ht="19.5" thickBot="1">
      <c r="B24" s="283" t="s">
        <v>36</v>
      </c>
      <c r="C24" s="284"/>
      <c r="D24" s="284"/>
      <c r="E24" s="284"/>
      <c r="F24" s="236">
        <f>SUM(L16:L21)</f>
        <v>8.0652173913043444E-3</v>
      </c>
      <c r="G24" s="236"/>
      <c r="H24" s="236">
        <f>F24*7</f>
        <v>5.6456521739130412E-2</v>
      </c>
      <c r="I24" s="236"/>
      <c r="J24" s="236">
        <f>F24*30</f>
        <v>0.24195652173913032</v>
      </c>
      <c r="K24" s="237"/>
      <c r="L24" s="236">
        <f>IF(F24="","",F24*7/5)</f>
        <v>1.1291304347826082E-2</v>
      </c>
      <c r="M24" s="237"/>
      <c r="AB24" s="3"/>
      <c r="AF24" s="3"/>
      <c r="AJ24" s="3"/>
      <c r="AN24" s="3"/>
      <c r="AR24" s="3"/>
      <c r="AV24" s="3"/>
    </row>
    <row r="25" spans="2:48" ht="19.5" thickBot="1">
      <c r="B25" s="283" t="s">
        <v>37</v>
      </c>
      <c r="C25" s="284"/>
      <c r="D25" s="284"/>
      <c r="E25" s="284"/>
      <c r="F25" s="286">
        <f>SUM(L16:L21)*F1</f>
        <v>9.6782608695652126</v>
      </c>
      <c r="G25" s="286"/>
      <c r="H25" s="287">
        <f>F25*7</f>
        <v>67.747826086956493</v>
      </c>
      <c r="I25" s="287"/>
      <c r="J25" s="287">
        <f>ROUND(F25,2)*30</f>
        <v>290.39999999999998</v>
      </c>
      <c r="K25" s="288"/>
      <c r="L25" s="287">
        <f>IF(F25="","",F25*7/5)</f>
        <v>13.549565217391299</v>
      </c>
      <c r="M25" s="288"/>
      <c r="AB25" s="3"/>
      <c r="AF25" s="3"/>
      <c r="AJ25" s="3"/>
      <c r="AN25" s="3"/>
      <c r="AR25" s="3"/>
      <c r="AV25" s="3"/>
    </row>
    <row r="26" spans="2:48" ht="3.75" customHeight="1">
      <c r="F26" s="13"/>
      <c r="AB26" s="3"/>
      <c r="AF26" s="3"/>
      <c r="AJ26" s="3"/>
      <c r="AN26" s="3"/>
      <c r="AR26" s="3"/>
      <c r="AV26" s="3"/>
    </row>
    <row r="27" spans="2:48" ht="15" customHeight="1" thickBot="1">
      <c r="F27" s="235" t="s">
        <v>38</v>
      </c>
      <c r="G27" s="235"/>
      <c r="H27" s="235" t="s">
        <v>39</v>
      </c>
      <c r="I27" s="235"/>
      <c r="J27" s="235" t="s">
        <v>9</v>
      </c>
      <c r="K27" s="235"/>
      <c r="AB27" s="3"/>
      <c r="AF27" s="3"/>
      <c r="AJ27" s="3"/>
      <c r="AN27" s="3"/>
      <c r="AR27" s="3"/>
      <c r="AV27" s="3"/>
    </row>
    <row r="28" spans="2:48" ht="24.75" customHeight="1" thickBot="1">
      <c r="B28" s="300" t="s">
        <v>40</v>
      </c>
      <c r="C28" s="301"/>
      <c r="D28" s="301"/>
      <c r="E28" s="302"/>
      <c r="F28" s="303">
        <f>SUM(B16:B21)</f>
        <v>170</v>
      </c>
      <c r="G28" s="303"/>
      <c r="H28" s="272">
        <f>SUM(D16:D21)</f>
        <v>1.98</v>
      </c>
      <c r="I28" s="272"/>
      <c r="J28" s="272">
        <f>SUM(K16:K21)</f>
        <v>4.9500000000000002E-2</v>
      </c>
      <c r="K28" s="273"/>
      <c r="L28" s="274"/>
      <c r="M28" s="275"/>
      <c r="P28" s="111" t="s">
        <v>22</v>
      </c>
      <c r="Q28" s="234" t="s">
        <v>41</v>
      </c>
      <c r="R28" s="234"/>
      <c r="S28" s="234"/>
      <c r="AB28" s="3"/>
      <c r="AF28" s="3"/>
      <c r="AJ28" s="3"/>
      <c r="AN28" s="3"/>
      <c r="AR28" s="3"/>
      <c r="AV28" s="3"/>
    </row>
    <row r="29" spans="2:48" ht="21.75" customHeight="1" thickBot="1">
      <c r="H29" s="285">
        <f>+H28*F1</f>
        <v>2376</v>
      </c>
      <c r="I29" s="285"/>
      <c r="J29" s="285">
        <f>+J28*F1</f>
        <v>59.400000000000006</v>
      </c>
      <c r="K29" s="285"/>
      <c r="P29" s="224" t="s">
        <v>42</v>
      </c>
      <c r="Q29" s="224"/>
      <c r="R29" s="127">
        <f>Advance!E4</f>
        <v>2</v>
      </c>
      <c r="S29" s="61"/>
      <c r="Y29" s="238" t="str">
        <f>+info!D4</f>
        <v>Adpack1</v>
      </c>
      <c r="Z29" s="239"/>
      <c r="AA29" s="240"/>
      <c r="AC29" s="238" t="str">
        <f>+info!D5</f>
        <v>Adpack2</v>
      </c>
      <c r="AD29" s="239"/>
      <c r="AE29" s="240"/>
      <c r="AG29" s="238" t="str">
        <f>+info!D6</f>
        <v>Adpack3</v>
      </c>
      <c r="AH29" s="239"/>
      <c r="AI29" s="240"/>
      <c r="AK29" s="238" t="str">
        <f>+info!D7</f>
        <v>Adpack4</v>
      </c>
      <c r="AL29" s="239"/>
      <c r="AM29" s="240"/>
      <c r="AO29" s="238" t="str">
        <f>+info!D8</f>
        <v>Adpack5</v>
      </c>
      <c r="AP29" s="239"/>
      <c r="AQ29" s="240"/>
      <c r="AS29" s="238" t="str">
        <f>+info!D9</f>
        <v>Adpack6</v>
      </c>
      <c r="AT29" s="239"/>
      <c r="AU29" s="240"/>
    </row>
    <row r="30" spans="2:48" ht="15.75" thickBot="1">
      <c r="Y30" s="244" t="s">
        <v>1</v>
      </c>
      <c r="Z30" s="245"/>
      <c r="AA30" s="26">
        <f>+info!C4</f>
        <v>6.0000000000000001E-3</v>
      </c>
      <c r="AC30" s="246" t="s">
        <v>1</v>
      </c>
      <c r="AD30" s="246"/>
      <c r="AE30" s="26">
        <f>+info!C5</f>
        <v>1.2E-2</v>
      </c>
      <c r="AG30" s="246" t="s">
        <v>1</v>
      </c>
      <c r="AH30" s="246"/>
      <c r="AI30" s="26">
        <f>+info!C6</f>
        <v>2.4E-2</v>
      </c>
      <c r="AK30" s="246" t="s">
        <v>1</v>
      </c>
      <c r="AL30" s="246"/>
      <c r="AM30" s="26">
        <f>+info!C7</f>
        <v>3.5999999999999997E-2</v>
      </c>
      <c r="AO30" s="246" t="s">
        <v>1</v>
      </c>
      <c r="AP30" s="246"/>
      <c r="AQ30" s="26">
        <f>+info!C8</f>
        <v>0.1</v>
      </c>
      <c r="AS30" s="243" t="s">
        <v>1</v>
      </c>
      <c r="AT30" s="243"/>
      <c r="AU30" s="27">
        <f>+info!C9</f>
        <v>0.1</v>
      </c>
    </row>
    <row r="31" spans="2:48" ht="19.5" thickBot="1">
      <c r="P31" s="224" t="s">
        <v>43</v>
      </c>
      <c r="Q31" s="224"/>
      <c r="R31" s="58">
        <v>0</v>
      </c>
      <c r="Y31" s="241" t="s">
        <v>44</v>
      </c>
      <c r="Z31" s="242"/>
      <c r="AA31" s="60">
        <f>+info!E4</f>
        <v>50</v>
      </c>
      <c r="AC31" s="243" t="s">
        <v>44</v>
      </c>
      <c r="AD31" s="243"/>
      <c r="AE31" s="60">
        <f>+info!E5</f>
        <v>100</v>
      </c>
      <c r="AG31" s="243" t="s">
        <v>44</v>
      </c>
      <c r="AH31" s="243"/>
      <c r="AI31" s="60">
        <f>+info!E6</f>
        <v>200</v>
      </c>
      <c r="AK31" s="243" t="s">
        <v>44</v>
      </c>
      <c r="AL31" s="243"/>
      <c r="AM31" s="60">
        <f>+info!E7</f>
        <v>10000</v>
      </c>
      <c r="AO31" s="243" t="s">
        <v>44</v>
      </c>
      <c r="AP31" s="243"/>
      <c r="AQ31" s="60">
        <f>+info!E8</f>
        <v>1000</v>
      </c>
      <c r="AS31" s="243" t="s">
        <v>44</v>
      </c>
      <c r="AT31" s="243"/>
      <c r="AU31" s="60">
        <f>+info!E9</f>
        <v>1000</v>
      </c>
    </row>
    <row r="32" spans="2:48" ht="16.5" thickBot="1">
      <c r="R32" s="225" t="str">
        <f>IF(R29=0,"",IF(R31="","Insert your incame GOAL",IF(R31=0,"Insert your incame GOAL",IF(X32&gt;364,"Your goal is not reached within 1 year",TEXT("You reach "&amp;R31&amp;"$ daily after "&amp;X32&amp;" days","")))))</f>
        <v>Insert your incame GOAL</v>
      </c>
      <c r="S32" s="226"/>
      <c r="T32" s="226"/>
      <c r="U32" s="226"/>
      <c r="V32" s="227"/>
      <c r="W32" s="112"/>
      <c r="X32" s="3" t="str">
        <f>IFERROR(INDEX(P40:P406+1,MATCH(R31,S40:S406,1),1),"")</f>
        <v/>
      </c>
      <c r="Y32" s="241" t="s">
        <v>45</v>
      </c>
      <c r="Z32" s="242"/>
      <c r="AA32" s="28">
        <f>+info!N4</f>
        <v>0</v>
      </c>
      <c r="AC32" s="243" t="s">
        <v>45</v>
      </c>
      <c r="AD32" s="243"/>
      <c r="AE32" s="28">
        <f>+info!N5</f>
        <v>0</v>
      </c>
      <c r="AG32" s="243" t="s">
        <v>45</v>
      </c>
      <c r="AH32" s="243"/>
      <c r="AI32" s="28">
        <f>+info!N6</f>
        <v>0</v>
      </c>
      <c r="AK32" s="243" t="s">
        <v>45</v>
      </c>
      <c r="AL32" s="243"/>
      <c r="AM32" s="28">
        <f>+info!N7</f>
        <v>0</v>
      </c>
      <c r="AO32" s="243" t="s">
        <v>45</v>
      </c>
      <c r="AP32" s="243"/>
      <c r="AQ32" s="28">
        <f>+info!N8</f>
        <v>0</v>
      </c>
      <c r="AS32" s="243" t="s">
        <v>45</v>
      </c>
      <c r="AT32" s="243"/>
      <c r="AU32" s="28">
        <f>+info!N9</f>
        <v>0</v>
      </c>
    </row>
    <row r="33" spans="1:1018" ht="15.75" thickBot="1">
      <c r="P33" s="29"/>
      <c r="Q33" s="29"/>
      <c r="Y33" s="295" t="s">
        <v>6</v>
      </c>
      <c r="Z33" s="296"/>
      <c r="AA33" s="30">
        <f>+info!H4</f>
        <v>50</v>
      </c>
      <c r="AB33" s="31"/>
      <c r="AC33" s="278" t="s">
        <v>6</v>
      </c>
      <c r="AD33" s="278"/>
      <c r="AE33" s="30">
        <f>+info!H5</f>
        <v>47.999999999999993</v>
      </c>
      <c r="AF33" s="31"/>
      <c r="AG33" s="278" t="s">
        <v>6</v>
      </c>
      <c r="AH33" s="278"/>
      <c r="AI33" s="30">
        <f>+info!H6</f>
        <v>45.999999999999993</v>
      </c>
      <c r="AJ33" s="31"/>
      <c r="AK33" s="278" t="s">
        <v>6</v>
      </c>
      <c r="AL33" s="278"/>
      <c r="AM33" s="30">
        <f>+info!H7</f>
        <v>44</v>
      </c>
      <c r="AN33" s="31"/>
      <c r="AO33" s="278" t="s">
        <v>6</v>
      </c>
      <c r="AP33" s="278"/>
      <c r="AQ33" s="30">
        <f>+info!H8</f>
        <v>60</v>
      </c>
      <c r="AR33" s="31"/>
      <c r="AS33" s="278" t="s">
        <v>6</v>
      </c>
      <c r="AT33" s="278"/>
      <c r="AU33" s="30">
        <f>+info!H9</f>
        <v>60</v>
      </c>
    </row>
    <row r="34" spans="1:1018" ht="24" thickBot="1">
      <c r="P34" s="228" t="s">
        <v>46</v>
      </c>
      <c r="Q34" s="228"/>
      <c r="R34" s="59">
        <f>Advance!E9</f>
        <v>120</v>
      </c>
      <c r="X34" s="25">
        <f>ROUND(X35,2)</f>
        <v>0.03</v>
      </c>
      <c r="Y34" s="241" t="s">
        <v>47</v>
      </c>
      <c r="Z34" s="242"/>
      <c r="AA34" s="28">
        <f>+info!G4</f>
        <v>2.5000000000000001E-2</v>
      </c>
      <c r="AC34" s="243" t="s">
        <v>47</v>
      </c>
      <c r="AD34" s="243"/>
      <c r="AE34" s="28">
        <f>+info!G5</f>
        <v>2.5000000000000001E-2</v>
      </c>
      <c r="AG34" s="243" t="s">
        <v>47</v>
      </c>
      <c r="AH34" s="243"/>
      <c r="AI34" s="28">
        <f>+info!G6</f>
        <v>2.5000000000000001E-2</v>
      </c>
      <c r="AK34" s="243" t="s">
        <v>47</v>
      </c>
      <c r="AL34" s="243"/>
      <c r="AM34" s="28">
        <f>+info!G7</f>
        <v>2.5000000000000001E-2</v>
      </c>
      <c r="AO34" s="243" t="s">
        <v>47</v>
      </c>
      <c r="AP34" s="243"/>
      <c r="AQ34" s="28">
        <f>+info!G8</f>
        <v>0.02</v>
      </c>
      <c r="AS34" s="243" t="s">
        <v>47</v>
      </c>
      <c r="AT34" s="243"/>
      <c r="AU34" s="28">
        <f>+info!G9</f>
        <v>0.02</v>
      </c>
    </row>
    <row r="35" spans="1:1018" ht="15.75" thickBot="1">
      <c r="R35" s="229" t="str">
        <f>IF(R29=0,"",IF(R34="","Insert days in green area",IF(R34=0,"Insert days in green area",IF(X35&gt;364,"Your goal is not reached within 1 year",TEXT("After "&amp;R34&amp;" days Your Daily Income wil be ฿ "&amp;X34,"")))))</f>
        <v>After 120 days Your Daily Income wil be ฿ 0.03</v>
      </c>
      <c r="S35" s="230"/>
      <c r="T35" s="230"/>
      <c r="U35" s="230"/>
      <c r="V35" s="231"/>
      <c r="W35" s="113"/>
      <c r="X35" s="25">
        <f>INDEX(S40:S406,MATCH(R34,P40:P406,0),1)</f>
        <v>2.5070355731225291E-2</v>
      </c>
      <c r="Y35" s="241" t="s">
        <v>48</v>
      </c>
      <c r="Z35" s="242"/>
      <c r="AA35" s="28">
        <f>+info!F4</f>
        <v>1.25</v>
      </c>
      <c r="AC35" s="243" t="s">
        <v>48</v>
      </c>
      <c r="AD35" s="243"/>
      <c r="AE35" s="28">
        <f>+info!F5</f>
        <v>1.2</v>
      </c>
      <c r="AG35" s="243" t="s">
        <v>48</v>
      </c>
      <c r="AH35" s="243"/>
      <c r="AI35" s="28">
        <f>+info!F6</f>
        <v>1.1499999999999999</v>
      </c>
      <c r="AK35" s="243" t="s">
        <v>48</v>
      </c>
      <c r="AL35" s="243"/>
      <c r="AM35" s="28">
        <f>+info!F7</f>
        <v>1.1000000000000001</v>
      </c>
      <c r="AO35" s="243" t="s">
        <v>48</v>
      </c>
      <c r="AP35" s="243"/>
      <c r="AQ35" s="28">
        <f>+info!F8</f>
        <v>1.2</v>
      </c>
      <c r="AS35" s="243" t="s">
        <v>48</v>
      </c>
      <c r="AT35" s="243"/>
      <c r="AU35" s="28">
        <f>+info!F9</f>
        <v>1.2</v>
      </c>
    </row>
    <row r="36" spans="1:1018" ht="15.75" thickBot="1"/>
    <row r="37" spans="1:1018" ht="16.5" customHeight="1" thickBot="1">
      <c r="P37" s="32"/>
      <c r="Q37" s="32"/>
      <c r="R37" s="32"/>
      <c r="S37" s="32"/>
      <c r="T37" s="32"/>
      <c r="U37" s="32"/>
      <c r="V37" s="32"/>
      <c r="W37" s="32"/>
      <c r="X37" s="32"/>
      <c r="Y37" s="269" t="s">
        <v>49</v>
      </c>
      <c r="Z37" s="270"/>
      <c r="AA37" s="270"/>
      <c r="AB37" s="271"/>
      <c r="AC37" s="269" t="s">
        <v>50</v>
      </c>
      <c r="AD37" s="270"/>
      <c r="AE37" s="270"/>
      <c r="AF37" s="271"/>
      <c r="AG37" s="269" t="s">
        <v>51</v>
      </c>
      <c r="AH37" s="270"/>
      <c r="AI37" s="270"/>
      <c r="AJ37" s="271"/>
      <c r="AK37" s="269" t="s">
        <v>52</v>
      </c>
      <c r="AL37" s="270"/>
      <c r="AM37" s="270"/>
      <c r="AN37" s="271"/>
      <c r="AO37" s="269" t="s">
        <v>53</v>
      </c>
      <c r="AP37" s="270"/>
      <c r="AQ37" s="270"/>
      <c r="AR37" s="271"/>
      <c r="AS37" s="269" t="s">
        <v>54</v>
      </c>
      <c r="AT37" s="270"/>
      <c r="AU37" s="270"/>
      <c r="AV37" s="270"/>
      <c r="AW37" s="269" t="s">
        <v>55</v>
      </c>
      <c r="AX37" s="271"/>
      <c r="AY37" s="33"/>
      <c r="AZ37" s="34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</row>
    <row r="38" spans="1:1018" s="36" customFormat="1" ht="1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M38" s="3"/>
      <c r="N38" s="3"/>
      <c r="O38" s="3"/>
      <c r="P38" s="276" t="s">
        <v>56</v>
      </c>
      <c r="Q38" s="222" t="s">
        <v>57</v>
      </c>
      <c r="R38" s="222" t="s">
        <v>58</v>
      </c>
      <c r="S38" s="247" t="s">
        <v>59</v>
      </c>
      <c r="T38" s="247"/>
      <c r="U38" s="247"/>
      <c r="V38" s="247"/>
      <c r="W38" s="248"/>
      <c r="X38" s="32"/>
      <c r="Y38" s="304" t="s">
        <v>60</v>
      </c>
      <c r="Z38" s="232" t="s">
        <v>61</v>
      </c>
      <c r="AA38" s="232" t="s">
        <v>62</v>
      </c>
      <c r="AB38" s="267" t="s">
        <v>63</v>
      </c>
      <c r="AC38" s="306" t="s">
        <v>60</v>
      </c>
      <c r="AD38" s="232" t="s">
        <v>61</v>
      </c>
      <c r="AE38" s="232" t="s">
        <v>62</v>
      </c>
      <c r="AF38" s="267" t="s">
        <v>63</v>
      </c>
      <c r="AG38" s="304" t="s">
        <v>60</v>
      </c>
      <c r="AH38" s="232" t="s">
        <v>61</v>
      </c>
      <c r="AI38" s="232" t="s">
        <v>62</v>
      </c>
      <c r="AJ38" s="267" t="s">
        <v>63</v>
      </c>
      <c r="AK38" s="304" t="s">
        <v>60</v>
      </c>
      <c r="AL38" s="232" t="s">
        <v>61</v>
      </c>
      <c r="AM38" s="232" t="s">
        <v>62</v>
      </c>
      <c r="AN38" s="267" t="s">
        <v>63</v>
      </c>
      <c r="AO38" s="304" t="s">
        <v>60</v>
      </c>
      <c r="AP38" s="232" t="s">
        <v>61</v>
      </c>
      <c r="AQ38" s="232" t="s">
        <v>62</v>
      </c>
      <c r="AR38" s="267" t="s">
        <v>63</v>
      </c>
      <c r="AS38" s="304" t="s">
        <v>60</v>
      </c>
      <c r="AT38" s="232" t="s">
        <v>61</v>
      </c>
      <c r="AU38" s="232" t="s">
        <v>62</v>
      </c>
      <c r="AV38" s="297" t="s">
        <v>63</v>
      </c>
      <c r="AW38" s="276" t="s">
        <v>64</v>
      </c>
      <c r="AX38" s="291" t="s">
        <v>65</v>
      </c>
      <c r="AY38" s="291" t="s">
        <v>66</v>
      </c>
      <c r="AZ38" s="291" t="s">
        <v>67</v>
      </c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  <c r="ABS38" s="35"/>
      <c r="ABT38" s="35"/>
      <c r="ABU38" s="35"/>
      <c r="ABV38" s="35"/>
      <c r="ABW38" s="35"/>
      <c r="ABX38" s="35"/>
      <c r="ABY38" s="35"/>
      <c r="ABZ38" s="35"/>
      <c r="ACA38" s="35"/>
      <c r="ACB38" s="35"/>
      <c r="ACC38" s="35"/>
      <c r="ACD38" s="35"/>
      <c r="ACE38" s="35"/>
      <c r="ACF38" s="35"/>
      <c r="ACG38" s="35"/>
      <c r="ACH38" s="35"/>
      <c r="ACI38" s="35"/>
      <c r="ACJ38" s="35"/>
      <c r="ACK38" s="35"/>
      <c r="ACL38" s="35"/>
      <c r="ACM38" s="35"/>
      <c r="ACN38" s="35"/>
      <c r="ACO38" s="35"/>
      <c r="ACP38" s="35"/>
      <c r="ACQ38" s="35"/>
      <c r="ACR38" s="35"/>
      <c r="ACS38" s="35"/>
      <c r="ACT38" s="35"/>
      <c r="ACU38" s="35"/>
      <c r="ACV38" s="35"/>
      <c r="ACW38" s="35"/>
      <c r="ACX38" s="35"/>
      <c r="ACY38" s="35"/>
      <c r="ACZ38" s="35"/>
      <c r="ADA38" s="35"/>
      <c r="ADB38" s="35"/>
      <c r="ADC38" s="35"/>
      <c r="ADD38" s="35"/>
      <c r="ADE38" s="35"/>
      <c r="ADF38" s="35"/>
      <c r="ADG38" s="35"/>
      <c r="ADH38" s="35"/>
      <c r="ADI38" s="35"/>
      <c r="ADJ38" s="35"/>
      <c r="ADK38" s="35"/>
      <c r="ADL38" s="35"/>
      <c r="ADM38" s="35"/>
      <c r="ADN38" s="35"/>
      <c r="ADO38" s="35"/>
      <c r="ADP38" s="35"/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/>
      <c r="AEB38" s="35"/>
      <c r="AEC38" s="35"/>
      <c r="AED38" s="35"/>
      <c r="AEE38" s="35"/>
      <c r="AEF38" s="35"/>
      <c r="AEG38" s="35"/>
      <c r="AEH38" s="35"/>
      <c r="AEI38" s="35"/>
      <c r="AEJ38" s="35"/>
      <c r="AEK38" s="35"/>
      <c r="AEL38" s="35"/>
      <c r="AEM38" s="35"/>
      <c r="AEN38" s="35"/>
      <c r="AEO38" s="35"/>
      <c r="AEP38" s="35"/>
      <c r="AEQ38" s="35"/>
      <c r="AER38" s="35"/>
      <c r="AES38" s="35"/>
      <c r="AET38" s="35"/>
      <c r="AEU38" s="35"/>
      <c r="AEV38" s="35"/>
      <c r="AEW38" s="35"/>
      <c r="AEX38" s="35"/>
      <c r="AEY38" s="35"/>
      <c r="AEZ38" s="35"/>
      <c r="AFA38" s="35"/>
      <c r="AFB38" s="35"/>
      <c r="AFC38" s="35"/>
      <c r="AFD38" s="35"/>
      <c r="AFE38" s="35"/>
      <c r="AFF38" s="35"/>
      <c r="AFG38" s="35"/>
      <c r="AFH38" s="35"/>
      <c r="AFI38" s="35"/>
      <c r="AFJ38" s="35"/>
      <c r="AFK38" s="35"/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/>
      <c r="AGK38" s="35"/>
      <c r="AGL38" s="35"/>
      <c r="AGM38" s="35"/>
      <c r="AGN38" s="35"/>
      <c r="AGO38" s="35"/>
      <c r="AGP38" s="35"/>
      <c r="AGQ38" s="35"/>
      <c r="AGR38" s="35"/>
      <c r="AGS38" s="35"/>
      <c r="AGT38" s="35"/>
      <c r="AGU38" s="35"/>
      <c r="AGV38" s="35"/>
      <c r="AGW38" s="35"/>
      <c r="AGX38" s="35"/>
      <c r="AGY38" s="35"/>
      <c r="AGZ38" s="35"/>
      <c r="AHA38" s="35"/>
      <c r="AHB38" s="35"/>
      <c r="AHC38" s="35"/>
      <c r="AHD38" s="35"/>
      <c r="AHE38" s="35"/>
      <c r="AHF38" s="35"/>
      <c r="AHG38" s="35"/>
      <c r="AHH38" s="35"/>
      <c r="AHI38" s="35"/>
      <c r="AHJ38" s="35"/>
      <c r="AHK38" s="35"/>
      <c r="AHL38" s="35"/>
      <c r="AHM38" s="35"/>
      <c r="AHN38" s="35"/>
      <c r="AHO38" s="35"/>
      <c r="AHP38" s="35"/>
      <c r="AHQ38" s="35"/>
      <c r="AHR38" s="35"/>
      <c r="AHS38" s="35"/>
      <c r="AHT38" s="35"/>
      <c r="AHU38" s="35"/>
      <c r="AHV38" s="35"/>
      <c r="AHW38" s="35"/>
      <c r="AHX38" s="35"/>
      <c r="AHY38" s="35"/>
      <c r="AHZ38" s="35"/>
      <c r="AIA38" s="35"/>
      <c r="AIB38" s="35"/>
      <c r="AIC38" s="35"/>
      <c r="AID38" s="35"/>
      <c r="AIE38" s="35"/>
      <c r="AIF38" s="35"/>
      <c r="AIG38" s="35"/>
      <c r="AIH38" s="35"/>
      <c r="AII38" s="35"/>
      <c r="AIJ38" s="35"/>
      <c r="AIK38" s="35"/>
      <c r="AIL38" s="35"/>
      <c r="AIM38" s="35"/>
      <c r="AIN38" s="35"/>
      <c r="AIO38" s="35"/>
      <c r="AIP38" s="35"/>
      <c r="AIQ38" s="35"/>
      <c r="AIR38" s="35"/>
      <c r="AIS38" s="35"/>
      <c r="AIT38" s="35"/>
      <c r="AIU38" s="35"/>
      <c r="AIV38" s="35"/>
      <c r="AIW38" s="35"/>
      <c r="AIX38" s="35"/>
      <c r="AIY38" s="35"/>
      <c r="AIZ38" s="35"/>
      <c r="AJA38" s="35"/>
      <c r="AJB38" s="35"/>
      <c r="AJC38" s="35"/>
      <c r="AJD38" s="35"/>
      <c r="AJE38" s="35"/>
      <c r="AJF38" s="35"/>
      <c r="AJG38" s="35"/>
      <c r="AJH38" s="35"/>
      <c r="AJI38" s="35"/>
      <c r="AJJ38" s="35"/>
      <c r="AJK38" s="35"/>
      <c r="AJL38" s="35"/>
      <c r="AJM38" s="35"/>
      <c r="AJN38" s="35"/>
      <c r="AJO38" s="35"/>
      <c r="AJP38" s="35"/>
      <c r="AJQ38" s="35"/>
      <c r="AJR38" s="35"/>
      <c r="AJS38" s="35"/>
      <c r="AJT38" s="35"/>
      <c r="AJU38" s="35"/>
      <c r="AJV38" s="35"/>
      <c r="AJW38" s="35"/>
      <c r="AJX38" s="35"/>
      <c r="AJY38" s="35"/>
      <c r="AJZ38" s="35"/>
      <c r="AKA38" s="35"/>
      <c r="AKB38" s="35"/>
      <c r="AKC38" s="35"/>
      <c r="AKD38" s="35"/>
      <c r="AKE38" s="35"/>
      <c r="AKF38" s="35"/>
      <c r="AKG38" s="35"/>
      <c r="AKH38" s="35"/>
      <c r="AKI38" s="35"/>
      <c r="AKJ38" s="35"/>
      <c r="AKK38" s="35"/>
      <c r="AKL38" s="35"/>
      <c r="AKM38" s="35"/>
      <c r="AKN38" s="35"/>
      <c r="AKO38" s="35"/>
      <c r="AKP38" s="35"/>
      <c r="AKQ38" s="35"/>
      <c r="AKR38" s="35"/>
      <c r="AKS38" s="35"/>
      <c r="AKT38" s="35"/>
      <c r="AKU38" s="35"/>
      <c r="AKV38" s="35"/>
      <c r="AKW38" s="35"/>
      <c r="AKX38" s="35"/>
      <c r="AKY38" s="35"/>
      <c r="AKZ38" s="35"/>
      <c r="ALA38" s="35"/>
      <c r="ALB38" s="35"/>
      <c r="ALC38" s="35"/>
      <c r="ALD38" s="35"/>
      <c r="ALE38" s="35"/>
      <c r="ALF38" s="35"/>
      <c r="ALG38" s="35"/>
      <c r="ALH38" s="35"/>
      <c r="ALI38" s="35"/>
      <c r="ALJ38" s="35"/>
      <c r="ALK38" s="35"/>
      <c r="ALL38" s="35"/>
      <c r="ALM38" s="35"/>
      <c r="ALN38" s="35"/>
      <c r="ALO38" s="35"/>
      <c r="ALP38" s="35"/>
      <c r="ALQ38" s="35"/>
      <c r="ALR38" s="35"/>
      <c r="ALS38" s="35"/>
      <c r="ALT38" s="35"/>
      <c r="ALU38" s="35"/>
      <c r="ALV38" s="35"/>
      <c r="ALW38" s="35"/>
      <c r="ALX38" s="35"/>
      <c r="ALY38" s="35"/>
      <c r="ALZ38" s="35"/>
      <c r="AMA38" s="35"/>
      <c r="AMB38" s="3"/>
      <c r="AMC38" s="3"/>
      <c r="AMD38" s="3"/>
    </row>
    <row r="39" spans="1:1018" ht="26.25" thickBot="1">
      <c r="P39" s="277"/>
      <c r="Q39" s="223"/>
      <c r="R39" s="223"/>
      <c r="S39" s="171" t="s">
        <v>10</v>
      </c>
      <c r="T39" s="171" t="s">
        <v>64</v>
      </c>
      <c r="U39" s="171" t="s">
        <v>68</v>
      </c>
      <c r="V39" s="171" t="s">
        <v>69</v>
      </c>
      <c r="W39" s="170" t="s">
        <v>67</v>
      </c>
      <c r="X39" s="32"/>
      <c r="Y39" s="305"/>
      <c r="Z39" s="233"/>
      <c r="AA39" s="233"/>
      <c r="AB39" s="268"/>
      <c r="AC39" s="307"/>
      <c r="AD39" s="233"/>
      <c r="AE39" s="233"/>
      <c r="AF39" s="268"/>
      <c r="AG39" s="305"/>
      <c r="AH39" s="233"/>
      <c r="AI39" s="233"/>
      <c r="AJ39" s="268"/>
      <c r="AK39" s="305"/>
      <c r="AL39" s="233"/>
      <c r="AM39" s="233"/>
      <c r="AN39" s="268"/>
      <c r="AO39" s="305"/>
      <c r="AP39" s="233"/>
      <c r="AQ39" s="233"/>
      <c r="AR39" s="268"/>
      <c r="AS39" s="305"/>
      <c r="AT39" s="233"/>
      <c r="AU39" s="233"/>
      <c r="AV39" s="298"/>
      <c r="AW39" s="277"/>
      <c r="AX39" s="292"/>
      <c r="AY39" s="292"/>
      <c r="AZ39" s="292"/>
    </row>
    <row r="40" spans="1:1018">
      <c r="N40" s="3">
        <f>Y40*info!T$4+AC40*info!T$5+AG40*info!T$6+AK40*info!T$7</f>
        <v>0.3869999999999999</v>
      </c>
      <c r="P40" s="114">
        <v>0</v>
      </c>
      <c r="Q40" s="128">
        <f>+R29</f>
        <v>2</v>
      </c>
      <c r="R40" s="128"/>
      <c r="S40" s="129"/>
      <c r="T40" s="168">
        <f>+Q40</f>
        <v>2</v>
      </c>
      <c r="U40" s="130">
        <v>0</v>
      </c>
      <c r="V40" s="163">
        <f>+T40+U40</f>
        <v>2</v>
      </c>
      <c r="W40" s="164">
        <f>+AZ40</f>
        <v>1.98</v>
      </c>
      <c r="X40" s="32"/>
      <c r="Y40" s="37">
        <f t="shared" ref="Y40:Y103" si="6">IF(AA39+Z40&lt;$AA$31,IF(T40&lt;0.5,IF(U40&lt;$AA$30,0,IF(INT(U40/$AA$30)+AA39+Z40&lt;$AA$31,INT(U40/$AA$30),$AA$31-AA39-Z40)),IF(T40+U40&lt;$AA$30,0,IF(INT((T40+U40)/$AA$30)+AA39+Z40&lt;$AA$31,INT((T40+U40)/$AA$30),$AA$31-AA39-Z40))),0)</f>
        <v>50</v>
      </c>
      <c r="Z40" s="38"/>
      <c r="AA40" s="38">
        <f>+Y40</f>
        <v>50</v>
      </c>
      <c r="AB40" s="39">
        <f>T40+U40-Y40*$AA$30</f>
        <v>1.7</v>
      </c>
      <c r="AC40" s="40">
        <f>IF(AB40&lt;$AE$30,0,IF(INT(AB40/$AE$30)&gt;$AE$31,$AE$31,INT(AB40/$AE$30)))</f>
        <v>100</v>
      </c>
      <c r="AD40" s="38"/>
      <c r="AE40" s="38">
        <f>+AC40</f>
        <v>100</v>
      </c>
      <c r="AF40" s="39">
        <f t="shared" ref="AF40:AF103" si="7">AB40-AC40*$AE$30</f>
        <v>0.5</v>
      </c>
      <c r="AG40" s="37">
        <f>IF(AF40&lt;$AI$30,0,IF(INT(AF40/$AI$30)&gt;$AI$31,$AI$31,INT(AF40/$AI$30)))</f>
        <v>20</v>
      </c>
      <c r="AH40" s="38"/>
      <c r="AI40" s="38">
        <f>+AG40</f>
        <v>20</v>
      </c>
      <c r="AJ40" s="39">
        <f t="shared" ref="AJ40:AJ103" si="8">AF40-AG40*$AI$30</f>
        <v>2.0000000000000018E-2</v>
      </c>
      <c r="AK40" s="37">
        <f>IF(AJ40&lt;$AM$30,0,IF(INT(AJ40/$AM$30)&gt;$AM$31,$AM$31,INT(AJ40/$AM$30)))</f>
        <v>0</v>
      </c>
      <c r="AL40" s="38"/>
      <c r="AM40" s="38">
        <f>+AK40</f>
        <v>0</v>
      </c>
      <c r="AN40" s="39">
        <f t="shared" ref="AN40:AN103" si="9">AJ40-AK40*$AM$30</f>
        <v>2.0000000000000018E-2</v>
      </c>
      <c r="AO40" s="37">
        <f>IF(AN40&lt;$AQ$30,0,IF(INT(AN40/$AQ$30)&gt;$AQ$31,$AQ$31,INT(AN40/$AQ$30)))</f>
        <v>0</v>
      </c>
      <c r="AP40" s="38"/>
      <c r="AQ40" s="38">
        <f>+AO40</f>
        <v>0</v>
      </c>
      <c r="AR40" s="39">
        <f t="shared" ref="AR40:AR103" si="10">AN40-AO40*$AQ$30</f>
        <v>2.0000000000000018E-2</v>
      </c>
      <c r="AS40" s="37">
        <f>IF(AR40&lt;$AU$30,0,IF(INT(AR40/$AU$30)&gt;$AU$31,$AU$31,INT(AR40/$AU$30)))</f>
        <v>0</v>
      </c>
      <c r="AT40" s="38"/>
      <c r="AU40" s="38">
        <f>+AS40</f>
        <v>0</v>
      </c>
      <c r="AV40" s="41">
        <f t="shared" ref="AV40:AV103" si="11">AR40-AS40*$AU$30</f>
        <v>2.0000000000000018E-2</v>
      </c>
      <c r="AW40" s="42">
        <f t="shared" ref="AW40:AW103" si="12">IF(Y40+AC40+AG40+AK40+AO40+AS40&gt;0,IF(T40&lt;0.5,T40,0),T40)</f>
        <v>0</v>
      </c>
      <c r="AX40" s="43">
        <f t="shared" ref="AX40:AX103" si="13">IF(Y40+AC40+AG40+AK40+AO40+AS40&gt;0,IF(T40&lt;0.5,U40-Y40*$AA$30-AC40*$AE$30-AG40*$AI$30-AK40*$AM$30-AO40*$AQ$30-AS40*$AU$30,T40+U40-Y40*$AA$30-AC40*$AE$30-AG40*$AI$30-AK40*$AM$30-AO40*$AQ$30-AS40*$AU$30),U40)</f>
        <v>2.0000000000000018E-2</v>
      </c>
      <c r="AY40" s="37">
        <f>+AA40+AE40+AI40+AM40+AQ40+AU40</f>
        <v>170</v>
      </c>
      <c r="AZ40" s="44">
        <f>+AA40*$AA$30+AE40*$AE$30+AI40*$AI$30+AM40*$AM$30+AQ40*$AQ$30+AU40*$AU$30</f>
        <v>1.98</v>
      </c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</row>
    <row r="41" spans="1:1018">
      <c r="N41" s="3">
        <f>Y41*info!T$4+AC41*info!T$5+AG41*info!T$6+AK41*info!T$7+N40</f>
        <v>0.39419999999999988</v>
      </c>
      <c r="P41" s="45">
        <v>1</v>
      </c>
      <c r="Q41" s="131"/>
      <c r="R41" s="131"/>
      <c r="S41" s="161">
        <f>(AA40*$AA$30/$AA$33)*($AA$35-1)+(AE40*$AE$30/$AE$33)*($AE$35-1)+(AI40*$AI$30/$AI$33)*($AI$35-1)+(AM40*$AM$30/$AM$33)*($AM$35-1)+(AQ40*$AQ$30/$AQ$33)*($AQ$35-1)+(AU40*$AU$30/$AU$33)*($AU$35-1)</f>
        <v>8.0652173913043461E-3</v>
      </c>
      <c r="T41" s="169">
        <f>AA40*$AA$30*$AA$34*(1-$AA$32)+AE40*$AE$30*$AE$34*(1-$AE$32)+AI40*$AI$30*$AI$34*(1-$AI$32)+AM40*$AM$30*$AM$34*(1-$AM$32)+AQ40*$AQ$30*$AQ$34*(1-$AQ$32)+AU40*$AU$30*$AU$34*(1-$AU$32)+Q41-R41+AW40+AX40+Advance!G15</f>
        <v>6.950000000000002E-2</v>
      </c>
      <c r="U41" s="132">
        <f>AA40*$AA$30*$AA$34*$AA$32+AE40*$AE$30*$AE$34*$AE$32+AI40*$AI$30*$AI$34*$AI$32+AM40*$AM$30*$AM$34*$AM$32+AQ40*$AQ$30*$AQ$34*$AQ$32+AU40*$AU$30*$AU$34*$AU$32</f>
        <v>0</v>
      </c>
      <c r="V41" s="165">
        <f t="shared" ref="V41:V104" si="14">+T41+U41</f>
        <v>6.950000000000002E-2</v>
      </c>
      <c r="W41" s="166">
        <f>+AZ41</f>
        <v>2.028</v>
      </c>
      <c r="X41" s="32"/>
      <c r="Y41" s="42">
        <f t="shared" si="6"/>
        <v>0</v>
      </c>
      <c r="Z41" s="46">
        <f>IF($P41&lt;INT(AA$33),0,0-SUM(VLOOKUP($P41-(INT(AA$33)),$P$40:$AQ$405,10,0)))</f>
        <v>0</v>
      </c>
      <c r="AA41" s="47">
        <f t="shared" ref="AA41:AA104" si="15">AA40+Y41+Z41</f>
        <v>50</v>
      </c>
      <c r="AB41" s="48">
        <f t="shared" ref="AB41:AB104" si="16">V41-Y41*$AA$30</f>
        <v>6.950000000000002E-2</v>
      </c>
      <c r="AC41" s="49">
        <f t="shared" ref="AC41:AC104" si="17">IF(AB41&lt;$AE$30, 0, IF(AE40+AD41&lt;$AE$31, IF(AE40+AD41+INT(AB41/$AE$30)&gt;$AE$31, $AE$31-AE40-AD41, INT(AB41/$AE$30)),0))</f>
        <v>0</v>
      </c>
      <c r="AD41" s="46">
        <f>IF($P41&lt;INT(+AE$33),0,0-SUM(VLOOKUP($P41-(INT(AE$33)),$P$40:$AX$405,14,0)))</f>
        <v>0</v>
      </c>
      <c r="AE41" s="46">
        <f t="shared" ref="AE41:AE104" si="18">AE40+AC41+AD41</f>
        <v>100</v>
      </c>
      <c r="AF41" s="50">
        <f t="shared" si="7"/>
        <v>6.950000000000002E-2</v>
      </c>
      <c r="AG41" s="42">
        <f>IF(AF41&lt;$AI$30, 0, IF(AI40+AH41&lt;$AI$31, IF(AI40+AH41+INT(AF41/$AI$30)&gt;$AI$31, $AI$31-AI40-AH41, INT(AF41/$AI$30)),0))</f>
        <v>2</v>
      </c>
      <c r="AH41" s="46">
        <f>IF($P41&lt;INT(+AI$33),0,0-SUM(VLOOKUP($P41-(INT(AI$33)),$P$40:$AX$405,18,0)))</f>
        <v>0</v>
      </c>
      <c r="AI41" s="46">
        <f t="shared" ref="AI41:AI104" si="19">AI40+AG41+AH41</f>
        <v>22</v>
      </c>
      <c r="AJ41" s="50">
        <f t="shared" si="8"/>
        <v>2.1500000000000019E-2</v>
      </c>
      <c r="AK41" s="42">
        <f t="shared" ref="AK41:AK104" si="20">IF(AJ41&lt;$AM$30, 0, IF(AM40+AL41&lt;$AM$31, IF(AM40+AL41+INT(AJ41/$AM$30)&gt;$AM$31, $AM$31-AM40-AL41, INT(AJ41/$AM$30)),0))</f>
        <v>0</v>
      </c>
      <c r="AL41" s="46">
        <f>IF($P41&lt;INT(+AM$33),0,0-SUM(VLOOKUP($P41-(INT(AM$33)),$P$40:$AX$405,22,0)))</f>
        <v>0</v>
      </c>
      <c r="AM41" s="46">
        <f t="shared" ref="AM41:AM104" si="21">AM40+AK41+AL41</f>
        <v>0</v>
      </c>
      <c r="AN41" s="50">
        <f t="shared" si="9"/>
        <v>2.1500000000000019E-2</v>
      </c>
      <c r="AO41" s="42">
        <f t="shared" ref="AO41:AO104" si="22">IF(AN41&lt;$AQ$30, 0, IF(AQ40+AP41&lt;$AQ$31, IF(AQ40+AP41+INT(AN41/$AQ$30)&gt;$AQ$31, $AQ$31-AQ40-AP41, INT(AN41/$AQ$30)),0))</f>
        <v>0</v>
      </c>
      <c r="AP41" s="46">
        <f>IF($P41&lt;INT(+AQ$33),0,0-SUM(VLOOKUP($P41-(INT(AQ$33)),$P$40:$AX$405,26,0)))</f>
        <v>0</v>
      </c>
      <c r="AQ41" s="46">
        <f t="shared" ref="AQ41:AQ104" si="23">AQ40+AO41+AP41</f>
        <v>0</v>
      </c>
      <c r="AR41" s="50">
        <f t="shared" si="10"/>
        <v>2.1500000000000019E-2</v>
      </c>
      <c r="AS41" s="42">
        <f t="shared" ref="AS41:AS104" si="24">IF(AR41&lt;$AU$30, 0, IF(AU40+AT41&lt;$AU$31, IF(AU40+AT41+INT(AR41/$AU$30)&gt;$AU$31, $AU$31-AU40-AT41, INT(AR41/$AU$30)),0))</f>
        <v>0</v>
      </c>
      <c r="AT41" s="46">
        <f>IF($P41&lt;INT(+AU$33),0,0-SUM(VLOOKUP($P41-(INT(AU$33)),$P$40:$AX$405,30,0)))</f>
        <v>0</v>
      </c>
      <c r="AU41" s="46">
        <f t="shared" ref="AU41:AU104" si="25">AU40+AS41+AT41</f>
        <v>0</v>
      </c>
      <c r="AV41" s="51">
        <f t="shared" si="11"/>
        <v>2.1500000000000019E-2</v>
      </c>
      <c r="AW41" s="42">
        <f t="shared" si="12"/>
        <v>6.950000000000002E-2</v>
      </c>
      <c r="AX41" s="43">
        <f t="shared" si="13"/>
        <v>-4.8000000000000001E-2</v>
      </c>
      <c r="AY41" s="42">
        <f t="shared" ref="AY41:AY48" si="26">+AA41+AE41+AI41+AM41+AQ41+AU41</f>
        <v>172</v>
      </c>
      <c r="AZ41" s="52">
        <f t="shared" ref="AZ41:AZ48" si="27">+AA41*$AA$30+AE41*$AE$30+AI41*$AI$30+AM41*$AM$30+AQ41*$AQ$30+AU41*$AU$30</f>
        <v>2.028</v>
      </c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</row>
    <row r="42" spans="1:1018">
      <c r="N42" s="3">
        <f>Y42*info!T$4+AC42*info!T$5+AG42*info!T$6+AK42*info!T$7+N41</f>
        <v>0.41939999999999988</v>
      </c>
      <c r="P42" s="45">
        <v>2</v>
      </c>
      <c r="Q42" s="131"/>
      <c r="R42" s="131"/>
      <c r="S42" s="161">
        <f t="shared" ref="S42:S105" si="28">(AA41*$AA$30/$AA$33)*($AA$35-1)+(AE41*$AE$30/$AE$33)*($AE$35-1)+(AI41*$AI$30/$AI$33)*($AI$35-1)+(AM41*$AM$30/$AM$33)*($AM$35-1)+(AQ41*$AQ$30/$AQ$33)*($AQ$35-1)+(AU41*$AU$30/$AU$33)*($AU$35-1)</f>
        <v>8.2217391304347798E-3</v>
      </c>
      <c r="T42" s="169">
        <f>AA41*$AA$30*$AA$34*(1-$AA$32)+AE41*$AE$30*$AE$34*(1-$AE$32)+AI41*$AI$30*$AI$34*(1-$AI$32)+AM41*$AM$30*$AM$34*(1-$AM$32)+AQ41*$AQ$30*$AQ$34*(1-$AQ$32)+AU41*$AU$30*$AU$34*(1-$AU$32)+Q42-R42+AW41+AX41+Advance!G16</f>
        <v>0.17220000000000002</v>
      </c>
      <c r="U42" s="132">
        <f t="shared" ref="U42:U44" si="29">AA41*$AA$30*$AA$34*$AA$32+AE41*$AE$30*$AE$34*$AE$32+AI41*$AI$30*$AI$34*$AI$32+AM41*$AM$30*$AM$34*$AM$32+AQ41*$AQ$30*$AQ$34*$AQ$32+AU41*$AU$30*$AU$34*$AU$32</f>
        <v>0</v>
      </c>
      <c r="V42" s="165">
        <f t="shared" si="14"/>
        <v>0.17220000000000002</v>
      </c>
      <c r="W42" s="166">
        <f t="shared" ref="W42:W105" si="30">+AZ42</f>
        <v>2.1960000000000002</v>
      </c>
      <c r="X42" s="32"/>
      <c r="Y42" s="42">
        <f t="shared" si="6"/>
        <v>0</v>
      </c>
      <c r="Z42" s="46">
        <f t="shared" ref="Z42:Z105" si="31">IF($P42&lt;INT(AA$33),0,0-SUM(VLOOKUP($P42-(INT(AA$33)),$P$40:$AQ$405,10,0)))</f>
        <v>0</v>
      </c>
      <c r="AA42" s="47">
        <f t="shared" si="15"/>
        <v>50</v>
      </c>
      <c r="AB42" s="48">
        <f t="shared" si="16"/>
        <v>0.17220000000000002</v>
      </c>
      <c r="AC42" s="49">
        <f t="shared" si="17"/>
        <v>0</v>
      </c>
      <c r="AD42" s="46">
        <f t="shared" ref="AD42:AD105" si="32">IF($P42&lt;INT(+AE$33),0,0-SUM(VLOOKUP($P42-(INT(AE$33)),$P$40:$AX$405,14,0)))</f>
        <v>0</v>
      </c>
      <c r="AE42" s="46">
        <f t="shared" si="18"/>
        <v>100</v>
      </c>
      <c r="AF42" s="50">
        <f t="shared" si="7"/>
        <v>0.17220000000000002</v>
      </c>
      <c r="AG42" s="42">
        <f t="shared" ref="AG42:AG105" si="33">IF(AF42&lt;$AI$30, 0, IF(AI41+AH42&lt;$AI$31, IF(AI41+AH42+INT(AF42/$AI$30)&gt;$AI$31, $AI$31-AI41-AH42, INT(AF42/$AI$30)),0))</f>
        <v>7</v>
      </c>
      <c r="AH42" s="46">
        <f t="shared" ref="AH42:AH105" si="34">IF($P42&lt;INT(+AI$33),0,0-SUM(VLOOKUP($P42-(INT(AI$33)),$P$40:$AX$405,18,0)))</f>
        <v>0</v>
      </c>
      <c r="AI42" s="46">
        <f t="shared" si="19"/>
        <v>29</v>
      </c>
      <c r="AJ42" s="50">
        <f t="shared" si="8"/>
        <v>4.2000000000000093E-3</v>
      </c>
      <c r="AK42" s="42">
        <f t="shared" si="20"/>
        <v>0</v>
      </c>
      <c r="AL42" s="46">
        <f t="shared" ref="AL42:AL105" si="35">IF($P42&lt;INT(+AM$33),0,0-SUM(VLOOKUP($P42-(INT(AM$33)),$P$40:$AX$405,22,0)))</f>
        <v>0</v>
      </c>
      <c r="AM42" s="46">
        <f t="shared" si="21"/>
        <v>0</v>
      </c>
      <c r="AN42" s="50">
        <f t="shared" si="9"/>
        <v>4.2000000000000093E-3</v>
      </c>
      <c r="AO42" s="42">
        <f t="shared" si="22"/>
        <v>0</v>
      </c>
      <c r="AP42" s="46">
        <f t="shared" ref="AP42:AP105" si="36">IF($P42&lt;INT(+AQ$33),0,0-SUM(VLOOKUP($P42-(INT(AQ$33)),$P$40:$AX$405,26,0)))</f>
        <v>0</v>
      </c>
      <c r="AQ42" s="46">
        <f t="shared" si="23"/>
        <v>0</v>
      </c>
      <c r="AR42" s="50">
        <f t="shared" si="10"/>
        <v>4.2000000000000093E-3</v>
      </c>
      <c r="AS42" s="42">
        <f t="shared" si="24"/>
        <v>0</v>
      </c>
      <c r="AT42" s="46">
        <f t="shared" ref="AT42:AT105" si="37">IF($P42&lt;INT(+AU$33),0,0-SUM(VLOOKUP($P42-(INT(AU$33)),$P$40:$AX$405,30,0)))</f>
        <v>0</v>
      </c>
      <c r="AU42" s="46">
        <f t="shared" si="25"/>
        <v>0</v>
      </c>
      <c r="AV42" s="51">
        <f t="shared" si="11"/>
        <v>4.2000000000000093E-3</v>
      </c>
      <c r="AW42" s="42">
        <f t="shared" si="12"/>
        <v>0.17220000000000002</v>
      </c>
      <c r="AX42" s="43">
        <f t="shared" si="13"/>
        <v>-0.16800000000000001</v>
      </c>
      <c r="AY42" s="42">
        <f t="shared" si="26"/>
        <v>179</v>
      </c>
      <c r="AZ42" s="52">
        <f t="shared" si="27"/>
        <v>2.1960000000000002</v>
      </c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35"/>
      <c r="ACS42" s="35"/>
      <c r="ACT42" s="35"/>
      <c r="ACU42" s="35"/>
      <c r="ACV42" s="35"/>
      <c r="ACW42" s="35"/>
      <c r="ACX42" s="35"/>
      <c r="ACY42" s="35"/>
      <c r="ACZ42" s="35"/>
      <c r="ADA42" s="35"/>
      <c r="ADB42" s="35"/>
      <c r="ADC42" s="35"/>
      <c r="ADD42" s="35"/>
      <c r="ADE42" s="35"/>
      <c r="ADF42" s="35"/>
      <c r="ADG42" s="35"/>
      <c r="ADH42" s="35"/>
      <c r="ADI42" s="35"/>
      <c r="ADJ42" s="35"/>
      <c r="ADK42" s="35"/>
      <c r="ADL42" s="35"/>
      <c r="ADM42" s="35"/>
      <c r="ADN42" s="35"/>
      <c r="ADO42" s="35"/>
      <c r="ADP42" s="35"/>
      <c r="ADQ42" s="35"/>
      <c r="ADR42" s="35"/>
      <c r="ADS42" s="35"/>
      <c r="ADT42" s="35"/>
      <c r="ADU42" s="35"/>
      <c r="ADV42" s="35"/>
      <c r="ADW42" s="35"/>
      <c r="ADX42" s="35"/>
      <c r="ADY42" s="35"/>
      <c r="ADZ42" s="35"/>
      <c r="AEA42" s="35"/>
      <c r="AEB42" s="35"/>
      <c r="AEC42" s="35"/>
      <c r="AED42" s="35"/>
      <c r="AEE42" s="35"/>
      <c r="AEF42" s="35"/>
      <c r="AEG42" s="35"/>
      <c r="AEH42" s="35"/>
      <c r="AEI42" s="35"/>
      <c r="AEJ42" s="35"/>
      <c r="AEK42" s="35"/>
      <c r="AEL42" s="35"/>
      <c r="AEM42" s="35"/>
      <c r="AEN42" s="35"/>
      <c r="AEO42" s="35"/>
      <c r="AEP42" s="35"/>
      <c r="AEQ42" s="35"/>
      <c r="AER42" s="35"/>
      <c r="AES42" s="35"/>
      <c r="AET42" s="35"/>
      <c r="AEU42" s="35"/>
      <c r="AEV42" s="35"/>
      <c r="AEW42" s="35"/>
      <c r="AEX42" s="35"/>
      <c r="AEY42" s="35"/>
      <c r="AEZ42" s="35"/>
      <c r="AFA42" s="35"/>
      <c r="AFB42" s="35"/>
      <c r="AFC42" s="35"/>
      <c r="AFD42" s="35"/>
      <c r="AFE42" s="35"/>
      <c r="AFF42" s="35"/>
      <c r="AFG42" s="35"/>
      <c r="AFH42" s="35"/>
      <c r="AFI42" s="35"/>
      <c r="AFJ42" s="35"/>
      <c r="AFK42" s="35"/>
      <c r="AFL42" s="35"/>
      <c r="AFM42" s="35"/>
      <c r="AFN42" s="35"/>
      <c r="AFO42" s="35"/>
      <c r="AFP42" s="35"/>
      <c r="AFQ42" s="35"/>
      <c r="AFR42" s="35"/>
      <c r="AFS42" s="35"/>
      <c r="AFT42" s="35"/>
      <c r="AFU42" s="35"/>
      <c r="AFV42" s="35"/>
      <c r="AFW42" s="35"/>
      <c r="AFX42" s="35"/>
      <c r="AFY42" s="35"/>
      <c r="AFZ42" s="35"/>
      <c r="AGA42" s="35"/>
      <c r="AGB42" s="35"/>
      <c r="AGC42" s="35"/>
      <c r="AGD42" s="35"/>
      <c r="AGE42" s="35"/>
      <c r="AGF42" s="35"/>
      <c r="AGG42" s="35"/>
      <c r="AGH42" s="35"/>
      <c r="AGI42" s="35"/>
      <c r="AGJ42" s="35"/>
      <c r="AGK42" s="35"/>
      <c r="AGL42" s="35"/>
      <c r="AGM42" s="35"/>
      <c r="AGN42" s="35"/>
      <c r="AGO42" s="35"/>
      <c r="AGP42" s="35"/>
      <c r="AGQ42" s="35"/>
      <c r="AGR42" s="35"/>
      <c r="AGS42" s="35"/>
      <c r="AGT42" s="35"/>
      <c r="AGU42" s="35"/>
      <c r="AGV42" s="35"/>
      <c r="AGW42" s="35"/>
      <c r="AGX42" s="35"/>
      <c r="AGY42" s="35"/>
      <c r="AGZ42" s="35"/>
      <c r="AHA42" s="35"/>
      <c r="AHB42" s="35"/>
      <c r="AHC42" s="35"/>
      <c r="AHD42" s="35"/>
      <c r="AHE42" s="35"/>
      <c r="AHF42" s="35"/>
      <c r="AHG42" s="35"/>
      <c r="AHH42" s="35"/>
      <c r="AHI42" s="35"/>
      <c r="AHJ42" s="35"/>
      <c r="AHK42" s="35"/>
      <c r="AHL42" s="35"/>
      <c r="AHM42" s="35"/>
      <c r="AHN42" s="35"/>
      <c r="AHO42" s="35"/>
      <c r="AHP42" s="35"/>
      <c r="AHQ42" s="35"/>
      <c r="AHR42" s="35"/>
      <c r="AHS42" s="35"/>
      <c r="AHT42" s="35"/>
      <c r="AHU42" s="35"/>
      <c r="AHV42" s="35"/>
      <c r="AHW42" s="35"/>
      <c r="AHX42" s="35"/>
      <c r="AHY42" s="35"/>
      <c r="AHZ42" s="35"/>
      <c r="AIA42" s="35"/>
      <c r="AIB42" s="35"/>
      <c r="AIC42" s="35"/>
      <c r="AID42" s="35"/>
      <c r="AIE42" s="35"/>
      <c r="AIF42" s="35"/>
      <c r="AIG42" s="35"/>
      <c r="AIH42" s="35"/>
      <c r="AII42" s="35"/>
      <c r="AIJ42" s="35"/>
      <c r="AIK42" s="35"/>
      <c r="AIL42" s="35"/>
      <c r="AIM42" s="35"/>
      <c r="AIN42" s="35"/>
      <c r="AIO42" s="35"/>
      <c r="AIP42" s="35"/>
      <c r="AIQ42" s="35"/>
      <c r="AIR42" s="35"/>
      <c r="AIS42" s="35"/>
      <c r="AIT42" s="35"/>
      <c r="AIU42" s="35"/>
      <c r="AIV42" s="35"/>
      <c r="AIW42" s="35"/>
      <c r="AIX42" s="35"/>
      <c r="AIY42" s="35"/>
      <c r="AIZ42" s="35"/>
      <c r="AJA42" s="35"/>
      <c r="AJB42" s="35"/>
      <c r="AJC42" s="35"/>
      <c r="AJD42" s="35"/>
      <c r="AJE42" s="35"/>
      <c r="AJF42" s="35"/>
      <c r="AJG42" s="35"/>
      <c r="AJH42" s="35"/>
      <c r="AJI42" s="35"/>
      <c r="AJJ42" s="35"/>
      <c r="AJK42" s="35"/>
      <c r="AJL42" s="35"/>
      <c r="AJM42" s="35"/>
      <c r="AJN42" s="35"/>
      <c r="AJO42" s="35"/>
      <c r="AJP42" s="35"/>
      <c r="AJQ42" s="35"/>
      <c r="AJR42" s="35"/>
      <c r="AJS42" s="35"/>
      <c r="AJT42" s="35"/>
      <c r="AJU42" s="35"/>
      <c r="AJV42" s="35"/>
      <c r="AJW42" s="35"/>
      <c r="AJX42" s="35"/>
      <c r="AJY42" s="35"/>
      <c r="AJZ42" s="35"/>
      <c r="AKA42" s="35"/>
      <c r="AKB42" s="35"/>
      <c r="AKC42" s="35"/>
      <c r="AKD42" s="35"/>
      <c r="AKE42" s="35"/>
      <c r="AKF42" s="35"/>
      <c r="AKG42" s="35"/>
      <c r="AKH42" s="35"/>
      <c r="AKI42" s="35"/>
      <c r="AKJ42" s="35"/>
      <c r="AKK42" s="35"/>
      <c r="AKL42" s="35"/>
      <c r="AKM42" s="35"/>
      <c r="AKN42" s="35"/>
      <c r="AKO42" s="35"/>
      <c r="AKP42" s="35"/>
      <c r="AKQ42" s="35"/>
      <c r="AKR42" s="35"/>
      <c r="AKS42" s="35"/>
      <c r="AKT42" s="35"/>
      <c r="AKU42" s="35"/>
      <c r="AKV42" s="35"/>
      <c r="AKW42" s="35"/>
      <c r="AKX42" s="35"/>
      <c r="AKY42" s="35"/>
      <c r="AKZ42" s="35"/>
      <c r="ALA42" s="35"/>
      <c r="ALB42" s="35"/>
      <c r="ALC42" s="35"/>
      <c r="ALD42" s="35"/>
      <c r="ALE42" s="35"/>
      <c r="ALF42" s="35"/>
      <c r="ALG42" s="35"/>
      <c r="ALH42" s="35"/>
      <c r="ALI42" s="35"/>
      <c r="ALJ42" s="35"/>
      <c r="ALK42" s="35"/>
      <c r="ALL42" s="35"/>
      <c r="ALM42" s="35"/>
      <c r="ALN42" s="35"/>
      <c r="ALO42" s="35"/>
      <c r="ALP42" s="35"/>
      <c r="ALQ42" s="35"/>
      <c r="ALR42" s="35"/>
      <c r="ALS42" s="35"/>
      <c r="ALT42" s="35"/>
      <c r="ALU42" s="35"/>
      <c r="ALV42" s="35"/>
      <c r="ALW42" s="35"/>
      <c r="ALX42" s="35"/>
      <c r="ALY42" s="35"/>
      <c r="ALZ42" s="35"/>
      <c r="AMA42" s="35"/>
    </row>
    <row r="43" spans="1:1018">
      <c r="N43" s="3">
        <f>Y43*info!T$4+AC43*info!T$5+AG43*info!T$6+AK43*info!T$7+N42</f>
        <v>0.42659999999999987</v>
      </c>
      <c r="P43" s="45">
        <v>3</v>
      </c>
      <c r="Q43" s="131"/>
      <c r="R43" s="131"/>
      <c r="S43" s="161">
        <f t="shared" si="28"/>
        <v>8.7695652173913029E-3</v>
      </c>
      <c r="T43" s="169">
        <f>AA42*$AA$30*$AA$34*(1-$AA$32)+AE42*$AE$30*$AE$34*(1-$AE$32)+AI42*$AI$30*$AI$34*(1-$AI$32)+AM42*$AM$30*$AM$34*(1-$AM$32)+AQ42*$AQ$30*$AQ$34*(1-$AQ$32)+AU42*$AU$30*$AU$34*(1-$AU$32)+Q43-R43+AW42+AX42+Advance!G17</f>
        <v>5.9100000000000014E-2</v>
      </c>
      <c r="U43" s="132">
        <f t="shared" si="29"/>
        <v>0</v>
      </c>
      <c r="V43" s="165">
        <f t="shared" si="14"/>
        <v>5.9100000000000014E-2</v>
      </c>
      <c r="W43" s="166">
        <f t="shared" si="30"/>
        <v>2.2439999999999998</v>
      </c>
      <c r="X43" s="49"/>
      <c r="Y43" s="42">
        <f t="shared" si="6"/>
        <v>0</v>
      </c>
      <c r="Z43" s="46">
        <f t="shared" si="31"/>
        <v>0</v>
      </c>
      <c r="AA43" s="47">
        <f t="shared" si="15"/>
        <v>50</v>
      </c>
      <c r="AB43" s="48">
        <f t="shared" si="16"/>
        <v>5.9100000000000014E-2</v>
      </c>
      <c r="AC43" s="49">
        <f t="shared" si="17"/>
        <v>0</v>
      </c>
      <c r="AD43" s="46">
        <f t="shared" si="32"/>
        <v>0</v>
      </c>
      <c r="AE43" s="46">
        <f t="shared" si="18"/>
        <v>100</v>
      </c>
      <c r="AF43" s="50">
        <f t="shared" si="7"/>
        <v>5.9100000000000014E-2</v>
      </c>
      <c r="AG43" s="42">
        <f t="shared" si="33"/>
        <v>2</v>
      </c>
      <c r="AH43" s="46">
        <f t="shared" si="34"/>
        <v>0</v>
      </c>
      <c r="AI43" s="46">
        <f t="shared" si="19"/>
        <v>31</v>
      </c>
      <c r="AJ43" s="50">
        <f t="shared" si="8"/>
        <v>1.1100000000000013E-2</v>
      </c>
      <c r="AK43" s="42">
        <f t="shared" si="20"/>
        <v>0</v>
      </c>
      <c r="AL43" s="46">
        <f t="shared" si="35"/>
        <v>0</v>
      </c>
      <c r="AM43" s="46">
        <f t="shared" si="21"/>
        <v>0</v>
      </c>
      <c r="AN43" s="50">
        <f t="shared" si="9"/>
        <v>1.1100000000000013E-2</v>
      </c>
      <c r="AO43" s="42">
        <f t="shared" si="22"/>
        <v>0</v>
      </c>
      <c r="AP43" s="46">
        <f t="shared" si="36"/>
        <v>0</v>
      </c>
      <c r="AQ43" s="46">
        <f t="shared" si="23"/>
        <v>0</v>
      </c>
      <c r="AR43" s="50">
        <f t="shared" si="10"/>
        <v>1.1100000000000013E-2</v>
      </c>
      <c r="AS43" s="42">
        <f t="shared" si="24"/>
        <v>0</v>
      </c>
      <c r="AT43" s="46">
        <f t="shared" si="37"/>
        <v>0</v>
      </c>
      <c r="AU43" s="46">
        <f t="shared" si="25"/>
        <v>0</v>
      </c>
      <c r="AV43" s="51">
        <f t="shared" si="11"/>
        <v>1.1100000000000013E-2</v>
      </c>
      <c r="AW43" s="42">
        <f t="shared" si="12"/>
        <v>5.9100000000000014E-2</v>
      </c>
      <c r="AX43" s="43">
        <f t="shared" si="13"/>
        <v>-4.8000000000000001E-2</v>
      </c>
      <c r="AY43" s="42">
        <f t="shared" si="26"/>
        <v>181</v>
      </c>
      <c r="AZ43" s="52">
        <f t="shared" si="27"/>
        <v>2.2439999999999998</v>
      </c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</row>
    <row r="44" spans="1:1018">
      <c r="N44" s="3">
        <f>Y44*info!T$4+AC44*info!T$5+AG44*info!T$6+AK44*info!T$7+N43</f>
        <v>0.43379999999999985</v>
      </c>
      <c r="P44" s="45">
        <v>4</v>
      </c>
      <c r="Q44" s="131"/>
      <c r="R44" s="131"/>
      <c r="S44" s="161">
        <f t="shared" si="28"/>
        <v>8.9260869565217366E-3</v>
      </c>
      <c r="T44" s="169">
        <f>AA43*$AA$30*$AA$34*(1-$AA$32)+AE43*$AE$30*$AE$34*(1-$AE$32)+AI43*$AI$30*$AI$34*(1-$AI$32)+AM43*$AM$30*$AM$34*(1-$AM$32)+AQ43*$AQ$30*$AQ$34*(1-$AQ$32)+AU43*$AU$30*$AU$34*(1-$AU$32)+Q44-R44+AW43+AX43+Advance!G18</f>
        <v>6.720000000000001E-2</v>
      </c>
      <c r="U44" s="132">
        <f t="shared" si="29"/>
        <v>0</v>
      </c>
      <c r="V44" s="165">
        <f t="shared" si="14"/>
        <v>6.720000000000001E-2</v>
      </c>
      <c r="W44" s="166">
        <f t="shared" si="30"/>
        <v>2.2919999999999998</v>
      </c>
      <c r="X44" s="49"/>
      <c r="Y44" s="42">
        <f t="shared" si="6"/>
        <v>0</v>
      </c>
      <c r="Z44" s="46">
        <f t="shared" si="31"/>
        <v>0</v>
      </c>
      <c r="AA44" s="47">
        <f t="shared" si="15"/>
        <v>50</v>
      </c>
      <c r="AB44" s="48">
        <f t="shared" si="16"/>
        <v>6.720000000000001E-2</v>
      </c>
      <c r="AC44" s="49">
        <f t="shared" si="17"/>
        <v>0</v>
      </c>
      <c r="AD44" s="46">
        <f t="shared" si="32"/>
        <v>0</v>
      </c>
      <c r="AE44" s="46">
        <f t="shared" si="18"/>
        <v>100</v>
      </c>
      <c r="AF44" s="50">
        <f t="shared" si="7"/>
        <v>6.720000000000001E-2</v>
      </c>
      <c r="AG44" s="42">
        <f t="shared" si="33"/>
        <v>2</v>
      </c>
      <c r="AH44" s="46">
        <f t="shared" si="34"/>
        <v>0</v>
      </c>
      <c r="AI44" s="46">
        <f t="shared" si="19"/>
        <v>33</v>
      </c>
      <c r="AJ44" s="50">
        <f t="shared" si="8"/>
        <v>1.9200000000000009E-2</v>
      </c>
      <c r="AK44" s="42">
        <f t="shared" si="20"/>
        <v>0</v>
      </c>
      <c r="AL44" s="46">
        <f t="shared" si="35"/>
        <v>0</v>
      </c>
      <c r="AM44" s="46">
        <f t="shared" si="21"/>
        <v>0</v>
      </c>
      <c r="AN44" s="50">
        <f t="shared" si="9"/>
        <v>1.9200000000000009E-2</v>
      </c>
      <c r="AO44" s="42">
        <f t="shared" si="22"/>
        <v>0</v>
      </c>
      <c r="AP44" s="46">
        <f t="shared" si="36"/>
        <v>0</v>
      </c>
      <c r="AQ44" s="46">
        <f t="shared" si="23"/>
        <v>0</v>
      </c>
      <c r="AR44" s="50">
        <f t="shared" si="10"/>
        <v>1.9200000000000009E-2</v>
      </c>
      <c r="AS44" s="42">
        <f t="shared" si="24"/>
        <v>0</v>
      </c>
      <c r="AT44" s="46">
        <f t="shared" si="37"/>
        <v>0</v>
      </c>
      <c r="AU44" s="46">
        <f t="shared" si="25"/>
        <v>0</v>
      </c>
      <c r="AV44" s="51">
        <f t="shared" si="11"/>
        <v>1.9200000000000009E-2</v>
      </c>
      <c r="AW44" s="42">
        <f t="shared" si="12"/>
        <v>6.720000000000001E-2</v>
      </c>
      <c r="AX44" s="43">
        <f t="shared" si="13"/>
        <v>-4.8000000000000001E-2</v>
      </c>
      <c r="AY44" s="42">
        <f t="shared" si="26"/>
        <v>183</v>
      </c>
      <c r="AZ44" s="52">
        <f t="shared" si="27"/>
        <v>2.2919999999999998</v>
      </c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/>
      <c r="ABX44" s="35"/>
      <c r="ABY44" s="35"/>
      <c r="ABZ44" s="35"/>
      <c r="ACA44" s="35"/>
      <c r="ACB44" s="35"/>
      <c r="ACC44" s="35"/>
      <c r="ACD44" s="35"/>
      <c r="ACE44" s="35"/>
      <c r="ACF44" s="35"/>
      <c r="ACG44" s="35"/>
      <c r="ACH44" s="35"/>
      <c r="ACI44" s="35"/>
      <c r="ACJ44" s="35"/>
      <c r="ACK44" s="35"/>
      <c r="ACL44" s="35"/>
      <c r="ACM44" s="35"/>
      <c r="ACN44" s="35"/>
      <c r="ACO44" s="35"/>
      <c r="ACP44" s="35"/>
      <c r="ACQ44" s="35"/>
      <c r="ACR44" s="35"/>
      <c r="ACS44" s="35"/>
      <c r="ACT44" s="35"/>
      <c r="ACU44" s="35"/>
      <c r="ACV44" s="35"/>
      <c r="ACW44" s="35"/>
      <c r="ACX44" s="35"/>
      <c r="ACY44" s="35"/>
      <c r="ACZ44" s="35"/>
      <c r="ADA44" s="35"/>
      <c r="ADB44" s="35"/>
      <c r="ADC44" s="35"/>
      <c r="ADD44" s="35"/>
      <c r="ADE44" s="35"/>
      <c r="ADF44" s="35"/>
      <c r="ADG44" s="35"/>
      <c r="ADH44" s="35"/>
      <c r="ADI44" s="35"/>
      <c r="ADJ44" s="35"/>
      <c r="ADK44" s="35"/>
      <c r="ADL44" s="35"/>
      <c r="ADM44" s="35"/>
      <c r="ADN44" s="35"/>
      <c r="ADO44" s="35"/>
      <c r="ADP44" s="35"/>
      <c r="ADQ44" s="35"/>
      <c r="ADR44" s="35"/>
      <c r="ADS44" s="35"/>
      <c r="ADT44" s="35"/>
      <c r="ADU44" s="35"/>
      <c r="ADV44" s="35"/>
      <c r="ADW44" s="35"/>
      <c r="ADX44" s="35"/>
      <c r="ADY44" s="35"/>
      <c r="ADZ44" s="35"/>
      <c r="AEA44" s="35"/>
      <c r="AEB44" s="35"/>
      <c r="AEC44" s="35"/>
      <c r="AED44" s="35"/>
      <c r="AEE44" s="35"/>
      <c r="AEF44" s="35"/>
      <c r="AEG44" s="35"/>
      <c r="AEH44" s="35"/>
      <c r="AEI44" s="35"/>
      <c r="AEJ44" s="35"/>
      <c r="AEK44" s="35"/>
      <c r="AEL44" s="35"/>
      <c r="AEM44" s="35"/>
      <c r="AEN44" s="35"/>
      <c r="AEO44" s="35"/>
      <c r="AEP44" s="35"/>
      <c r="AEQ44" s="35"/>
      <c r="AER44" s="35"/>
      <c r="AES44" s="35"/>
      <c r="AET44" s="35"/>
      <c r="AEU44" s="35"/>
      <c r="AEV44" s="35"/>
      <c r="AEW44" s="35"/>
      <c r="AEX44" s="35"/>
      <c r="AEY44" s="35"/>
      <c r="AEZ44" s="35"/>
      <c r="AFA44" s="35"/>
      <c r="AFB44" s="35"/>
      <c r="AFC44" s="35"/>
      <c r="AFD44" s="35"/>
      <c r="AFE44" s="35"/>
      <c r="AFF44" s="35"/>
      <c r="AFG44" s="35"/>
      <c r="AFH44" s="35"/>
      <c r="AFI44" s="35"/>
      <c r="AFJ44" s="35"/>
      <c r="AFK44" s="35"/>
      <c r="AFL44" s="35"/>
      <c r="AFM44" s="35"/>
      <c r="AFN44" s="35"/>
      <c r="AFO44" s="35"/>
      <c r="AFP44" s="35"/>
      <c r="AFQ44" s="35"/>
      <c r="AFR44" s="35"/>
      <c r="AFS44" s="35"/>
      <c r="AFT44" s="35"/>
      <c r="AFU44" s="35"/>
      <c r="AFV44" s="35"/>
      <c r="AFW44" s="35"/>
      <c r="AFX44" s="35"/>
      <c r="AFY44" s="35"/>
      <c r="AFZ44" s="35"/>
      <c r="AGA44" s="35"/>
      <c r="AGB44" s="35"/>
      <c r="AGC44" s="35"/>
      <c r="AGD44" s="35"/>
      <c r="AGE44" s="35"/>
      <c r="AGF44" s="35"/>
      <c r="AGG44" s="35"/>
      <c r="AGH44" s="35"/>
      <c r="AGI44" s="35"/>
      <c r="AGJ44" s="35"/>
      <c r="AGK44" s="35"/>
      <c r="AGL44" s="35"/>
      <c r="AGM44" s="35"/>
      <c r="AGN44" s="35"/>
      <c r="AGO44" s="35"/>
      <c r="AGP44" s="35"/>
      <c r="AGQ44" s="35"/>
      <c r="AGR44" s="35"/>
      <c r="AGS44" s="35"/>
      <c r="AGT44" s="35"/>
      <c r="AGU44" s="35"/>
      <c r="AGV44" s="35"/>
      <c r="AGW44" s="35"/>
      <c r="AGX44" s="35"/>
      <c r="AGY44" s="35"/>
      <c r="AGZ44" s="35"/>
      <c r="AHA44" s="35"/>
      <c r="AHB44" s="35"/>
      <c r="AHC44" s="35"/>
      <c r="AHD44" s="35"/>
      <c r="AHE44" s="35"/>
      <c r="AHF44" s="35"/>
      <c r="AHG44" s="35"/>
      <c r="AHH44" s="35"/>
      <c r="AHI44" s="35"/>
      <c r="AHJ44" s="35"/>
      <c r="AHK44" s="35"/>
      <c r="AHL44" s="35"/>
      <c r="AHM44" s="35"/>
      <c r="AHN44" s="35"/>
      <c r="AHO44" s="35"/>
      <c r="AHP44" s="35"/>
      <c r="AHQ44" s="35"/>
      <c r="AHR44" s="35"/>
      <c r="AHS44" s="35"/>
      <c r="AHT44" s="35"/>
      <c r="AHU44" s="35"/>
      <c r="AHV44" s="35"/>
      <c r="AHW44" s="35"/>
      <c r="AHX44" s="35"/>
      <c r="AHY44" s="35"/>
      <c r="AHZ44" s="35"/>
      <c r="AIA44" s="35"/>
      <c r="AIB44" s="35"/>
      <c r="AIC44" s="35"/>
      <c r="AID44" s="35"/>
      <c r="AIE44" s="35"/>
      <c r="AIF44" s="35"/>
      <c r="AIG44" s="35"/>
      <c r="AIH44" s="35"/>
      <c r="AII44" s="35"/>
      <c r="AIJ44" s="35"/>
      <c r="AIK44" s="35"/>
      <c r="AIL44" s="35"/>
      <c r="AIM44" s="35"/>
      <c r="AIN44" s="35"/>
      <c r="AIO44" s="35"/>
      <c r="AIP44" s="35"/>
      <c r="AIQ44" s="35"/>
      <c r="AIR44" s="35"/>
      <c r="AIS44" s="35"/>
      <c r="AIT44" s="35"/>
      <c r="AIU44" s="35"/>
      <c r="AIV44" s="35"/>
      <c r="AIW44" s="35"/>
      <c r="AIX44" s="35"/>
      <c r="AIY44" s="35"/>
      <c r="AIZ44" s="35"/>
      <c r="AJA44" s="35"/>
      <c r="AJB44" s="35"/>
      <c r="AJC44" s="35"/>
      <c r="AJD44" s="35"/>
      <c r="AJE44" s="35"/>
      <c r="AJF44" s="35"/>
      <c r="AJG44" s="35"/>
      <c r="AJH44" s="35"/>
      <c r="AJI44" s="35"/>
      <c r="AJJ44" s="35"/>
      <c r="AJK44" s="35"/>
      <c r="AJL44" s="35"/>
      <c r="AJM44" s="35"/>
      <c r="AJN44" s="35"/>
      <c r="AJO44" s="35"/>
      <c r="AJP44" s="35"/>
      <c r="AJQ44" s="35"/>
      <c r="AJR44" s="35"/>
      <c r="AJS44" s="35"/>
      <c r="AJT44" s="35"/>
      <c r="AJU44" s="35"/>
      <c r="AJV44" s="35"/>
      <c r="AJW44" s="35"/>
      <c r="AJX44" s="35"/>
      <c r="AJY44" s="35"/>
      <c r="AJZ44" s="35"/>
      <c r="AKA44" s="35"/>
      <c r="AKB44" s="35"/>
      <c r="AKC44" s="35"/>
      <c r="AKD44" s="35"/>
      <c r="AKE44" s="35"/>
      <c r="AKF44" s="35"/>
      <c r="AKG44" s="35"/>
      <c r="AKH44" s="35"/>
      <c r="AKI44" s="35"/>
      <c r="AKJ44" s="35"/>
      <c r="AKK44" s="35"/>
      <c r="AKL44" s="35"/>
      <c r="AKM44" s="35"/>
      <c r="AKN44" s="35"/>
      <c r="AKO44" s="35"/>
      <c r="AKP44" s="35"/>
      <c r="AKQ44" s="35"/>
      <c r="AKR44" s="35"/>
      <c r="AKS44" s="35"/>
      <c r="AKT44" s="35"/>
      <c r="AKU44" s="35"/>
      <c r="AKV44" s="35"/>
      <c r="AKW44" s="35"/>
      <c r="AKX44" s="35"/>
      <c r="AKY44" s="35"/>
      <c r="AKZ44" s="35"/>
      <c r="ALA44" s="35"/>
      <c r="ALB44" s="35"/>
      <c r="ALC44" s="35"/>
      <c r="ALD44" s="35"/>
      <c r="ALE44" s="35"/>
      <c r="ALF44" s="35"/>
      <c r="ALG44" s="35"/>
      <c r="ALH44" s="35"/>
      <c r="ALI44" s="35"/>
      <c r="ALJ44" s="35"/>
      <c r="ALK44" s="35"/>
      <c r="ALL44" s="35"/>
      <c r="ALM44" s="35"/>
      <c r="ALN44" s="35"/>
      <c r="ALO44" s="35"/>
      <c r="ALP44" s="35"/>
      <c r="ALQ44" s="35"/>
      <c r="ALR44" s="35"/>
      <c r="ALS44" s="35"/>
      <c r="ALT44" s="35"/>
      <c r="ALU44" s="35"/>
      <c r="ALV44" s="35"/>
      <c r="ALW44" s="35"/>
      <c r="ALX44" s="35"/>
      <c r="ALY44" s="35"/>
      <c r="ALZ44" s="35"/>
      <c r="AMA44" s="35"/>
    </row>
    <row r="45" spans="1:1018">
      <c r="N45" s="3">
        <f>Y45*info!T$4+AC45*info!T$5+AG45*info!T$6+AK45*info!T$7+N44</f>
        <v>0.44459999999999983</v>
      </c>
      <c r="P45" s="45">
        <v>5</v>
      </c>
      <c r="Q45" s="131"/>
      <c r="R45" s="131"/>
      <c r="S45" s="161">
        <f t="shared" si="28"/>
        <v>9.082608695652172E-3</v>
      </c>
      <c r="T45" s="169">
        <f>AA44*$AA$30*$AA$34*(1-$AA$32)+AE44*$AE$30*$AE$34*(1-$AE$32)+AI44*$AI$30*$AI$34*(1-$AI$32)+AM44*$AM$30*$AM$34*(1-$AM$32)+AQ44*$AQ$30*$AQ$34*(1-$AQ$32)+AU44*$AU$30*$AU$34*(1-$AU$32)+Q45-R45+AW44+AX44+Advance!G19</f>
        <v>7.6500000000000012E-2</v>
      </c>
      <c r="U45" s="132">
        <f t="shared" ref="U45:U108" si="38">AA44*$AA$30*$AA$34*$AA$32+AE44*$AE$30*$AE$34*$AE$32+AI44*$AI$30*$AI$34*$AI$32+AM44*$AM$30*$AM$34*$AM$32+AQ44*$AQ$30*$AQ$34*$AQ$32+AU44*$AU$30*$AU$34*$AU$32</f>
        <v>0</v>
      </c>
      <c r="V45" s="165">
        <f t="shared" si="14"/>
        <v>7.6500000000000012E-2</v>
      </c>
      <c r="W45" s="166">
        <f t="shared" si="30"/>
        <v>2.3639999999999999</v>
      </c>
      <c r="X45" s="49"/>
      <c r="Y45" s="42">
        <f t="shared" si="6"/>
        <v>0</v>
      </c>
      <c r="Z45" s="46">
        <f t="shared" si="31"/>
        <v>0</v>
      </c>
      <c r="AA45" s="47">
        <f t="shared" si="15"/>
        <v>50</v>
      </c>
      <c r="AB45" s="48">
        <f t="shared" si="16"/>
        <v>7.6500000000000012E-2</v>
      </c>
      <c r="AC45" s="49">
        <f t="shared" si="17"/>
        <v>0</v>
      </c>
      <c r="AD45" s="46">
        <f t="shared" si="32"/>
        <v>0</v>
      </c>
      <c r="AE45" s="46">
        <f t="shared" si="18"/>
        <v>100</v>
      </c>
      <c r="AF45" s="50">
        <f t="shared" si="7"/>
        <v>7.6500000000000012E-2</v>
      </c>
      <c r="AG45" s="42">
        <f t="shared" si="33"/>
        <v>3</v>
      </c>
      <c r="AH45" s="46">
        <f t="shared" si="34"/>
        <v>0</v>
      </c>
      <c r="AI45" s="46">
        <f t="shared" si="19"/>
        <v>36</v>
      </c>
      <c r="AJ45" s="50">
        <f t="shared" si="8"/>
        <v>4.500000000000004E-3</v>
      </c>
      <c r="AK45" s="42">
        <f t="shared" si="20"/>
        <v>0</v>
      </c>
      <c r="AL45" s="46">
        <f t="shared" si="35"/>
        <v>0</v>
      </c>
      <c r="AM45" s="46">
        <f t="shared" si="21"/>
        <v>0</v>
      </c>
      <c r="AN45" s="50">
        <f t="shared" si="9"/>
        <v>4.500000000000004E-3</v>
      </c>
      <c r="AO45" s="42">
        <f t="shared" si="22"/>
        <v>0</v>
      </c>
      <c r="AP45" s="46">
        <f t="shared" si="36"/>
        <v>0</v>
      </c>
      <c r="AQ45" s="46">
        <f t="shared" si="23"/>
        <v>0</v>
      </c>
      <c r="AR45" s="50">
        <f t="shared" si="10"/>
        <v>4.500000000000004E-3</v>
      </c>
      <c r="AS45" s="42">
        <f t="shared" si="24"/>
        <v>0</v>
      </c>
      <c r="AT45" s="46">
        <f t="shared" si="37"/>
        <v>0</v>
      </c>
      <c r="AU45" s="46">
        <f t="shared" si="25"/>
        <v>0</v>
      </c>
      <c r="AV45" s="51">
        <f t="shared" si="11"/>
        <v>4.500000000000004E-3</v>
      </c>
      <c r="AW45" s="42">
        <f t="shared" si="12"/>
        <v>7.6500000000000012E-2</v>
      </c>
      <c r="AX45" s="43">
        <f t="shared" si="13"/>
        <v>-7.2000000000000008E-2</v>
      </c>
      <c r="AY45" s="42">
        <f t="shared" si="26"/>
        <v>186</v>
      </c>
      <c r="AZ45" s="52">
        <f t="shared" si="27"/>
        <v>2.3639999999999999</v>
      </c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  <c r="RV45" s="35"/>
      <c r="RW45" s="35"/>
      <c r="RX45" s="35"/>
      <c r="RY45" s="35"/>
      <c r="RZ45" s="35"/>
      <c r="SA45" s="35"/>
      <c r="SB45" s="35"/>
      <c r="SC45" s="35"/>
      <c r="SD45" s="35"/>
      <c r="SE45" s="35"/>
      <c r="SF45" s="35"/>
      <c r="SG45" s="35"/>
      <c r="SH45" s="35"/>
      <c r="SI45" s="35"/>
      <c r="SJ45" s="35"/>
      <c r="SK45" s="35"/>
      <c r="SL45" s="35"/>
      <c r="SM45" s="35"/>
      <c r="SN45" s="35"/>
      <c r="SO45" s="35"/>
      <c r="SP45" s="35"/>
      <c r="SQ45" s="35"/>
      <c r="SR45" s="35"/>
      <c r="SS45" s="35"/>
      <c r="ST45" s="35"/>
      <c r="SU45" s="35"/>
      <c r="SV45" s="35"/>
      <c r="SW45" s="35"/>
      <c r="SX45" s="35"/>
      <c r="SY45" s="35"/>
      <c r="SZ45" s="35"/>
      <c r="TA45" s="35"/>
      <c r="TB45" s="35"/>
      <c r="TC45" s="35"/>
      <c r="TD45" s="35"/>
      <c r="TE45" s="35"/>
      <c r="TF45" s="35"/>
      <c r="TG45" s="35"/>
      <c r="TH45" s="35"/>
      <c r="TI45" s="35"/>
      <c r="TJ45" s="35"/>
      <c r="TK45" s="35"/>
      <c r="TL45" s="35"/>
      <c r="TM45" s="35"/>
      <c r="TN45" s="35"/>
      <c r="TO45" s="35"/>
      <c r="TP45" s="35"/>
      <c r="TQ45" s="35"/>
      <c r="TR45" s="35"/>
      <c r="TS45" s="35"/>
      <c r="TT45" s="35"/>
      <c r="TU45" s="35"/>
      <c r="TV45" s="35"/>
      <c r="TW45" s="35"/>
      <c r="TX45" s="35"/>
      <c r="TY45" s="35"/>
      <c r="TZ45" s="35"/>
      <c r="UA45" s="35"/>
      <c r="UB45" s="35"/>
      <c r="UC45" s="35"/>
      <c r="UD45" s="35"/>
      <c r="UE45" s="35"/>
      <c r="UF45" s="35"/>
      <c r="UG45" s="35"/>
      <c r="UH45" s="35"/>
      <c r="UI45" s="35"/>
      <c r="UJ45" s="35"/>
      <c r="UK45" s="35"/>
      <c r="UL45" s="35"/>
      <c r="UM45" s="35"/>
      <c r="UN45" s="35"/>
      <c r="UO45" s="35"/>
      <c r="UP45" s="35"/>
      <c r="UQ45" s="35"/>
      <c r="UR45" s="35"/>
      <c r="US45" s="35"/>
      <c r="UT45" s="35"/>
      <c r="UU45" s="35"/>
      <c r="UV45" s="35"/>
      <c r="UW45" s="35"/>
      <c r="UX45" s="35"/>
      <c r="UY45" s="35"/>
      <c r="UZ45" s="35"/>
      <c r="VA45" s="35"/>
      <c r="VB45" s="35"/>
      <c r="VC45" s="35"/>
      <c r="VD45" s="35"/>
      <c r="VE45" s="35"/>
      <c r="VF45" s="35"/>
      <c r="VG45" s="35"/>
      <c r="VH45" s="35"/>
      <c r="VI45" s="35"/>
      <c r="VJ45" s="35"/>
      <c r="VK45" s="35"/>
      <c r="VL45" s="35"/>
      <c r="VM45" s="35"/>
      <c r="VN45" s="35"/>
      <c r="VO45" s="35"/>
      <c r="VP45" s="35"/>
      <c r="VQ45" s="35"/>
      <c r="VR45" s="35"/>
      <c r="VS45" s="35"/>
      <c r="VT45" s="35"/>
      <c r="VU45" s="35"/>
      <c r="VV45" s="35"/>
      <c r="VW45" s="35"/>
      <c r="VX45" s="35"/>
      <c r="VY45" s="35"/>
      <c r="VZ45" s="35"/>
      <c r="WA45" s="35"/>
      <c r="WB45" s="35"/>
      <c r="WC45" s="35"/>
      <c r="WD45" s="35"/>
      <c r="WE45" s="35"/>
      <c r="WF45" s="35"/>
      <c r="WG45" s="35"/>
      <c r="WH45" s="35"/>
      <c r="WI45" s="35"/>
      <c r="WJ45" s="35"/>
      <c r="WK45" s="35"/>
      <c r="WL45" s="35"/>
      <c r="WM45" s="35"/>
      <c r="WN45" s="35"/>
      <c r="WO45" s="35"/>
      <c r="WP45" s="35"/>
      <c r="WQ45" s="35"/>
      <c r="WR45" s="35"/>
      <c r="WS45" s="35"/>
      <c r="WT45" s="35"/>
      <c r="WU45" s="35"/>
      <c r="WV45" s="35"/>
      <c r="WW45" s="35"/>
      <c r="WX45" s="35"/>
      <c r="WY45" s="35"/>
      <c r="WZ45" s="35"/>
      <c r="XA45" s="35"/>
      <c r="XB45" s="35"/>
      <c r="XC45" s="35"/>
      <c r="XD45" s="35"/>
      <c r="XE45" s="35"/>
      <c r="XF45" s="35"/>
      <c r="XG45" s="35"/>
      <c r="XH45" s="35"/>
      <c r="XI45" s="35"/>
      <c r="XJ45" s="35"/>
      <c r="XK45" s="35"/>
      <c r="XL45" s="35"/>
      <c r="XM45" s="35"/>
      <c r="XN45" s="35"/>
      <c r="XO45" s="35"/>
      <c r="XP45" s="35"/>
      <c r="XQ45" s="35"/>
      <c r="XR45" s="35"/>
      <c r="XS45" s="35"/>
      <c r="XT45" s="35"/>
      <c r="XU45" s="35"/>
      <c r="XV45" s="35"/>
      <c r="XW45" s="35"/>
      <c r="XX45" s="35"/>
      <c r="XY45" s="35"/>
      <c r="XZ45" s="35"/>
      <c r="YA45" s="35"/>
      <c r="YB45" s="35"/>
      <c r="YC45" s="35"/>
      <c r="YD45" s="35"/>
      <c r="YE45" s="35"/>
      <c r="YF45" s="35"/>
      <c r="YG45" s="35"/>
      <c r="YH45" s="35"/>
      <c r="YI45" s="35"/>
      <c r="YJ45" s="35"/>
      <c r="YK45" s="35"/>
      <c r="YL45" s="35"/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/>
      <c r="ZD45" s="35"/>
      <c r="ZE45" s="35"/>
      <c r="ZF45" s="35"/>
      <c r="ZG45" s="35"/>
      <c r="ZH45" s="35"/>
      <c r="ZI45" s="35"/>
      <c r="ZJ45" s="35"/>
      <c r="ZK45" s="35"/>
      <c r="ZL45" s="35"/>
      <c r="ZM45" s="35"/>
      <c r="ZN45" s="35"/>
      <c r="ZO45" s="35"/>
      <c r="ZP45" s="35"/>
      <c r="ZQ45" s="35"/>
      <c r="ZR45" s="35"/>
      <c r="ZS45" s="35"/>
      <c r="ZT45" s="35"/>
      <c r="ZU45" s="35"/>
      <c r="ZV45" s="35"/>
      <c r="ZW45" s="35"/>
      <c r="ZX45" s="35"/>
      <c r="ZY45" s="35"/>
      <c r="ZZ45" s="35"/>
      <c r="AAA45" s="35"/>
      <c r="AAB45" s="35"/>
      <c r="AAC45" s="35"/>
      <c r="AAD45" s="35"/>
      <c r="AAE45" s="35"/>
      <c r="AAF45" s="35"/>
      <c r="AAG45" s="35"/>
      <c r="AAH45" s="35"/>
      <c r="AAI45" s="35"/>
      <c r="AAJ45" s="35"/>
      <c r="AAK45" s="35"/>
      <c r="AAL45" s="35"/>
      <c r="AAM45" s="35"/>
      <c r="AAN45" s="35"/>
      <c r="AAO45" s="35"/>
      <c r="AAP45" s="35"/>
      <c r="AAQ45" s="35"/>
      <c r="AAR45" s="35"/>
      <c r="AAS45" s="35"/>
      <c r="AAT45" s="35"/>
      <c r="AAU45" s="35"/>
      <c r="AAV45" s="35"/>
      <c r="AAW45" s="35"/>
      <c r="AAX45" s="35"/>
      <c r="AAY45" s="35"/>
      <c r="AAZ45" s="35"/>
      <c r="ABA45" s="35"/>
      <c r="ABB45" s="35"/>
      <c r="ABC45" s="35"/>
      <c r="ABD45" s="35"/>
      <c r="ABE45" s="35"/>
      <c r="ABF45" s="35"/>
      <c r="ABG45" s="35"/>
      <c r="ABH45" s="35"/>
      <c r="ABI45" s="35"/>
      <c r="ABJ45" s="35"/>
      <c r="ABK45" s="35"/>
      <c r="ABL45" s="35"/>
      <c r="ABM45" s="35"/>
      <c r="ABN45" s="35"/>
      <c r="ABO45" s="35"/>
      <c r="ABP45" s="35"/>
      <c r="ABQ45" s="35"/>
      <c r="ABR45" s="35"/>
      <c r="ABS45" s="35"/>
      <c r="ABT45" s="35"/>
      <c r="ABU45" s="35"/>
      <c r="ABV45" s="35"/>
      <c r="ABW45" s="35"/>
      <c r="ABX45" s="35"/>
      <c r="ABY45" s="35"/>
      <c r="ABZ45" s="35"/>
      <c r="ACA45" s="35"/>
      <c r="ACB45" s="35"/>
      <c r="ACC45" s="35"/>
      <c r="ACD45" s="35"/>
      <c r="ACE45" s="35"/>
      <c r="ACF45" s="35"/>
      <c r="ACG45" s="35"/>
      <c r="ACH45" s="35"/>
      <c r="ACI45" s="35"/>
      <c r="ACJ45" s="35"/>
      <c r="ACK45" s="35"/>
      <c r="ACL45" s="35"/>
      <c r="ACM45" s="35"/>
      <c r="ACN45" s="35"/>
      <c r="ACO45" s="35"/>
      <c r="ACP45" s="35"/>
      <c r="ACQ45" s="35"/>
      <c r="ACR45" s="35"/>
      <c r="ACS45" s="35"/>
      <c r="ACT45" s="35"/>
      <c r="ACU45" s="35"/>
      <c r="ACV45" s="35"/>
      <c r="ACW45" s="35"/>
      <c r="ACX45" s="35"/>
      <c r="ACY45" s="35"/>
      <c r="ACZ45" s="35"/>
      <c r="ADA45" s="35"/>
      <c r="ADB45" s="35"/>
      <c r="ADC45" s="35"/>
      <c r="ADD45" s="35"/>
      <c r="ADE45" s="35"/>
      <c r="ADF45" s="35"/>
      <c r="ADG45" s="35"/>
      <c r="ADH45" s="35"/>
      <c r="ADI45" s="35"/>
      <c r="ADJ45" s="35"/>
      <c r="ADK45" s="35"/>
      <c r="ADL45" s="35"/>
      <c r="ADM45" s="35"/>
      <c r="ADN45" s="35"/>
      <c r="ADO45" s="35"/>
      <c r="ADP45" s="35"/>
      <c r="ADQ45" s="35"/>
      <c r="ADR45" s="35"/>
      <c r="ADS45" s="35"/>
      <c r="ADT45" s="35"/>
      <c r="ADU45" s="35"/>
      <c r="ADV45" s="35"/>
      <c r="ADW45" s="35"/>
      <c r="ADX45" s="35"/>
      <c r="ADY45" s="35"/>
      <c r="ADZ45" s="35"/>
      <c r="AEA45" s="35"/>
      <c r="AEB45" s="35"/>
      <c r="AEC45" s="35"/>
      <c r="AED45" s="35"/>
      <c r="AEE45" s="35"/>
      <c r="AEF45" s="35"/>
      <c r="AEG45" s="35"/>
      <c r="AEH45" s="35"/>
      <c r="AEI45" s="35"/>
      <c r="AEJ45" s="35"/>
      <c r="AEK45" s="35"/>
      <c r="AEL45" s="35"/>
      <c r="AEM45" s="35"/>
      <c r="AEN45" s="35"/>
      <c r="AEO45" s="35"/>
      <c r="AEP45" s="35"/>
      <c r="AEQ45" s="35"/>
      <c r="AER45" s="35"/>
      <c r="AES45" s="35"/>
      <c r="AET45" s="35"/>
      <c r="AEU45" s="35"/>
      <c r="AEV45" s="35"/>
      <c r="AEW45" s="35"/>
      <c r="AEX45" s="35"/>
      <c r="AEY45" s="35"/>
      <c r="AEZ45" s="35"/>
      <c r="AFA45" s="35"/>
      <c r="AFB45" s="35"/>
      <c r="AFC45" s="35"/>
      <c r="AFD45" s="35"/>
      <c r="AFE45" s="35"/>
      <c r="AFF45" s="35"/>
      <c r="AFG45" s="35"/>
      <c r="AFH45" s="35"/>
      <c r="AFI45" s="35"/>
      <c r="AFJ45" s="35"/>
      <c r="AFK45" s="35"/>
      <c r="AFL45" s="35"/>
      <c r="AFM45" s="35"/>
      <c r="AFN45" s="35"/>
      <c r="AFO45" s="35"/>
      <c r="AFP45" s="35"/>
      <c r="AFQ45" s="35"/>
      <c r="AFR45" s="35"/>
      <c r="AFS45" s="35"/>
      <c r="AFT45" s="35"/>
      <c r="AFU45" s="35"/>
      <c r="AFV45" s="35"/>
      <c r="AFW45" s="35"/>
      <c r="AFX45" s="35"/>
      <c r="AFY45" s="35"/>
      <c r="AFZ45" s="35"/>
      <c r="AGA45" s="35"/>
      <c r="AGB45" s="35"/>
      <c r="AGC45" s="35"/>
      <c r="AGD45" s="35"/>
      <c r="AGE45" s="35"/>
      <c r="AGF45" s="35"/>
      <c r="AGG45" s="35"/>
      <c r="AGH45" s="35"/>
      <c r="AGI45" s="35"/>
      <c r="AGJ45" s="35"/>
      <c r="AGK45" s="35"/>
      <c r="AGL45" s="35"/>
      <c r="AGM45" s="35"/>
      <c r="AGN45" s="35"/>
      <c r="AGO45" s="35"/>
      <c r="AGP45" s="35"/>
      <c r="AGQ45" s="35"/>
      <c r="AGR45" s="35"/>
      <c r="AGS45" s="35"/>
      <c r="AGT45" s="35"/>
      <c r="AGU45" s="35"/>
      <c r="AGV45" s="35"/>
      <c r="AGW45" s="35"/>
      <c r="AGX45" s="35"/>
      <c r="AGY45" s="35"/>
      <c r="AGZ45" s="35"/>
      <c r="AHA45" s="35"/>
      <c r="AHB45" s="35"/>
      <c r="AHC45" s="35"/>
      <c r="AHD45" s="35"/>
      <c r="AHE45" s="35"/>
      <c r="AHF45" s="35"/>
      <c r="AHG45" s="35"/>
      <c r="AHH45" s="35"/>
      <c r="AHI45" s="35"/>
      <c r="AHJ45" s="35"/>
      <c r="AHK45" s="35"/>
      <c r="AHL45" s="35"/>
      <c r="AHM45" s="35"/>
      <c r="AHN45" s="35"/>
      <c r="AHO45" s="35"/>
      <c r="AHP45" s="35"/>
      <c r="AHQ45" s="35"/>
      <c r="AHR45" s="35"/>
      <c r="AHS45" s="35"/>
      <c r="AHT45" s="35"/>
      <c r="AHU45" s="35"/>
      <c r="AHV45" s="35"/>
      <c r="AHW45" s="35"/>
      <c r="AHX45" s="35"/>
      <c r="AHY45" s="35"/>
      <c r="AHZ45" s="35"/>
      <c r="AIA45" s="35"/>
      <c r="AIB45" s="35"/>
      <c r="AIC45" s="35"/>
      <c r="AID45" s="35"/>
      <c r="AIE45" s="35"/>
      <c r="AIF45" s="35"/>
      <c r="AIG45" s="35"/>
      <c r="AIH45" s="35"/>
      <c r="AII45" s="35"/>
      <c r="AIJ45" s="35"/>
      <c r="AIK45" s="35"/>
      <c r="AIL45" s="35"/>
      <c r="AIM45" s="35"/>
      <c r="AIN45" s="35"/>
      <c r="AIO45" s="35"/>
      <c r="AIP45" s="35"/>
      <c r="AIQ45" s="35"/>
      <c r="AIR45" s="35"/>
      <c r="AIS45" s="35"/>
      <c r="AIT45" s="35"/>
      <c r="AIU45" s="35"/>
      <c r="AIV45" s="35"/>
      <c r="AIW45" s="35"/>
      <c r="AIX45" s="35"/>
      <c r="AIY45" s="35"/>
      <c r="AIZ45" s="35"/>
      <c r="AJA45" s="35"/>
      <c r="AJB45" s="35"/>
      <c r="AJC45" s="35"/>
      <c r="AJD45" s="35"/>
      <c r="AJE45" s="35"/>
      <c r="AJF45" s="35"/>
      <c r="AJG45" s="35"/>
      <c r="AJH45" s="35"/>
      <c r="AJI45" s="35"/>
      <c r="AJJ45" s="35"/>
      <c r="AJK45" s="35"/>
      <c r="AJL45" s="35"/>
      <c r="AJM45" s="35"/>
      <c r="AJN45" s="35"/>
      <c r="AJO45" s="35"/>
      <c r="AJP45" s="35"/>
      <c r="AJQ45" s="35"/>
      <c r="AJR45" s="35"/>
      <c r="AJS45" s="35"/>
      <c r="AJT45" s="35"/>
      <c r="AJU45" s="35"/>
      <c r="AJV45" s="35"/>
      <c r="AJW45" s="35"/>
      <c r="AJX45" s="35"/>
      <c r="AJY45" s="35"/>
      <c r="AJZ45" s="35"/>
      <c r="AKA45" s="35"/>
      <c r="AKB45" s="35"/>
      <c r="AKC45" s="35"/>
      <c r="AKD45" s="35"/>
      <c r="AKE45" s="35"/>
      <c r="AKF45" s="35"/>
      <c r="AKG45" s="35"/>
      <c r="AKH45" s="35"/>
      <c r="AKI45" s="35"/>
      <c r="AKJ45" s="35"/>
      <c r="AKK45" s="35"/>
      <c r="AKL45" s="35"/>
      <c r="AKM45" s="35"/>
      <c r="AKN45" s="35"/>
      <c r="AKO45" s="35"/>
      <c r="AKP45" s="35"/>
      <c r="AKQ45" s="35"/>
      <c r="AKR45" s="35"/>
      <c r="AKS45" s="35"/>
      <c r="AKT45" s="35"/>
      <c r="AKU45" s="35"/>
      <c r="AKV45" s="35"/>
      <c r="AKW45" s="35"/>
      <c r="AKX45" s="35"/>
      <c r="AKY45" s="35"/>
      <c r="AKZ45" s="35"/>
      <c r="ALA45" s="35"/>
      <c r="ALB45" s="35"/>
      <c r="ALC45" s="35"/>
      <c r="ALD45" s="35"/>
      <c r="ALE45" s="35"/>
      <c r="ALF45" s="35"/>
      <c r="ALG45" s="35"/>
      <c r="ALH45" s="35"/>
      <c r="ALI45" s="35"/>
      <c r="ALJ45" s="35"/>
      <c r="ALK45" s="35"/>
      <c r="ALL45" s="35"/>
      <c r="ALM45" s="35"/>
      <c r="ALN45" s="35"/>
      <c r="ALO45" s="35"/>
      <c r="ALP45" s="35"/>
      <c r="ALQ45" s="35"/>
      <c r="ALR45" s="35"/>
      <c r="ALS45" s="35"/>
      <c r="ALT45" s="35"/>
      <c r="ALU45" s="35"/>
      <c r="ALV45" s="35"/>
      <c r="ALW45" s="35"/>
      <c r="ALX45" s="35"/>
      <c r="ALY45" s="35"/>
      <c r="ALZ45" s="35"/>
      <c r="AMA45" s="35"/>
    </row>
    <row r="46" spans="1:1018">
      <c r="N46" s="3">
        <f>Y46*info!T$4+AC46*info!T$5+AG46*info!T$6+AK46*info!T$7+N45</f>
        <v>0.45179999999999981</v>
      </c>
      <c r="P46" s="45">
        <v>6</v>
      </c>
      <c r="Q46" s="131"/>
      <c r="R46" s="131"/>
      <c r="S46" s="161">
        <f t="shared" si="28"/>
        <v>9.3173913043478242E-3</v>
      </c>
      <c r="T46" s="169">
        <f>AA45*$AA$30*$AA$34*(1-$AA$32)+AE45*$AE$30*$AE$34*(1-$AE$32)+AI45*$AI$30*$AI$34*(1-$AI$32)+AM45*$AM$30*$AM$34*(1-$AM$32)+AQ45*$AQ$30*$AQ$34*(1-$AQ$32)+AU45*$AU$30*$AU$34*(1-$AU$32)+Q46-R46+AW45+AX45+Advance!G20</f>
        <v>6.359999999999999E-2</v>
      </c>
      <c r="U46" s="132">
        <f t="shared" si="38"/>
        <v>0</v>
      </c>
      <c r="V46" s="165">
        <f t="shared" si="14"/>
        <v>6.359999999999999E-2</v>
      </c>
      <c r="W46" s="166">
        <f t="shared" si="30"/>
        <v>2.4119999999999999</v>
      </c>
      <c r="X46" s="49"/>
      <c r="Y46" s="42">
        <f t="shared" si="6"/>
        <v>0</v>
      </c>
      <c r="Z46" s="46">
        <f t="shared" si="31"/>
        <v>0</v>
      </c>
      <c r="AA46" s="47">
        <f t="shared" si="15"/>
        <v>50</v>
      </c>
      <c r="AB46" s="48">
        <f t="shared" si="16"/>
        <v>6.359999999999999E-2</v>
      </c>
      <c r="AC46" s="49">
        <f t="shared" si="17"/>
        <v>0</v>
      </c>
      <c r="AD46" s="46">
        <f t="shared" si="32"/>
        <v>0</v>
      </c>
      <c r="AE46" s="46">
        <f t="shared" si="18"/>
        <v>100</v>
      </c>
      <c r="AF46" s="50">
        <f t="shared" si="7"/>
        <v>6.359999999999999E-2</v>
      </c>
      <c r="AG46" s="42">
        <f t="shared" si="33"/>
        <v>2</v>
      </c>
      <c r="AH46" s="46">
        <f t="shared" si="34"/>
        <v>0</v>
      </c>
      <c r="AI46" s="46">
        <f t="shared" si="19"/>
        <v>38</v>
      </c>
      <c r="AJ46" s="50">
        <f t="shared" si="8"/>
        <v>1.5599999999999989E-2</v>
      </c>
      <c r="AK46" s="42">
        <f t="shared" si="20"/>
        <v>0</v>
      </c>
      <c r="AL46" s="46">
        <f t="shared" si="35"/>
        <v>0</v>
      </c>
      <c r="AM46" s="46">
        <f t="shared" si="21"/>
        <v>0</v>
      </c>
      <c r="AN46" s="50">
        <f t="shared" si="9"/>
        <v>1.5599999999999989E-2</v>
      </c>
      <c r="AO46" s="42">
        <f t="shared" si="22"/>
        <v>0</v>
      </c>
      <c r="AP46" s="46">
        <f t="shared" si="36"/>
        <v>0</v>
      </c>
      <c r="AQ46" s="46">
        <f t="shared" si="23"/>
        <v>0</v>
      </c>
      <c r="AR46" s="50">
        <f t="shared" si="10"/>
        <v>1.5599999999999989E-2</v>
      </c>
      <c r="AS46" s="42">
        <f t="shared" si="24"/>
        <v>0</v>
      </c>
      <c r="AT46" s="46">
        <f t="shared" si="37"/>
        <v>0</v>
      </c>
      <c r="AU46" s="46">
        <f t="shared" si="25"/>
        <v>0</v>
      </c>
      <c r="AV46" s="51">
        <f t="shared" si="11"/>
        <v>1.5599999999999989E-2</v>
      </c>
      <c r="AW46" s="42">
        <f t="shared" si="12"/>
        <v>6.359999999999999E-2</v>
      </c>
      <c r="AX46" s="43">
        <f t="shared" si="13"/>
        <v>-4.8000000000000001E-2</v>
      </c>
      <c r="AY46" s="42">
        <f t="shared" si="26"/>
        <v>188</v>
      </c>
      <c r="AZ46" s="52">
        <f t="shared" si="27"/>
        <v>2.4119999999999999</v>
      </c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/>
      <c r="ABX46" s="35"/>
      <c r="ABY46" s="35"/>
      <c r="ABZ46" s="35"/>
      <c r="ACA46" s="35"/>
      <c r="ACB46" s="35"/>
      <c r="ACC46" s="35"/>
      <c r="ACD46" s="35"/>
      <c r="ACE46" s="35"/>
      <c r="ACF46" s="35"/>
      <c r="ACG46" s="35"/>
      <c r="ACH46" s="35"/>
      <c r="ACI46" s="35"/>
      <c r="ACJ46" s="35"/>
      <c r="ACK46" s="35"/>
      <c r="ACL46" s="35"/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/>
      <c r="ADA46" s="35"/>
      <c r="ADB46" s="35"/>
      <c r="ADC46" s="35"/>
      <c r="ADD46" s="35"/>
      <c r="ADE46" s="35"/>
      <c r="ADF46" s="35"/>
      <c r="ADG46" s="35"/>
      <c r="ADH46" s="35"/>
      <c r="ADI46" s="35"/>
      <c r="ADJ46" s="35"/>
      <c r="ADK46" s="35"/>
      <c r="ADL46" s="35"/>
      <c r="ADM46" s="35"/>
      <c r="ADN46" s="35"/>
      <c r="ADO46" s="35"/>
      <c r="ADP46" s="35"/>
      <c r="ADQ46" s="35"/>
      <c r="ADR46" s="35"/>
      <c r="ADS46" s="35"/>
      <c r="ADT46" s="35"/>
      <c r="ADU46" s="35"/>
      <c r="ADV46" s="35"/>
      <c r="ADW46" s="35"/>
      <c r="ADX46" s="35"/>
      <c r="ADY46" s="35"/>
      <c r="ADZ46" s="35"/>
      <c r="AEA46" s="35"/>
      <c r="AEB46" s="35"/>
      <c r="AEC46" s="35"/>
      <c r="AED46" s="35"/>
      <c r="AEE46" s="35"/>
      <c r="AEF46" s="35"/>
      <c r="AEG46" s="35"/>
      <c r="AEH46" s="35"/>
      <c r="AEI46" s="35"/>
      <c r="AEJ46" s="35"/>
      <c r="AEK46" s="35"/>
      <c r="AEL46" s="35"/>
      <c r="AEM46" s="35"/>
      <c r="AEN46" s="35"/>
      <c r="AEO46" s="35"/>
      <c r="AEP46" s="35"/>
      <c r="AEQ46" s="35"/>
      <c r="AER46" s="35"/>
      <c r="AES46" s="35"/>
      <c r="AET46" s="35"/>
      <c r="AEU46" s="35"/>
      <c r="AEV46" s="35"/>
      <c r="AEW46" s="35"/>
      <c r="AEX46" s="35"/>
      <c r="AEY46" s="35"/>
      <c r="AEZ46" s="35"/>
      <c r="AFA46" s="35"/>
      <c r="AFB46" s="35"/>
      <c r="AFC46" s="35"/>
      <c r="AFD46" s="35"/>
      <c r="AFE46" s="35"/>
      <c r="AFF46" s="35"/>
      <c r="AFG46" s="35"/>
      <c r="AFH46" s="35"/>
      <c r="AFI46" s="35"/>
      <c r="AFJ46" s="35"/>
      <c r="AFK46" s="35"/>
      <c r="AFL46" s="35"/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/>
      <c r="AFY46" s="35"/>
      <c r="AFZ46" s="35"/>
      <c r="AGA46" s="35"/>
      <c r="AGB46" s="35"/>
      <c r="AGC46" s="35"/>
      <c r="AGD46" s="35"/>
      <c r="AGE46" s="35"/>
      <c r="AGF46" s="35"/>
      <c r="AGG46" s="35"/>
      <c r="AGH46" s="35"/>
      <c r="AGI46" s="35"/>
      <c r="AGJ46" s="35"/>
      <c r="AGK46" s="35"/>
      <c r="AGL46" s="35"/>
      <c r="AGM46" s="35"/>
      <c r="AGN46" s="35"/>
      <c r="AGO46" s="35"/>
      <c r="AGP46" s="35"/>
      <c r="AGQ46" s="35"/>
      <c r="AGR46" s="35"/>
      <c r="AGS46" s="35"/>
      <c r="AGT46" s="35"/>
      <c r="AGU46" s="35"/>
      <c r="AGV46" s="35"/>
      <c r="AGW46" s="35"/>
      <c r="AGX46" s="35"/>
      <c r="AGY46" s="35"/>
      <c r="AGZ46" s="35"/>
      <c r="AHA46" s="35"/>
      <c r="AHB46" s="35"/>
      <c r="AHC46" s="35"/>
      <c r="AHD46" s="35"/>
      <c r="AHE46" s="35"/>
      <c r="AHF46" s="35"/>
      <c r="AHG46" s="35"/>
      <c r="AHH46" s="35"/>
      <c r="AHI46" s="35"/>
      <c r="AHJ46" s="35"/>
      <c r="AHK46" s="35"/>
      <c r="AHL46" s="35"/>
      <c r="AHM46" s="35"/>
      <c r="AHN46" s="35"/>
      <c r="AHO46" s="35"/>
      <c r="AHP46" s="35"/>
      <c r="AHQ46" s="35"/>
      <c r="AHR46" s="35"/>
      <c r="AHS46" s="35"/>
      <c r="AHT46" s="35"/>
      <c r="AHU46" s="35"/>
      <c r="AHV46" s="35"/>
      <c r="AHW46" s="35"/>
      <c r="AHX46" s="35"/>
      <c r="AHY46" s="35"/>
      <c r="AHZ46" s="35"/>
      <c r="AIA46" s="35"/>
      <c r="AIB46" s="35"/>
      <c r="AIC46" s="35"/>
      <c r="AID46" s="35"/>
      <c r="AIE46" s="35"/>
      <c r="AIF46" s="35"/>
      <c r="AIG46" s="35"/>
      <c r="AIH46" s="35"/>
      <c r="AII46" s="35"/>
      <c r="AIJ46" s="35"/>
      <c r="AIK46" s="35"/>
      <c r="AIL46" s="35"/>
      <c r="AIM46" s="35"/>
      <c r="AIN46" s="35"/>
      <c r="AIO46" s="35"/>
      <c r="AIP46" s="35"/>
      <c r="AIQ46" s="35"/>
      <c r="AIR46" s="35"/>
      <c r="AIS46" s="35"/>
      <c r="AIT46" s="35"/>
      <c r="AIU46" s="35"/>
      <c r="AIV46" s="35"/>
      <c r="AIW46" s="35"/>
      <c r="AIX46" s="35"/>
      <c r="AIY46" s="35"/>
      <c r="AIZ46" s="35"/>
      <c r="AJA46" s="35"/>
      <c r="AJB46" s="35"/>
      <c r="AJC46" s="35"/>
      <c r="AJD46" s="35"/>
      <c r="AJE46" s="35"/>
      <c r="AJF46" s="35"/>
      <c r="AJG46" s="35"/>
      <c r="AJH46" s="35"/>
      <c r="AJI46" s="35"/>
      <c r="AJJ46" s="35"/>
      <c r="AJK46" s="35"/>
      <c r="AJL46" s="35"/>
      <c r="AJM46" s="35"/>
      <c r="AJN46" s="35"/>
      <c r="AJO46" s="35"/>
      <c r="AJP46" s="35"/>
      <c r="AJQ46" s="35"/>
      <c r="AJR46" s="35"/>
      <c r="AJS46" s="35"/>
      <c r="AJT46" s="35"/>
      <c r="AJU46" s="35"/>
      <c r="AJV46" s="35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</row>
    <row r="47" spans="1:1018">
      <c r="N47" s="3">
        <f>Y47*info!T$4+AC47*info!T$5+AG47*info!T$6+AK47*info!T$7+N46</f>
        <v>0.46259999999999979</v>
      </c>
      <c r="P47" s="45">
        <v>7</v>
      </c>
      <c r="Q47" s="131"/>
      <c r="R47" s="131"/>
      <c r="S47" s="161">
        <f t="shared" si="28"/>
        <v>9.4739130434782597E-3</v>
      </c>
      <c r="T47" s="169">
        <f>AA46*$AA$30*$AA$34*(1-$AA$32)+AE46*$AE$30*$AE$34*(1-$AE$32)+AI46*$AI$30*$AI$34*(1-$AI$32)+AM46*$AM$30*$AM$34*(1-$AM$32)+AQ46*$AQ$30*$AQ$34*(1-$AQ$32)+AU46*$AU$30*$AU$34*(1-$AU$32)+Q47-R47+AW46+AX46+Advance!G21</f>
        <v>7.5899999999999981E-2</v>
      </c>
      <c r="U47" s="132">
        <f t="shared" si="38"/>
        <v>0</v>
      </c>
      <c r="V47" s="165">
        <f t="shared" si="14"/>
        <v>7.5899999999999981E-2</v>
      </c>
      <c r="W47" s="166">
        <f t="shared" si="30"/>
        <v>2.484</v>
      </c>
      <c r="X47" s="49"/>
      <c r="Y47" s="42">
        <f t="shared" si="6"/>
        <v>0</v>
      </c>
      <c r="Z47" s="46">
        <f t="shared" si="31"/>
        <v>0</v>
      </c>
      <c r="AA47" s="47">
        <f t="shared" si="15"/>
        <v>50</v>
      </c>
      <c r="AB47" s="48">
        <f t="shared" si="16"/>
        <v>7.5899999999999981E-2</v>
      </c>
      <c r="AC47" s="49">
        <f t="shared" si="17"/>
        <v>0</v>
      </c>
      <c r="AD47" s="46">
        <f t="shared" si="32"/>
        <v>0</v>
      </c>
      <c r="AE47" s="46">
        <f t="shared" si="18"/>
        <v>100</v>
      </c>
      <c r="AF47" s="50">
        <f t="shared" si="7"/>
        <v>7.5899999999999981E-2</v>
      </c>
      <c r="AG47" s="42">
        <f t="shared" si="33"/>
        <v>3</v>
      </c>
      <c r="AH47" s="46">
        <f t="shared" si="34"/>
        <v>0</v>
      </c>
      <c r="AI47" s="46">
        <f t="shared" si="19"/>
        <v>41</v>
      </c>
      <c r="AJ47" s="50">
        <f t="shared" si="8"/>
        <v>3.8999999999999729E-3</v>
      </c>
      <c r="AK47" s="42">
        <f t="shared" si="20"/>
        <v>0</v>
      </c>
      <c r="AL47" s="46">
        <f t="shared" si="35"/>
        <v>0</v>
      </c>
      <c r="AM47" s="46">
        <f t="shared" si="21"/>
        <v>0</v>
      </c>
      <c r="AN47" s="50">
        <f t="shared" si="9"/>
        <v>3.8999999999999729E-3</v>
      </c>
      <c r="AO47" s="42">
        <f t="shared" si="22"/>
        <v>0</v>
      </c>
      <c r="AP47" s="46">
        <f t="shared" si="36"/>
        <v>0</v>
      </c>
      <c r="AQ47" s="46">
        <f t="shared" si="23"/>
        <v>0</v>
      </c>
      <c r="AR47" s="50">
        <f t="shared" si="10"/>
        <v>3.8999999999999729E-3</v>
      </c>
      <c r="AS47" s="42">
        <f t="shared" si="24"/>
        <v>0</v>
      </c>
      <c r="AT47" s="46">
        <f t="shared" si="37"/>
        <v>0</v>
      </c>
      <c r="AU47" s="46">
        <f t="shared" si="25"/>
        <v>0</v>
      </c>
      <c r="AV47" s="51">
        <f t="shared" si="11"/>
        <v>3.8999999999999729E-3</v>
      </c>
      <c r="AW47" s="42">
        <f t="shared" si="12"/>
        <v>7.5899999999999981E-2</v>
      </c>
      <c r="AX47" s="43">
        <f t="shared" si="13"/>
        <v>-7.2000000000000008E-2</v>
      </c>
      <c r="AY47" s="42">
        <f t="shared" si="26"/>
        <v>191</v>
      </c>
      <c r="AZ47" s="52">
        <f t="shared" si="27"/>
        <v>2.484</v>
      </c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35"/>
      <c r="ACS47" s="35"/>
      <c r="ACT47" s="35"/>
      <c r="ACU47" s="35"/>
      <c r="ACV47" s="35"/>
      <c r="ACW47" s="35"/>
      <c r="ACX47" s="35"/>
      <c r="ACY47" s="35"/>
      <c r="ACZ47" s="35"/>
      <c r="ADA47" s="35"/>
      <c r="ADB47" s="35"/>
      <c r="ADC47" s="35"/>
      <c r="ADD47" s="35"/>
      <c r="ADE47" s="35"/>
      <c r="ADF47" s="35"/>
      <c r="ADG47" s="35"/>
      <c r="ADH47" s="35"/>
      <c r="ADI47" s="35"/>
      <c r="ADJ47" s="35"/>
      <c r="ADK47" s="35"/>
      <c r="ADL47" s="35"/>
      <c r="ADM47" s="35"/>
      <c r="ADN47" s="35"/>
      <c r="ADO47" s="35"/>
      <c r="ADP47" s="35"/>
      <c r="ADQ47" s="35"/>
      <c r="ADR47" s="35"/>
      <c r="ADS47" s="35"/>
      <c r="ADT47" s="35"/>
      <c r="ADU47" s="35"/>
      <c r="ADV47" s="35"/>
      <c r="ADW47" s="35"/>
      <c r="ADX47" s="35"/>
      <c r="ADY47" s="35"/>
      <c r="ADZ47" s="35"/>
      <c r="AEA47" s="35"/>
      <c r="AEB47" s="35"/>
      <c r="AEC47" s="35"/>
      <c r="AED47" s="35"/>
      <c r="AEE47" s="35"/>
      <c r="AEF47" s="35"/>
      <c r="AEG47" s="35"/>
      <c r="AEH47" s="35"/>
      <c r="AEI47" s="35"/>
      <c r="AEJ47" s="35"/>
      <c r="AEK47" s="35"/>
      <c r="AEL47" s="35"/>
      <c r="AEM47" s="35"/>
      <c r="AEN47" s="35"/>
      <c r="AEO47" s="35"/>
      <c r="AEP47" s="35"/>
      <c r="AEQ47" s="35"/>
      <c r="AER47" s="35"/>
      <c r="AES47" s="35"/>
      <c r="AET47" s="35"/>
      <c r="AEU47" s="35"/>
      <c r="AEV47" s="35"/>
      <c r="AEW47" s="35"/>
      <c r="AEX47" s="35"/>
      <c r="AEY47" s="35"/>
      <c r="AEZ47" s="35"/>
      <c r="AFA47" s="35"/>
      <c r="AFB47" s="35"/>
      <c r="AFC47" s="35"/>
      <c r="AFD47" s="35"/>
      <c r="AFE47" s="35"/>
      <c r="AFF47" s="35"/>
      <c r="AFG47" s="35"/>
      <c r="AFH47" s="35"/>
      <c r="AFI47" s="35"/>
      <c r="AFJ47" s="35"/>
      <c r="AFK47" s="35"/>
      <c r="AFL47" s="35"/>
      <c r="AFM47" s="35"/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/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/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/>
      <c r="AGV47" s="35"/>
      <c r="AGW47" s="35"/>
      <c r="AGX47" s="35"/>
      <c r="AGY47" s="35"/>
      <c r="AGZ47" s="35"/>
      <c r="AHA47" s="35"/>
      <c r="AHB47" s="35"/>
      <c r="AHC47" s="35"/>
      <c r="AHD47" s="35"/>
      <c r="AHE47" s="35"/>
      <c r="AHF47" s="35"/>
      <c r="AHG47" s="35"/>
      <c r="AHH47" s="35"/>
      <c r="AHI47" s="35"/>
      <c r="AHJ47" s="35"/>
      <c r="AHK47" s="35"/>
      <c r="AHL47" s="35"/>
      <c r="AHM47" s="35"/>
      <c r="AHN47" s="35"/>
      <c r="AHO47" s="35"/>
      <c r="AHP47" s="35"/>
      <c r="AHQ47" s="35"/>
      <c r="AHR47" s="35"/>
      <c r="AHS47" s="35"/>
      <c r="AHT47" s="35"/>
      <c r="AHU47" s="35"/>
      <c r="AHV47" s="35"/>
      <c r="AHW47" s="35"/>
      <c r="AHX47" s="35"/>
      <c r="AHY47" s="35"/>
      <c r="AHZ47" s="35"/>
      <c r="AIA47" s="35"/>
      <c r="AIB47" s="35"/>
      <c r="AIC47" s="35"/>
      <c r="AID47" s="35"/>
      <c r="AIE47" s="35"/>
      <c r="AIF47" s="35"/>
      <c r="AIG47" s="35"/>
      <c r="AIH47" s="35"/>
      <c r="AII47" s="35"/>
      <c r="AIJ47" s="35"/>
      <c r="AIK47" s="35"/>
      <c r="AIL47" s="35"/>
      <c r="AIM47" s="35"/>
      <c r="AIN47" s="35"/>
      <c r="AIO47" s="35"/>
      <c r="AIP47" s="35"/>
      <c r="AIQ47" s="35"/>
      <c r="AIR47" s="35"/>
      <c r="AIS47" s="35"/>
      <c r="AIT47" s="35"/>
      <c r="AIU47" s="35"/>
      <c r="AIV47" s="35"/>
      <c r="AIW47" s="35"/>
      <c r="AIX47" s="35"/>
      <c r="AIY47" s="35"/>
      <c r="AIZ47" s="35"/>
      <c r="AJA47" s="35"/>
      <c r="AJB47" s="35"/>
      <c r="AJC47" s="35"/>
      <c r="AJD47" s="35"/>
      <c r="AJE47" s="35"/>
      <c r="AJF47" s="35"/>
      <c r="AJG47" s="35"/>
      <c r="AJH47" s="35"/>
      <c r="AJI47" s="35"/>
      <c r="AJJ47" s="35"/>
      <c r="AJK47" s="35"/>
      <c r="AJL47" s="35"/>
      <c r="AJM47" s="35"/>
      <c r="AJN47" s="35"/>
      <c r="AJO47" s="35"/>
      <c r="AJP47" s="35"/>
      <c r="AJQ47" s="35"/>
      <c r="AJR47" s="35"/>
      <c r="AJS47" s="35"/>
      <c r="AJT47" s="35"/>
      <c r="AJU47" s="35"/>
      <c r="AJV47" s="35"/>
      <c r="AJW47" s="35"/>
      <c r="AJX47" s="35"/>
      <c r="AJY47" s="35"/>
      <c r="AJZ47" s="35"/>
      <c r="AKA47" s="35"/>
      <c r="AKB47" s="35"/>
      <c r="AKC47" s="35"/>
      <c r="AKD47" s="35"/>
      <c r="AKE47" s="35"/>
      <c r="AKF47" s="35"/>
      <c r="AKG47" s="35"/>
      <c r="AKH47" s="35"/>
      <c r="AKI47" s="35"/>
      <c r="AKJ47" s="35"/>
      <c r="AKK47" s="35"/>
      <c r="AKL47" s="35"/>
      <c r="AKM47" s="35"/>
      <c r="AKN47" s="35"/>
      <c r="AKO47" s="35"/>
      <c r="AKP47" s="35"/>
      <c r="AKQ47" s="35"/>
      <c r="AKR47" s="35"/>
      <c r="AKS47" s="35"/>
      <c r="AKT47" s="35"/>
      <c r="AKU47" s="35"/>
      <c r="AKV47" s="35"/>
      <c r="AKW47" s="35"/>
      <c r="AKX47" s="35"/>
      <c r="AKY47" s="35"/>
      <c r="AKZ47" s="35"/>
      <c r="ALA47" s="35"/>
      <c r="ALB47" s="35"/>
      <c r="ALC47" s="35"/>
      <c r="ALD47" s="35"/>
      <c r="ALE47" s="35"/>
      <c r="ALF47" s="35"/>
      <c r="ALG47" s="35"/>
      <c r="ALH47" s="35"/>
      <c r="ALI47" s="35"/>
      <c r="ALJ47" s="35"/>
      <c r="ALK47" s="35"/>
      <c r="ALL47" s="35"/>
      <c r="ALM47" s="35"/>
      <c r="ALN47" s="35"/>
      <c r="ALO47" s="35"/>
      <c r="ALP47" s="35"/>
      <c r="ALQ47" s="35"/>
      <c r="ALR47" s="35"/>
      <c r="ALS47" s="35"/>
      <c r="ALT47" s="35"/>
      <c r="ALU47" s="35"/>
      <c r="ALV47" s="35"/>
      <c r="ALW47" s="35"/>
      <c r="ALX47" s="35"/>
      <c r="ALY47" s="35"/>
      <c r="ALZ47" s="35"/>
      <c r="AMA47" s="35"/>
    </row>
    <row r="48" spans="1:1018">
      <c r="N48" s="3">
        <f>Y48*info!T$4+AC48*info!T$5+AG48*info!T$6+AK48*info!T$7+N47</f>
        <v>0.46979999999999977</v>
      </c>
      <c r="P48" s="45">
        <v>8</v>
      </c>
      <c r="Q48" s="131"/>
      <c r="R48" s="131"/>
      <c r="S48" s="161">
        <f t="shared" si="28"/>
        <v>9.7086956521739102E-3</v>
      </c>
      <c r="T48" s="169">
        <f>AA47*$AA$30*$AA$34*(1-$AA$32)+AE47*$AE$30*$AE$34*(1-$AE$32)+AI47*$AI$30*$AI$34*(1-$AI$32)+AM47*$AM$30*$AM$34*(1-$AM$32)+AQ47*$AQ$30*$AQ$34*(1-$AQ$32)+AU47*$AU$30*$AU$34*(1-$AU$32)+Q48-R48+AW47+AX47+Advance!G22</f>
        <v>6.5999999999999975E-2</v>
      </c>
      <c r="U48" s="132">
        <f t="shared" si="38"/>
        <v>0</v>
      </c>
      <c r="V48" s="165">
        <f t="shared" si="14"/>
        <v>6.5999999999999975E-2</v>
      </c>
      <c r="W48" s="166">
        <f t="shared" si="30"/>
        <v>2.532</v>
      </c>
      <c r="X48" s="49"/>
      <c r="Y48" s="42">
        <f t="shared" si="6"/>
        <v>0</v>
      </c>
      <c r="Z48" s="46">
        <f t="shared" si="31"/>
        <v>0</v>
      </c>
      <c r="AA48" s="47">
        <f t="shared" si="15"/>
        <v>50</v>
      </c>
      <c r="AB48" s="48">
        <f t="shared" si="16"/>
        <v>6.5999999999999975E-2</v>
      </c>
      <c r="AC48" s="49">
        <f t="shared" si="17"/>
        <v>0</v>
      </c>
      <c r="AD48" s="46">
        <f t="shared" si="32"/>
        <v>0</v>
      </c>
      <c r="AE48" s="46">
        <f t="shared" si="18"/>
        <v>100</v>
      </c>
      <c r="AF48" s="50">
        <f t="shared" si="7"/>
        <v>6.5999999999999975E-2</v>
      </c>
      <c r="AG48" s="42">
        <f t="shared" si="33"/>
        <v>2</v>
      </c>
      <c r="AH48" s="46">
        <f t="shared" si="34"/>
        <v>0</v>
      </c>
      <c r="AI48" s="46">
        <f t="shared" si="19"/>
        <v>43</v>
      </c>
      <c r="AJ48" s="50">
        <f t="shared" si="8"/>
        <v>1.7999999999999974E-2</v>
      </c>
      <c r="AK48" s="42">
        <f t="shared" si="20"/>
        <v>0</v>
      </c>
      <c r="AL48" s="46">
        <f t="shared" si="35"/>
        <v>0</v>
      </c>
      <c r="AM48" s="46">
        <f t="shared" si="21"/>
        <v>0</v>
      </c>
      <c r="AN48" s="50">
        <f t="shared" si="9"/>
        <v>1.7999999999999974E-2</v>
      </c>
      <c r="AO48" s="42">
        <f t="shared" si="22"/>
        <v>0</v>
      </c>
      <c r="AP48" s="46">
        <f t="shared" si="36"/>
        <v>0</v>
      </c>
      <c r="AQ48" s="46">
        <f t="shared" si="23"/>
        <v>0</v>
      </c>
      <c r="AR48" s="50">
        <f t="shared" si="10"/>
        <v>1.7999999999999974E-2</v>
      </c>
      <c r="AS48" s="42">
        <f t="shared" si="24"/>
        <v>0</v>
      </c>
      <c r="AT48" s="46">
        <f t="shared" si="37"/>
        <v>0</v>
      </c>
      <c r="AU48" s="46">
        <f t="shared" si="25"/>
        <v>0</v>
      </c>
      <c r="AV48" s="51">
        <f t="shared" si="11"/>
        <v>1.7999999999999974E-2</v>
      </c>
      <c r="AW48" s="42">
        <f t="shared" si="12"/>
        <v>6.5999999999999975E-2</v>
      </c>
      <c r="AX48" s="43">
        <f t="shared" si="13"/>
        <v>-4.8000000000000001E-2</v>
      </c>
      <c r="AY48" s="42">
        <f t="shared" si="26"/>
        <v>193</v>
      </c>
      <c r="AZ48" s="52">
        <f t="shared" si="27"/>
        <v>2.532</v>
      </c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  <c r="RV48" s="35"/>
      <c r="RW48" s="35"/>
      <c r="RX48" s="35"/>
      <c r="RY48" s="35"/>
      <c r="RZ48" s="35"/>
      <c r="SA48" s="35"/>
      <c r="SB48" s="35"/>
      <c r="SC48" s="35"/>
      <c r="SD48" s="35"/>
      <c r="SE48" s="35"/>
      <c r="SF48" s="35"/>
      <c r="SG48" s="35"/>
      <c r="SH48" s="35"/>
      <c r="SI48" s="35"/>
      <c r="SJ48" s="35"/>
      <c r="SK48" s="35"/>
      <c r="SL48" s="35"/>
      <c r="SM48" s="35"/>
      <c r="SN48" s="35"/>
      <c r="SO48" s="35"/>
      <c r="SP48" s="35"/>
      <c r="SQ48" s="35"/>
      <c r="SR48" s="35"/>
      <c r="SS48" s="35"/>
      <c r="ST48" s="35"/>
      <c r="SU48" s="35"/>
      <c r="SV48" s="35"/>
      <c r="SW48" s="35"/>
      <c r="SX48" s="35"/>
      <c r="SY48" s="35"/>
      <c r="SZ48" s="35"/>
      <c r="TA48" s="35"/>
      <c r="TB48" s="35"/>
      <c r="TC48" s="35"/>
      <c r="TD48" s="35"/>
      <c r="TE48" s="35"/>
      <c r="TF48" s="35"/>
      <c r="TG48" s="35"/>
      <c r="TH48" s="35"/>
      <c r="TI48" s="35"/>
      <c r="TJ48" s="35"/>
      <c r="TK48" s="35"/>
      <c r="TL48" s="35"/>
      <c r="TM48" s="35"/>
      <c r="TN48" s="35"/>
      <c r="TO48" s="35"/>
      <c r="TP48" s="35"/>
      <c r="TQ48" s="35"/>
      <c r="TR48" s="35"/>
      <c r="TS48" s="35"/>
      <c r="TT48" s="35"/>
      <c r="TU48" s="35"/>
      <c r="TV48" s="35"/>
      <c r="TW48" s="35"/>
      <c r="TX48" s="35"/>
      <c r="TY48" s="35"/>
      <c r="TZ48" s="35"/>
      <c r="UA48" s="35"/>
      <c r="UB48" s="35"/>
      <c r="UC48" s="35"/>
      <c r="UD48" s="35"/>
      <c r="UE48" s="35"/>
      <c r="UF48" s="35"/>
      <c r="UG48" s="35"/>
      <c r="UH48" s="35"/>
      <c r="UI48" s="35"/>
      <c r="UJ48" s="35"/>
      <c r="UK48" s="35"/>
      <c r="UL48" s="35"/>
      <c r="UM48" s="35"/>
      <c r="UN48" s="35"/>
      <c r="UO48" s="35"/>
      <c r="UP48" s="35"/>
      <c r="UQ48" s="35"/>
      <c r="UR48" s="35"/>
      <c r="US48" s="35"/>
      <c r="UT48" s="35"/>
      <c r="UU48" s="35"/>
      <c r="UV48" s="35"/>
      <c r="UW48" s="35"/>
      <c r="UX48" s="35"/>
      <c r="UY48" s="35"/>
      <c r="UZ48" s="35"/>
      <c r="VA48" s="35"/>
      <c r="VB48" s="35"/>
      <c r="VC48" s="35"/>
      <c r="VD48" s="35"/>
      <c r="VE48" s="35"/>
      <c r="VF48" s="35"/>
      <c r="VG48" s="35"/>
      <c r="VH48" s="35"/>
      <c r="VI48" s="35"/>
      <c r="VJ48" s="35"/>
      <c r="VK48" s="35"/>
      <c r="VL48" s="35"/>
      <c r="VM48" s="35"/>
      <c r="VN48" s="35"/>
      <c r="VO48" s="35"/>
      <c r="VP48" s="35"/>
      <c r="VQ48" s="35"/>
      <c r="VR48" s="35"/>
      <c r="VS48" s="35"/>
      <c r="VT48" s="35"/>
      <c r="VU48" s="35"/>
      <c r="VV48" s="35"/>
      <c r="VW48" s="35"/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/>
      <c r="WJ48" s="35"/>
      <c r="WK48" s="35"/>
      <c r="WL48" s="35"/>
      <c r="WM48" s="35"/>
      <c r="WN48" s="35"/>
      <c r="WO48" s="35"/>
      <c r="WP48" s="35"/>
      <c r="WQ48" s="35"/>
      <c r="WR48" s="35"/>
      <c r="WS48" s="35"/>
      <c r="WT48" s="35"/>
      <c r="WU48" s="35"/>
      <c r="WV48" s="35"/>
      <c r="WW48" s="35"/>
      <c r="WX48" s="35"/>
      <c r="WY48" s="35"/>
      <c r="WZ48" s="35"/>
      <c r="XA48" s="35"/>
      <c r="XB48" s="35"/>
      <c r="XC48" s="35"/>
      <c r="XD48" s="35"/>
      <c r="XE48" s="35"/>
      <c r="XF48" s="35"/>
      <c r="XG48" s="35"/>
      <c r="XH48" s="35"/>
      <c r="XI48" s="35"/>
      <c r="XJ48" s="35"/>
      <c r="XK48" s="35"/>
      <c r="XL48" s="35"/>
      <c r="XM48" s="35"/>
      <c r="XN48" s="35"/>
      <c r="XO48" s="35"/>
      <c r="XP48" s="35"/>
      <c r="XQ48" s="35"/>
      <c r="XR48" s="35"/>
      <c r="XS48" s="35"/>
      <c r="XT48" s="35"/>
      <c r="XU48" s="35"/>
      <c r="XV48" s="35"/>
      <c r="XW48" s="35"/>
      <c r="XX48" s="35"/>
      <c r="XY48" s="35"/>
      <c r="XZ48" s="35"/>
      <c r="YA48" s="35"/>
      <c r="YB48" s="35"/>
      <c r="YC48" s="35"/>
      <c r="YD48" s="35"/>
      <c r="YE48" s="35"/>
      <c r="YF48" s="35"/>
      <c r="YG48" s="35"/>
      <c r="YH48" s="35"/>
      <c r="YI48" s="35"/>
      <c r="YJ48" s="35"/>
      <c r="YK48" s="35"/>
      <c r="YL48" s="35"/>
      <c r="YM48" s="35"/>
      <c r="YN48" s="35"/>
      <c r="YO48" s="35"/>
      <c r="YP48" s="35"/>
      <c r="YQ48" s="35"/>
      <c r="YR48" s="35"/>
      <c r="YS48" s="35"/>
      <c r="YT48" s="35"/>
      <c r="YU48" s="35"/>
      <c r="YV48" s="35"/>
      <c r="YW48" s="35"/>
      <c r="YX48" s="35"/>
      <c r="YY48" s="35"/>
      <c r="YZ48" s="35"/>
      <c r="ZA48" s="35"/>
      <c r="ZB48" s="35"/>
      <c r="ZC48" s="35"/>
      <c r="ZD48" s="35"/>
      <c r="ZE48" s="35"/>
      <c r="ZF48" s="35"/>
      <c r="ZG48" s="35"/>
      <c r="ZH48" s="35"/>
      <c r="ZI48" s="35"/>
      <c r="ZJ48" s="35"/>
      <c r="ZK48" s="35"/>
      <c r="ZL48" s="35"/>
      <c r="ZM48" s="35"/>
      <c r="ZN48" s="35"/>
      <c r="ZO48" s="35"/>
      <c r="ZP48" s="35"/>
      <c r="ZQ48" s="35"/>
      <c r="ZR48" s="35"/>
      <c r="ZS48" s="35"/>
      <c r="ZT48" s="35"/>
      <c r="ZU48" s="35"/>
      <c r="ZV48" s="35"/>
      <c r="ZW48" s="35"/>
      <c r="ZX48" s="35"/>
      <c r="ZY48" s="35"/>
      <c r="ZZ48" s="35"/>
      <c r="AAA48" s="35"/>
      <c r="AAB48" s="35"/>
      <c r="AAC48" s="35"/>
      <c r="AAD48" s="35"/>
      <c r="AAE48" s="35"/>
      <c r="AAF48" s="35"/>
      <c r="AAG48" s="35"/>
      <c r="AAH48" s="35"/>
      <c r="AAI48" s="35"/>
      <c r="AAJ48" s="35"/>
      <c r="AAK48" s="35"/>
      <c r="AAL48" s="35"/>
      <c r="AAM48" s="35"/>
      <c r="AAN48" s="35"/>
      <c r="AAO48" s="35"/>
      <c r="AAP48" s="35"/>
      <c r="AAQ48" s="35"/>
      <c r="AAR48" s="35"/>
      <c r="AAS48" s="35"/>
      <c r="AAT48" s="35"/>
      <c r="AAU48" s="35"/>
      <c r="AAV48" s="35"/>
      <c r="AAW48" s="35"/>
      <c r="AAX48" s="35"/>
      <c r="AAY48" s="35"/>
      <c r="AAZ48" s="35"/>
      <c r="ABA48" s="35"/>
      <c r="ABB48" s="35"/>
      <c r="ABC48" s="35"/>
      <c r="ABD48" s="35"/>
      <c r="ABE48" s="35"/>
      <c r="ABF48" s="35"/>
      <c r="ABG48" s="35"/>
      <c r="ABH48" s="35"/>
      <c r="ABI48" s="35"/>
      <c r="ABJ48" s="35"/>
      <c r="ABK48" s="35"/>
      <c r="ABL48" s="35"/>
      <c r="ABM48" s="35"/>
      <c r="ABN48" s="35"/>
      <c r="ABO48" s="35"/>
      <c r="ABP48" s="35"/>
      <c r="ABQ48" s="35"/>
      <c r="ABR48" s="35"/>
      <c r="ABS48" s="35"/>
      <c r="ABT48" s="35"/>
      <c r="ABU48" s="35"/>
      <c r="ABV48" s="35"/>
      <c r="ABW48" s="35"/>
      <c r="ABX48" s="35"/>
      <c r="ABY48" s="35"/>
      <c r="ABZ48" s="35"/>
      <c r="ACA48" s="35"/>
      <c r="ACB48" s="35"/>
      <c r="ACC48" s="35"/>
      <c r="ACD48" s="35"/>
      <c r="ACE48" s="35"/>
      <c r="ACF48" s="35"/>
      <c r="ACG48" s="35"/>
      <c r="ACH48" s="35"/>
      <c r="ACI48" s="35"/>
      <c r="ACJ48" s="35"/>
      <c r="ACK48" s="35"/>
      <c r="ACL48" s="35"/>
      <c r="ACM48" s="35"/>
      <c r="ACN48" s="35"/>
      <c r="ACO48" s="35"/>
      <c r="ACP48" s="35"/>
      <c r="ACQ48" s="35"/>
      <c r="ACR48" s="35"/>
      <c r="ACS48" s="35"/>
      <c r="ACT48" s="35"/>
      <c r="ACU48" s="35"/>
      <c r="ACV48" s="35"/>
      <c r="ACW48" s="35"/>
      <c r="ACX48" s="35"/>
      <c r="ACY48" s="35"/>
      <c r="ACZ48" s="35"/>
      <c r="ADA48" s="35"/>
      <c r="ADB48" s="35"/>
      <c r="ADC48" s="35"/>
      <c r="ADD48" s="35"/>
      <c r="ADE48" s="35"/>
      <c r="ADF48" s="35"/>
      <c r="ADG48" s="35"/>
      <c r="ADH48" s="35"/>
      <c r="ADI48" s="35"/>
      <c r="ADJ48" s="35"/>
      <c r="ADK48" s="35"/>
      <c r="ADL48" s="35"/>
      <c r="ADM48" s="35"/>
      <c r="ADN48" s="35"/>
      <c r="ADO48" s="35"/>
      <c r="ADP48" s="35"/>
      <c r="ADQ48" s="35"/>
      <c r="ADR48" s="35"/>
      <c r="ADS48" s="35"/>
      <c r="ADT48" s="35"/>
      <c r="ADU48" s="35"/>
      <c r="ADV48" s="35"/>
      <c r="ADW48" s="35"/>
      <c r="ADX48" s="35"/>
      <c r="ADY48" s="35"/>
      <c r="ADZ48" s="35"/>
      <c r="AEA48" s="35"/>
      <c r="AEB48" s="35"/>
      <c r="AEC48" s="35"/>
      <c r="AED48" s="35"/>
      <c r="AEE48" s="35"/>
      <c r="AEF48" s="35"/>
      <c r="AEG48" s="35"/>
      <c r="AEH48" s="35"/>
      <c r="AEI48" s="35"/>
      <c r="AEJ48" s="35"/>
      <c r="AEK48" s="35"/>
      <c r="AEL48" s="35"/>
      <c r="AEM48" s="35"/>
      <c r="AEN48" s="35"/>
      <c r="AEO48" s="35"/>
      <c r="AEP48" s="35"/>
      <c r="AEQ48" s="35"/>
      <c r="AER48" s="35"/>
      <c r="AES48" s="35"/>
      <c r="AET48" s="35"/>
      <c r="AEU48" s="35"/>
      <c r="AEV48" s="35"/>
      <c r="AEW48" s="35"/>
      <c r="AEX48" s="35"/>
      <c r="AEY48" s="35"/>
      <c r="AEZ48" s="35"/>
      <c r="AFA48" s="35"/>
      <c r="AFB48" s="35"/>
      <c r="AFC48" s="35"/>
      <c r="AFD48" s="35"/>
      <c r="AFE48" s="35"/>
      <c r="AFF48" s="35"/>
      <c r="AFG48" s="35"/>
      <c r="AFH48" s="35"/>
      <c r="AFI48" s="35"/>
      <c r="AFJ48" s="35"/>
      <c r="AFK48" s="35"/>
      <c r="AFL48" s="35"/>
      <c r="AFM48" s="35"/>
      <c r="AFN48" s="35"/>
      <c r="AFO48" s="35"/>
      <c r="AFP48" s="35"/>
      <c r="AFQ48" s="35"/>
      <c r="AFR48" s="35"/>
      <c r="AFS48" s="35"/>
      <c r="AFT48" s="35"/>
      <c r="AFU48" s="35"/>
      <c r="AFV48" s="35"/>
      <c r="AFW48" s="35"/>
      <c r="AFX48" s="35"/>
      <c r="AFY48" s="35"/>
      <c r="AFZ48" s="35"/>
      <c r="AGA48" s="35"/>
      <c r="AGB48" s="35"/>
      <c r="AGC48" s="35"/>
      <c r="AGD48" s="35"/>
      <c r="AGE48" s="35"/>
      <c r="AGF48" s="35"/>
      <c r="AGG48" s="35"/>
      <c r="AGH48" s="35"/>
      <c r="AGI48" s="35"/>
      <c r="AGJ48" s="35"/>
      <c r="AGK48" s="35"/>
      <c r="AGL48" s="35"/>
      <c r="AGM48" s="35"/>
      <c r="AGN48" s="35"/>
      <c r="AGO48" s="35"/>
      <c r="AGP48" s="35"/>
      <c r="AGQ48" s="35"/>
      <c r="AGR48" s="35"/>
      <c r="AGS48" s="35"/>
      <c r="AGT48" s="35"/>
      <c r="AGU48" s="35"/>
      <c r="AGV48" s="35"/>
      <c r="AGW48" s="35"/>
      <c r="AGX48" s="35"/>
      <c r="AGY48" s="35"/>
      <c r="AGZ48" s="35"/>
      <c r="AHA48" s="35"/>
      <c r="AHB48" s="35"/>
      <c r="AHC48" s="35"/>
      <c r="AHD48" s="35"/>
      <c r="AHE48" s="35"/>
      <c r="AHF48" s="35"/>
      <c r="AHG48" s="35"/>
      <c r="AHH48" s="35"/>
      <c r="AHI48" s="35"/>
      <c r="AHJ48" s="35"/>
      <c r="AHK48" s="35"/>
      <c r="AHL48" s="35"/>
      <c r="AHM48" s="35"/>
      <c r="AHN48" s="35"/>
      <c r="AHO48" s="35"/>
      <c r="AHP48" s="35"/>
      <c r="AHQ48" s="35"/>
      <c r="AHR48" s="35"/>
      <c r="AHS48" s="35"/>
      <c r="AHT48" s="35"/>
      <c r="AHU48" s="35"/>
      <c r="AHV48" s="35"/>
      <c r="AHW48" s="35"/>
      <c r="AHX48" s="35"/>
      <c r="AHY48" s="35"/>
      <c r="AHZ48" s="35"/>
      <c r="AIA48" s="35"/>
      <c r="AIB48" s="35"/>
      <c r="AIC48" s="35"/>
      <c r="AID48" s="35"/>
      <c r="AIE48" s="35"/>
      <c r="AIF48" s="35"/>
      <c r="AIG48" s="35"/>
      <c r="AIH48" s="35"/>
      <c r="AII48" s="35"/>
      <c r="AIJ48" s="35"/>
      <c r="AIK48" s="35"/>
      <c r="AIL48" s="35"/>
      <c r="AIM48" s="35"/>
      <c r="AIN48" s="35"/>
      <c r="AIO48" s="35"/>
      <c r="AIP48" s="35"/>
      <c r="AIQ48" s="35"/>
      <c r="AIR48" s="35"/>
      <c r="AIS48" s="35"/>
      <c r="AIT48" s="35"/>
      <c r="AIU48" s="35"/>
      <c r="AIV48" s="35"/>
      <c r="AIW48" s="35"/>
      <c r="AIX48" s="35"/>
      <c r="AIY48" s="35"/>
      <c r="AIZ48" s="35"/>
      <c r="AJA48" s="35"/>
      <c r="AJB48" s="35"/>
      <c r="AJC48" s="35"/>
      <c r="AJD48" s="35"/>
      <c r="AJE48" s="35"/>
      <c r="AJF48" s="35"/>
      <c r="AJG48" s="35"/>
      <c r="AJH48" s="35"/>
      <c r="AJI48" s="35"/>
      <c r="AJJ48" s="35"/>
      <c r="AJK48" s="35"/>
      <c r="AJL48" s="35"/>
      <c r="AJM48" s="35"/>
      <c r="AJN48" s="35"/>
      <c r="AJO48" s="35"/>
      <c r="AJP48" s="35"/>
      <c r="AJQ48" s="35"/>
      <c r="AJR48" s="35"/>
      <c r="AJS48" s="35"/>
      <c r="AJT48" s="35"/>
      <c r="AJU48" s="35"/>
      <c r="AJV48" s="35"/>
      <c r="AJW48" s="35"/>
      <c r="AJX48" s="35"/>
      <c r="AJY48" s="35"/>
      <c r="AJZ48" s="35"/>
      <c r="AKA48" s="35"/>
      <c r="AKB48" s="35"/>
      <c r="AKC48" s="35"/>
      <c r="AKD48" s="35"/>
      <c r="AKE48" s="35"/>
      <c r="AKF48" s="35"/>
      <c r="AKG48" s="35"/>
      <c r="AKH48" s="35"/>
      <c r="AKI48" s="35"/>
      <c r="AKJ48" s="35"/>
      <c r="AKK48" s="35"/>
      <c r="AKL48" s="35"/>
      <c r="AKM48" s="35"/>
      <c r="AKN48" s="35"/>
      <c r="AKO48" s="35"/>
      <c r="AKP48" s="35"/>
      <c r="AKQ48" s="35"/>
      <c r="AKR48" s="35"/>
      <c r="AKS48" s="35"/>
      <c r="AKT48" s="35"/>
      <c r="AKU48" s="35"/>
      <c r="AKV48" s="35"/>
      <c r="AKW48" s="35"/>
      <c r="AKX48" s="35"/>
      <c r="AKY48" s="35"/>
      <c r="AKZ48" s="35"/>
      <c r="ALA48" s="35"/>
      <c r="ALB48" s="35"/>
      <c r="ALC48" s="35"/>
      <c r="ALD48" s="35"/>
      <c r="ALE48" s="35"/>
      <c r="ALF48" s="35"/>
      <c r="ALG48" s="35"/>
      <c r="ALH48" s="35"/>
      <c r="ALI48" s="35"/>
      <c r="ALJ48" s="35"/>
      <c r="ALK48" s="35"/>
      <c r="ALL48" s="35"/>
      <c r="ALM48" s="35"/>
      <c r="ALN48" s="35"/>
      <c r="ALO48" s="35"/>
      <c r="ALP48" s="35"/>
      <c r="ALQ48" s="35"/>
      <c r="ALR48" s="35"/>
      <c r="ALS48" s="35"/>
      <c r="ALT48" s="35"/>
      <c r="ALU48" s="35"/>
      <c r="ALV48" s="35"/>
      <c r="ALW48" s="35"/>
      <c r="ALX48" s="35"/>
      <c r="ALY48" s="35"/>
      <c r="ALZ48" s="35"/>
      <c r="AMA48" s="35"/>
    </row>
    <row r="49" spans="14:1015">
      <c r="N49" s="3">
        <f>Y49*info!T$4+AC49*info!T$5+AG49*info!T$6+AK49*info!T$7+N48</f>
        <v>0.48059999999999975</v>
      </c>
      <c r="P49" s="45">
        <v>9</v>
      </c>
      <c r="Q49" s="131"/>
      <c r="R49" s="131"/>
      <c r="S49" s="161">
        <f t="shared" si="28"/>
        <v>9.8652173913043456E-3</v>
      </c>
      <c r="T49" s="169">
        <f>AA48*$AA$30*$AA$34*(1-$AA$32)+AE48*$AE$30*$AE$34*(1-$AE$32)+AI48*$AI$30*$AI$34*(1-$AI$32)+AM48*$AM$30*$AM$34*(1-$AM$32)+AQ48*$AQ$30*$AQ$34*(1-$AQ$32)+AU48*$AU$30*$AU$34*(1-$AU$32)+Q49-R49+AW48+AX48+Advance!G23</f>
        <v>8.129999999999997E-2</v>
      </c>
      <c r="U49" s="132">
        <f t="shared" si="38"/>
        <v>0</v>
      </c>
      <c r="V49" s="165">
        <f t="shared" si="14"/>
        <v>8.129999999999997E-2</v>
      </c>
      <c r="W49" s="166">
        <f t="shared" si="30"/>
        <v>2.6040000000000001</v>
      </c>
      <c r="X49" s="49"/>
      <c r="Y49" s="42">
        <f t="shared" si="6"/>
        <v>0</v>
      </c>
      <c r="Z49" s="46">
        <f t="shared" si="31"/>
        <v>0</v>
      </c>
      <c r="AA49" s="47">
        <f t="shared" si="15"/>
        <v>50</v>
      </c>
      <c r="AB49" s="48">
        <f t="shared" si="16"/>
        <v>8.129999999999997E-2</v>
      </c>
      <c r="AC49" s="49">
        <f t="shared" si="17"/>
        <v>0</v>
      </c>
      <c r="AD49" s="46">
        <f t="shared" si="32"/>
        <v>0</v>
      </c>
      <c r="AE49" s="46">
        <f t="shared" si="18"/>
        <v>100</v>
      </c>
      <c r="AF49" s="50">
        <f t="shared" si="7"/>
        <v>8.129999999999997E-2</v>
      </c>
      <c r="AG49" s="42">
        <f t="shared" si="33"/>
        <v>3</v>
      </c>
      <c r="AH49" s="46">
        <f t="shared" si="34"/>
        <v>0</v>
      </c>
      <c r="AI49" s="46">
        <f t="shared" si="19"/>
        <v>46</v>
      </c>
      <c r="AJ49" s="50">
        <f t="shared" si="8"/>
        <v>9.2999999999999611E-3</v>
      </c>
      <c r="AK49" s="42">
        <f t="shared" si="20"/>
        <v>0</v>
      </c>
      <c r="AL49" s="46">
        <f t="shared" si="35"/>
        <v>0</v>
      </c>
      <c r="AM49" s="46">
        <f t="shared" si="21"/>
        <v>0</v>
      </c>
      <c r="AN49" s="50">
        <f t="shared" si="9"/>
        <v>9.2999999999999611E-3</v>
      </c>
      <c r="AO49" s="42">
        <f t="shared" si="22"/>
        <v>0</v>
      </c>
      <c r="AP49" s="46">
        <f t="shared" si="36"/>
        <v>0</v>
      </c>
      <c r="AQ49" s="46">
        <f t="shared" si="23"/>
        <v>0</v>
      </c>
      <c r="AR49" s="50">
        <f t="shared" si="10"/>
        <v>9.2999999999999611E-3</v>
      </c>
      <c r="AS49" s="42">
        <f t="shared" si="24"/>
        <v>0</v>
      </c>
      <c r="AT49" s="46">
        <f t="shared" si="37"/>
        <v>0</v>
      </c>
      <c r="AU49" s="46">
        <f t="shared" si="25"/>
        <v>0</v>
      </c>
      <c r="AV49" s="51">
        <f t="shared" si="11"/>
        <v>9.2999999999999611E-3</v>
      </c>
      <c r="AW49" s="42">
        <f t="shared" si="12"/>
        <v>8.129999999999997E-2</v>
      </c>
      <c r="AX49" s="43">
        <f t="shared" si="13"/>
        <v>-7.2000000000000008E-2</v>
      </c>
      <c r="AY49" s="42">
        <f t="shared" ref="AY49:AY112" si="39">+AA49+AE49+AI49+AM49+AQ49+AU49</f>
        <v>196</v>
      </c>
      <c r="AZ49" s="52">
        <f t="shared" ref="AZ49:AZ112" si="40">+AA49*$AA$30+AE49*$AE$30+AI49*$AI$30+AM49*$AM$30+AQ49*$AQ$30+AU49*$AU$30</f>
        <v>2.6040000000000001</v>
      </c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35"/>
      <c r="ACS49" s="35"/>
      <c r="ACT49" s="35"/>
      <c r="ACU49" s="35"/>
      <c r="ACV49" s="35"/>
      <c r="ACW49" s="35"/>
      <c r="ACX49" s="35"/>
      <c r="ACY49" s="35"/>
      <c r="ACZ49" s="35"/>
      <c r="ADA49" s="35"/>
      <c r="ADB49" s="35"/>
      <c r="ADC49" s="35"/>
      <c r="ADD49" s="35"/>
      <c r="ADE49" s="35"/>
      <c r="ADF49" s="35"/>
      <c r="ADG49" s="35"/>
      <c r="ADH49" s="35"/>
      <c r="ADI49" s="35"/>
      <c r="ADJ49" s="35"/>
      <c r="ADK49" s="35"/>
      <c r="ADL49" s="35"/>
      <c r="ADM49" s="35"/>
      <c r="ADN49" s="35"/>
      <c r="ADO49" s="35"/>
      <c r="ADP49" s="35"/>
      <c r="ADQ49" s="35"/>
      <c r="ADR49" s="35"/>
      <c r="ADS49" s="35"/>
      <c r="ADT49" s="35"/>
      <c r="ADU49" s="35"/>
      <c r="ADV49" s="35"/>
      <c r="ADW49" s="35"/>
      <c r="ADX49" s="35"/>
      <c r="ADY49" s="35"/>
      <c r="ADZ49" s="35"/>
      <c r="AEA49" s="35"/>
      <c r="AEB49" s="35"/>
      <c r="AEC49" s="35"/>
      <c r="AED49" s="35"/>
      <c r="AEE49" s="35"/>
      <c r="AEF49" s="35"/>
      <c r="AEG49" s="35"/>
      <c r="AEH49" s="35"/>
      <c r="AEI49" s="35"/>
      <c r="AEJ49" s="35"/>
      <c r="AEK49" s="35"/>
      <c r="AEL49" s="35"/>
      <c r="AEM49" s="35"/>
      <c r="AEN49" s="35"/>
      <c r="AEO49" s="35"/>
      <c r="AEP49" s="35"/>
      <c r="AEQ49" s="35"/>
      <c r="AER49" s="35"/>
      <c r="AES49" s="35"/>
      <c r="AET49" s="35"/>
      <c r="AEU49" s="35"/>
      <c r="AEV49" s="35"/>
      <c r="AEW49" s="35"/>
      <c r="AEX49" s="35"/>
      <c r="AEY49" s="35"/>
      <c r="AEZ49" s="35"/>
      <c r="AFA49" s="35"/>
      <c r="AFB49" s="35"/>
      <c r="AFC49" s="35"/>
      <c r="AFD49" s="35"/>
      <c r="AFE49" s="35"/>
      <c r="AFF49" s="35"/>
      <c r="AFG49" s="35"/>
      <c r="AFH49" s="35"/>
      <c r="AFI49" s="35"/>
      <c r="AFJ49" s="35"/>
      <c r="AFK49" s="35"/>
      <c r="AFL49" s="35"/>
      <c r="AFM49" s="35"/>
      <c r="AFN49" s="35"/>
      <c r="AFO49" s="35"/>
      <c r="AFP49" s="35"/>
      <c r="AFQ49" s="35"/>
      <c r="AFR49" s="35"/>
      <c r="AFS49" s="35"/>
      <c r="AFT49" s="35"/>
      <c r="AFU49" s="35"/>
      <c r="AFV49" s="35"/>
      <c r="AFW49" s="35"/>
      <c r="AFX49" s="35"/>
      <c r="AFY49" s="35"/>
      <c r="AFZ49" s="35"/>
      <c r="AGA49" s="35"/>
      <c r="AGB49" s="35"/>
      <c r="AGC49" s="35"/>
      <c r="AGD49" s="35"/>
      <c r="AGE49" s="35"/>
      <c r="AGF49" s="35"/>
      <c r="AGG49" s="35"/>
      <c r="AGH49" s="35"/>
      <c r="AGI49" s="35"/>
      <c r="AGJ49" s="35"/>
      <c r="AGK49" s="35"/>
      <c r="AGL49" s="35"/>
      <c r="AGM49" s="35"/>
      <c r="AGN49" s="35"/>
      <c r="AGO49" s="35"/>
      <c r="AGP49" s="35"/>
      <c r="AGQ49" s="35"/>
      <c r="AGR49" s="35"/>
      <c r="AGS49" s="35"/>
      <c r="AGT49" s="35"/>
      <c r="AGU49" s="35"/>
      <c r="AGV49" s="35"/>
      <c r="AGW49" s="35"/>
      <c r="AGX49" s="35"/>
      <c r="AGY49" s="35"/>
      <c r="AGZ49" s="35"/>
      <c r="AHA49" s="35"/>
      <c r="AHB49" s="35"/>
      <c r="AHC49" s="35"/>
      <c r="AHD49" s="35"/>
      <c r="AHE49" s="35"/>
      <c r="AHF49" s="35"/>
      <c r="AHG49" s="35"/>
      <c r="AHH49" s="35"/>
      <c r="AHI49" s="35"/>
      <c r="AHJ49" s="35"/>
      <c r="AHK49" s="35"/>
      <c r="AHL49" s="35"/>
      <c r="AHM49" s="35"/>
      <c r="AHN49" s="35"/>
      <c r="AHO49" s="35"/>
      <c r="AHP49" s="35"/>
      <c r="AHQ49" s="35"/>
      <c r="AHR49" s="35"/>
      <c r="AHS49" s="35"/>
      <c r="AHT49" s="35"/>
      <c r="AHU49" s="35"/>
      <c r="AHV49" s="35"/>
      <c r="AHW49" s="35"/>
      <c r="AHX49" s="35"/>
      <c r="AHY49" s="35"/>
      <c r="AHZ49" s="35"/>
      <c r="AIA49" s="35"/>
      <c r="AIB49" s="35"/>
      <c r="AIC49" s="35"/>
      <c r="AID49" s="35"/>
      <c r="AIE49" s="35"/>
      <c r="AIF49" s="35"/>
      <c r="AIG49" s="35"/>
      <c r="AIH49" s="35"/>
      <c r="AII49" s="35"/>
      <c r="AIJ49" s="35"/>
      <c r="AIK49" s="35"/>
      <c r="AIL49" s="35"/>
      <c r="AIM49" s="35"/>
      <c r="AIN49" s="35"/>
      <c r="AIO49" s="35"/>
      <c r="AIP49" s="35"/>
      <c r="AIQ49" s="35"/>
      <c r="AIR49" s="35"/>
      <c r="AIS49" s="35"/>
      <c r="AIT49" s="35"/>
      <c r="AIU49" s="35"/>
      <c r="AIV49" s="35"/>
      <c r="AIW49" s="35"/>
      <c r="AIX49" s="35"/>
      <c r="AIY49" s="35"/>
      <c r="AIZ49" s="35"/>
      <c r="AJA49" s="35"/>
      <c r="AJB49" s="35"/>
      <c r="AJC49" s="35"/>
      <c r="AJD49" s="35"/>
      <c r="AJE49" s="35"/>
      <c r="AJF49" s="35"/>
      <c r="AJG49" s="35"/>
      <c r="AJH49" s="35"/>
      <c r="AJI49" s="35"/>
      <c r="AJJ49" s="35"/>
      <c r="AJK49" s="35"/>
      <c r="AJL49" s="35"/>
      <c r="AJM49" s="35"/>
      <c r="AJN49" s="35"/>
      <c r="AJO49" s="35"/>
      <c r="AJP49" s="35"/>
      <c r="AJQ49" s="35"/>
      <c r="AJR49" s="35"/>
      <c r="AJS49" s="35"/>
      <c r="AJT49" s="35"/>
      <c r="AJU49" s="35"/>
      <c r="AJV49" s="35"/>
      <c r="AJW49" s="35"/>
      <c r="AJX49" s="35"/>
      <c r="AJY49" s="35"/>
      <c r="AJZ49" s="35"/>
      <c r="AKA49" s="35"/>
      <c r="AKB49" s="35"/>
      <c r="AKC49" s="35"/>
      <c r="AKD49" s="35"/>
      <c r="AKE49" s="35"/>
      <c r="AKF49" s="35"/>
      <c r="AKG49" s="35"/>
      <c r="AKH49" s="35"/>
      <c r="AKI49" s="35"/>
      <c r="AKJ49" s="35"/>
      <c r="AKK49" s="35"/>
      <c r="AKL49" s="35"/>
      <c r="AKM49" s="35"/>
      <c r="AKN49" s="35"/>
      <c r="AKO49" s="35"/>
      <c r="AKP49" s="35"/>
      <c r="AKQ49" s="35"/>
      <c r="AKR49" s="35"/>
      <c r="AKS49" s="35"/>
      <c r="AKT49" s="35"/>
      <c r="AKU49" s="35"/>
      <c r="AKV49" s="35"/>
      <c r="AKW49" s="35"/>
      <c r="AKX49" s="35"/>
      <c r="AKY49" s="35"/>
      <c r="AKZ49" s="35"/>
      <c r="ALA49" s="35"/>
      <c r="ALB49" s="35"/>
      <c r="ALC49" s="35"/>
      <c r="ALD49" s="35"/>
      <c r="ALE49" s="35"/>
      <c r="ALF49" s="35"/>
      <c r="ALG49" s="35"/>
      <c r="ALH49" s="35"/>
      <c r="ALI49" s="35"/>
      <c r="ALJ49" s="35"/>
      <c r="ALK49" s="35"/>
      <c r="ALL49" s="35"/>
      <c r="ALM49" s="35"/>
      <c r="ALN49" s="35"/>
      <c r="ALO49" s="35"/>
      <c r="ALP49" s="35"/>
      <c r="ALQ49" s="35"/>
      <c r="ALR49" s="35"/>
      <c r="ALS49" s="35"/>
      <c r="ALT49" s="35"/>
      <c r="ALU49" s="35"/>
      <c r="ALV49" s="35"/>
      <c r="ALW49" s="35"/>
      <c r="ALX49" s="35"/>
      <c r="ALY49" s="35"/>
      <c r="ALZ49" s="35"/>
      <c r="AMA49" s="35"/>
    </row>
    <row r="50" spans="14:1015">
      <c r="N50" s="3">
        <f>Y50*info!T$4+AC50*info!T$5+AG50*info!T$6+AK50*info!T$7+N49</f>
        <v>0.49139999999999973</v>
      </c>
      <c r="P50" s="45">
        <v>10</v>
      </c>
      <c r="Q50" s="131"/>
      <c r="R50" s="131"/>
      <c r="S50" s="161">
        <f t="shared" si="28"/>
        <v>1.0099999999999998E-2</v>
      </c>
      <c r="T50" s="169">
        <f>AA49*$AA$30*$AA$34*(1-$AA$32)+AE49*$AE$30*$AE$34*(1-$AE$32)+AI49*$AI$30*$AI$34*(1-$AI$32)+AM49*$AM$30*$AM$34*(1-$AM$32)+AQ49*$AQ$30*$AQ$34*(1-$AQ$32)+AU49*$AU$30*$AU$34*(1-$AU$32)+Q50-R50+AW49+AX49+Advance!G24</f>
        <v>7.4399999999999966E-2</v>
      </c>
      <c r="U50" s="132">
        <f t="shared" si="38"/>
        <v>0</v>
      </c>
      <c r="V50" s="165">
        <f t="shared" si="14"/>
        <v>7.4399999999999966E-2</v>
      </c>
      <c r="W50" s="166">
        <f t="shared" si="30"/>
        <v>2.6760000000000002</v>
      </c>
      <c r="X50" s="49"/>
      <c r="Y50" s="42">
        <f t="shared" si="6"/>
        <v>0</v>
      </c>
      <c r="Z50" s="46">
        <f t="shared" si="31"/>
        <v>0</v>
      </c>
      <c r="AA50" s="47">
        <f t="shared" si="15"/>
        <v>50</v>
      </c>
      <c r="AB50" s="48">
        <f t="shared" si="16"/>
        <v>7.4399999999999966E-2</v>
      </c>
      <c r="AC50" s="49">
        <f t="shared" si="17"/>
        <v>0</v>
      </c>
      <c r="AD50" s="46">
        <f t="shared" si="32"/>
        <v>0</v>
      </c>
      <c r="AE50" s="46">
        <f t="shared" si="18"/>
        <v>100</v>
      </c>
      <c r="AF50" s="50">
        <f t="shared" si="7"/>
        <v>7.4399999999999966E-2</v>
      </c>
      <c r="AG50" s="42">
        <f t="shared" si="33"/>
        <v>3</v>
      </c>
      <c r="AH50" s="46">
        <f t="shared" si="34"/>
        <v>0</v>
      </c>
      <c r="AI50" s="46">
        <f t="shared" si="19"/>
        <v>49</v>
      </c>
      <c r="AJ50" s="50">
        <f t="shared" si="8"/>
        <v>2.3999999999999577E-3</v>
      </c>
      <c r="AK50" s="42">
        <f t="shared" si="20"/>
        <v>0</v>
      </c>
      <c r="AL50" s="46">
        <f t="shared" si="35"/>
        <v>0</v>
      </c>
      <c r="AM50" s="46">
        <f t="shared" si="21"/>
        <v>0</v>
      </c>
      <c r="AN50" s="50">
        <f t="shared" si="9"/>
        <v>2.3999999999999577E-3</v>
      </c>
      <c r="AO50" s="42">
        <f t="shared" si="22"/>
        <v>0</v>
      </c>
      <c r="AP50" s="46">
        <f t="shared" si="36"/>
        <v>0</v>
      </c>
      <c r="AQ50" s="46">
        <f t="shared" si="23"/>
        <v>0</v>
      </c>
      <c r="AR50" s="50">
        <f t="shared" si="10"/>
        <v>2.3999999999999577E-3</v>
      </c>
      <c r="AS50" s="42">
        <f t="shared" si="24"/>
        <v>0</v>
      </c>
      <c r="AT50" s="46">
        <f t="shared" si="37"/>
        <v>0</v>
      </c>
      <c r="AU50" s="46">
        <f t="shared" si="25"/>
        <v>0</v>
      </c>
      <c r="AV50" s="51">
        <f t="shared" si="11"/>
        <v>2.3999999999999577E-3</v>
      </c>
      <c r="AW50" s="42">
        <f t="shared" si="12"/>
        <v>7.4399999999999966E-2</v>
      </c>
      <c r="AX50" s="43">
        <f t="shared" si="13"/>
        <v>-7.2000000000000008E-2</v>
      </c>
      <c r="AY50" s="42">
        <f t="shared" si="39"/>
        <v>199</v>
      </c>
      <c r="AZ50" s="52">
        <f t="shared" si="40"/>
        <v>2.6760000000000002</v>
      </c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  <c r="RV50" s="35"/>
      <c r="RW50" s="35"/>
      <c r="RX50" s="35"/>
      <c r="RY50" s="35"/>
      <c r="RZ50" s="35"/>
      <c r="SA50" s="35"/>
      <c r="SB50" s="35"/>
      <c r="SC50" s="35"/>
      <c r="SD50" s="35"/>
      <c r="SE50" s="35"/>
      <c r="SF50" s="35"/>
      <c r="SG50" s="35"/>
      <c r="SH50" s="35"/>
      <c r="SI50" s="35"/>
      <c r="SJ50" s="35"/>
      <c r="SK50" s="35"/>
      <c r="SL50" s="35"/>
      <c r="SM50" s="35"/>
      <c r="SN50" s="35"/>
      <c r="SO50" s="35"/>
      <c r="SP50" s="35"/>
      <c r="SQ50" s="35"/>
      <c r="SR50" s="35"/>
      <c r="SS50" s="35"/>
      <c r="ST50" s="35"/>
      <c r="SU50" s="35"/>
      <c r="SV50" s="35"/>
      <c r="SW50" s="35"/>
      <c r="SX50" s="35"/>
      <c r="SY50" s="35"/>
      <c r="SZ50" s="35"/>
      <c r="TA50" s="35"/>
      <c r="TB50" s="35"/>
      <c r="TC50" s="35"/>
      <c r="TD50" s="35"/>
      <c r="TE50" s="35"/>
      <c r="TF50" s="35"/>
      <c r="TG50" s="35"/>
      <c r="TH50" s="35"/>
      <c r="TI50" s="35"/>
      <c r="TJ50" s="35"/>
      <c r="TK50" s="35"/>
      <c r="TL50" s="35"/>
      <c r="TM50" s="35"/>
      <c r="TN50" s="35"/>
      <c r="TO50" s="35"/>
      <c r="TP50" s="35"/>
      <c r="TQ50" s="35"/>
      <c r="TR50" s="35"/>
      <c r="TS50" s="35"/>
      <c r="TT50" s="35"/>
      <c r="TU50" s="35"/>
      <c r="TV50" s="35"/>
      <c r="TW50" s="35"/>
      <c r="TX50" s="35"/>
      <c r="TY50" s="35"/>
      <c r="TZ50" s="35"/>
      <c r="UA50" s="35"/>
      <c r="UB50" s="35"/>
      <c r="UC50" s="35"/>
      <c r="UD50" s="35"/>
      <c r="UE50" s="35"/>
      <c r="UF50" s="35"/>
      <c r="UG50" s="35"/>
      <c r="UH50" s="35"/>
      <c r="UI50" s="35"/>
      <c r="UJ50" s="35"/>
      <c r="UK50" s="35"/>
      <c r="UL50" s="35"/>
      <c r="UM50" s="35"/>
      <c r="UN50" s="35"/>
      <c r="UO50" s="35"/>
      <c r="UP50" s="35"/>
      <c r="UQ50" s="35"/>
      <c r="UR50" s="35"/>
      <c r="US50" s="35"/>
      <c r="UT50" s="35"/>
      <c r="UU50" s="35"/>
      <c r="UV50" s="35"/>
      <c r="UW50" s="35"/>
      <c r="UX50" s="35"/>
      <c r="UY50" s="35"/>
      <c r="UZ50" s="35"/>
      <c r="VA50" s="35"/>
      <c r="VB50" s="35"/>
      <c r="VC50" s="35"/>
      <c r="VD50" s="35"/>
      <c r="VE50" s="35"/>
      <c r="VF50" s="35"/>
      <c r="VG50" s="35"/>
      <c r="VH50" s="35"/>
      <c r="VI50" s="35"/>
      <c r="VJ50" s="35"/>
      <c r="VK50" s="35"/>
      <c r="VL50" s="35"/>
      <c r="VM50" s="35"/>
      <c r="VN50" s="35"/>
      <c r="VO50" s="35"/>
      <c r="VP50" s="35"/>
      <c r="VQ50" s="35"/>
      <c r="VR50" s="35"/>
      <c r="VS50" s="35"/>
      <c r="VT50" s="35"/>
      <c r="VU50" s="35"/>
      <c r="VV50" s="35"/>
      <c r="VW50" s="35"/>
      <c r="VX50" s="35"/>
      <c r="VY50" s="35"/>
      <c r="VZ50" s="35"/>
      <c r="WA50" s="35"/>
      <c r="WB50" s="35"/>
      <c r="WC50" s="35"/>
      <c r="WD50" s="35"/>
      <c r="WE50" s="35"/>
      <c r="WF50" s="35"/>
      <c r="WG50" s="35"/>
      <c r="WH50" s="35"/>
      <c r="WI50" s="35"/>
      <c r="WJ50" s="35"/>
      <c r="WK50" s="35"/>
      <c r="WL50" s="35"/>
      <c r="WM50" s="35"/>
      <c r="WN50" s="35"/>
      <c r="WO50" s="35"/>
      <c r="WP50" s="35"/>
      <c r="WQ50" s="35"/>
      <c r="WR50" s="35"/>
      <c r="WS50" s="35"/>
      <c r="WT50" s="35"/>
      <c r="WU50" s="35"/>
      <c r="WV50" s="35"/>
      <c r="WW50" s="35"/>
      <c r="WX50" s="35"/>
      <c r="WY50" s="35"/>
      <c r="WZ50" s="35"/>
      <c r="XA50" s="35"/>
      <c r="XB50" s="35"/>
      <c r="XC50" s="35"/>
      <c r="XD50" s="35"/>
      <c r="XE50" s="35"/>
      <c r="XF50" s="35"/>
      <c r="XG50" s="35"/>
      <c r="XH50" s="35"/>
      <c r="XI50" s="35"/>
      <c r="XJ50" s="35"/>
      <c r="XK50" s="35"/>
      <c r="XL50" s="35"/>
      <c r="XM50" s="35"/>
      <c r="XN50" s="35"/>
      <c r="XO50" s="35"/>
      <c r="XP50" s="35"/>
      <c r="XQ50" s="35"/>
      <c r="XR50" s="35"/>
      <c r="XS50" s="35"/>
      <c r="XT50" s="35"/>
      <c r="XU50" s="35"/>
      <c r="XV50" s="35"/>
      <c r="XW50" s="35"/>
      <c r="XX50" s="35"/>
      <c r="XY50" s="35"/>
      <c r="XZ50" s="35"/>
      <c r="YA50" s="35"/>
      <c r="YB50" s="35"/>
      <c r="YC50" s="35"/>
      <c r="YD50" s="35"/>
      <c r="YE50" s="35"/>
      <c r="YF50" s="35"/>
      <c r="YG50" s="35"/>
      <c r="YH50" s="35"/>
      <c r="YI50" s="35"/>
      <c r="YJ50" s="35"/>
      <c r="YK50" s="35"/>
      <c r="YL50" s="35"/>
      <c r="YM50" s="35"/>
      <c r="YN50" s="35"/>
      <c r="YO50" s="35"/>
      <c r="YP50" s="35"/>
      <c r="YQ50" s="35"/>
      <c r="YR50" s="35"/>
      <c r="YS50" s="35"/>
      <c r="YT50" s="35"/>
      <c r="YU50" s="35"/>
      <c r="YV50" s="35"/>
      <c r="YW50" s="35"/>
      <c r="YX50" s="35"/>
      <c r="YY50" s="35"/>
      <c r="YZ50" s="35"/>
      <c r="ZA50" s="35"/>
      <c r="ZB50" s="35"/>
      <c r="ZC50" s="35"/>
      <c r="ZD50" s="35"/>
      <c r="ZE50" s="35"/>
      <c r="ZF50" s="35"/>
      <c r="ZG50" s="35"/>
      <c r="ZH50" s="35"/>
      <c r="ZI50" s="35"/>
      <c r="ZJ50" s="35"/>
      <c r="ZK50" s="35"/>
      <c r="ZL50" s="35"/>
      <c r="ZM50" s="35"/>
      <c r="ZN50" s="35"/>
      <c r="ZO50" s="35"/>
      <c r="ZP50" s="35"/>
      <c r="ZQ50" s="35"/>
      <c r="ZR50" s="35"/>
      <c r="ZS50" s="35"/>
      <c r="ZT50" s="35"/>
      <c r="ZU50" s="35"/>
      <c r="ZV50" s="35"/>
      <c r="ZW50" s="35"/>
      <c r="ZX50" s="35"/>
      <c r="ZY50" s="35"/>
      <c r="ZZ50" s="35"/>
      <c r="AAA50" s="35"/>
      <c r="AAB50" s="35"/>
      <c r="AAC50" s="35"/>
      <c r="AAD50" s="35"/>
      <c r="AAE50" s="35"/>
      <c r="AAF50" s="35"/>
      <c r="AAG50" s="35"/>
      <c r="AAH50" s="35"/>
      <c r="AAI50" s="35"/>
      <c r="AAJ50" s="35"/>
      <c r="AAK50" s="35"/>
      <c r="AAL50" s="35"/>
      <c r="AAM50" s="35"/>
      <c r="AAN50" s="35"/>
      <c r="AAO50" s="35"/>
      <c r="AAP50" s="35"/>
      <c r="AAQ50" s="35"/>
      <c r="AAR50" s="35"/>
      <c r="AAS50" s="35"/>
      <c r="AAT50" s="35"/>
      <c r="AAU50" s="35"/>
      <c r="AAV50" s="35"/>
      <c r="AAW50" s="35"/>
      <c r="AAX50" s="35"/>
      <c r="AAY50" s="35"/>
      <c r="AAZ50" s="35"/>
      <c r="ABA50" s="35"/>
      <c r="ABB50" s="35"/>
      <c r="ABC50" s="35"/>
      <c r="ABD50" s="35"/>
      <c r="ABE50" s="35"/>
      <c r="ABF50" s="35"/>
      <c r="ABG50" s="35"/>
      <c r="ABH50" s="35"/>
      <c r="ABI50" s="35"/>
      <c r="ABJ50" s="35"/>
      <c r="ABK50" s="35"/>
      <c r="ABL50" s="35"/>
      <c r="ABM50" s="35"/>
      <c r="ABN50" s="35"/>
      <c r="ABO50" s="35"/>
      <c r="ABP50" s="35"/>
      <c r="ABQ50" s="35"/>
      <c r="ABR50" s="35"/>
      <c r="ABS50" s="35"/>
      <c r="ABT50" s="35"/>
      <c r="ABU50" s="35"/>
      <c r="ABV50" s="35"/>
      <c r="ABW50" s="35"/>
      <c r="ABX50" s="35"/>
      <c r="ABY50" s="35"/>
      <c r="ABZ50" s="35"/>
      <c r="ACA50" s="35"/>
      <c r="ACB50" s="35"/>
      <c r="ACC50" s="35"/>
      <c r="ACD50" s="35"/>
      <c r="ACE50" s="35"/>
      <c r="ACF50" s="35"/>
      <c r="ACG50" s="35"/>
      <c r="ACH50" s="35"/>
      <c r="ACI50" s="35"/>
      <c r="ACJ50" s="35"/>
      <c r="ACK50" s="35"/>
      <c r="ACL50" s="35"/>
      <c r="ACM50" s="35"/>
      <c r="ACN50" s="35"/>
      <c r="ACO50" s="35"/>
      <c r="ACP50" s="35"/>
      <c r="ACQ50" s="35"/>
      <c r="ACR50" s="35"/>
      <c r="ACS50" s="35"/>
      <c r="ACT50" s="35"/>
      <c r="ACU50" s="35"/>
      <c r="ACV50" s="35"/>
      <c r="ACW50" s="35"/>
      <c r="ACX50" s="35"/>
      <c r="ACY50" s="35"/>
      <c r="ACZ50" s="35"/>
      <c r="ADA50" s="35"/>
      <c r="ADB50" s="35"/>
      <c r="ADC50" s="35"/>
      <c r="ADD50" s="35"/>
      <c r="ADE50" s="35"/>
      <c r="ADF50" s="35"/>
      <c r="ADG50" s="35"/>
      <c r="ADH50" s="35"/>
      <c r="ADI50" s="35"/>
      <c r="ADJ50" s="35"/>
      <c r="ADK50" s="35"/>
      <c r="ADL50" s="35"/>
      <c r="ADM50" s="35"/>
      <c r="ADN50" s="35"/>
      <c r="ADO50" s="35"/>
      <c r="ADP50" s="35"/>
      <c r="ADQ50" s="35"/>
      <c r="ADR50" s="35"/>
      <c r="ADS50" s="35"/>
      <c r="ADT50" s="35"/>
      <c r="ADU50" s="35"/>
      <c r="ADV50" s="35"/>
      <c r="ADW50" s="35"/>
      <c r="ADX50" s="35"/>
      <c r="ADY50" s="35"/>
      <c r="ADZ50" s="35"/>
      <c r="AEA50" s="35"/>
      <c r="AEB50" s="35"/>
      <c r="AEC50" s="35"/>
      <c r="AED50" s="35"/>
      <c r="AEE50" s="35"/>
      <c r="AEF50" s="35"/>
      <c r="AEG50" s="35"/>
      <c r="AEH50" s="35"/>
      <c r="AEI50" s="35"/>
      <c r="AEJ50" s="35"/>
      <c r="AEK50" s="35"/>
      <c r="AEL50" s="35"/>
      <c r="AEM50" s="35"/>
      <c r="AEN50" s="35"/>
      <c r="AEO50" s="35"/>
      <c r="AEP50" s="35"/>
      <c r="AEQ50" s="35"/>
      <c r="AER50" s="35"/>
      <c r="AES50" s="35"/>
      <c r="AET50" s="35"/>
      <c r="AEU50" s="35"/>
      <c r="AEV50" s="35"/>
      <c r="AEW50" s="35"/>
      <c r="AEX50" s="35"/>
      <c r="AEY50" s="35"/>
      <c r="AEZ50" s="35"/>
      <c r="AFA50" s="35"/>
      <c r="AFB50" s="35"/>
      <c r="AFC50" s="35"/>
      <c r="AFD50" s="35"/>
      <c r="AFE50" s="35"/>
      <c r="AFF50" s="35"/>
      <c r="AFG50" s="35"/>
      <c r="AFH50" s="35"/>
      <c r="AFI50" s="35"/>
      <c r="AFJ50" s="35"/>
      <c r="AFK50" s="35"/>
      <c r="AFL50" s="35"/>
      <c r="AFM50" s="35"/>
      <c r="AFN50" s="35"/>
      <c r="AFO50" s="35"/>
      <c r="AFP50" s="35"/>
      <c r="AFQ50" s="35"/>
      <c r="AFR50" s="35"/>
      <c r="AFS50" s="35"/>
      <c r="AFT50" s="35"/>
      <c r="AFU50" s="35"/>
      <c r="AFV50" s="35"/>
      <c r="AFW50" s="35"/>
      <c r="AFX50" s="35"/>
      <c r="AFY50" s="35"/>
      <c r="AFZ50" s="35"/>
      <c r="AGA50" s="35"/>
      <c r="AGB50" s="35"/>
      <c r="AGC50" s="35"/>
      <c r="AGD50" s="35"/>
      <c r="AGE50" s="35"/>
      <c r="AGF50" s="35"/>
      <c r="AGG50" s="35"/>
      <c r="AGH50" s="35"/>
      <c r="AGI50" s="35"/>
      <c r="AGJ50" s="35"/>
      <c r="AGK50" s="35"/>
      <c r="AGL50" s="35"/>
      <c r="AGM50" s="35"/>
      <c r="AGN50" s="35"/>
      <c r="AGO50" s="35"/>
      <c r="AGP50" s="35"/>
      <c r="AGQ50" s="35"/>
      <c r="AGR50" s="35"/>
      <c r="AGS50" s="35"/>
      <c r="AGT50" s="35"/>
      <c r="AGU50" s="35"/>
      <c r="AGV50" s="35"/>
      <c r="AGW50" s="35"/>
      <c r="AGX50" s="35"/>
      <c r="AGY50" s="35"/>
      <c r="AGZ50" s="35"/>
      <c r="AHA50" s="35"/>
      <c r="AHB50" s="35"/>
      <c r="AHC50" s="35"/>
      <c r="AHD50" s="35"/>
      <c r="AHE50" s="35"/>
      <c r="AHF50" s="35"/>
      <c r="AHG50" s="35"/>
      <c r="AHH50" s="35"/>
      <c r="AHI50" s="35"/>
      <c r="AHJ50" s="35"/>
      <c r="AHK50" s="35"/>
      <c r="AHL50" s="35"/>
      <c r="AHM50" s="35"/>
      <c r="AHN50" s="35"/>
      <c r="AHO50" s="35"/>
      <c r="AHP50" s="35"/>
      <c r="AHQ50" s="35"/>
      <c r="AHR50" s="35"/>
      <c r="AHS50" s="35"/>
      <c r="AHT50" s="35"/>
      <c r="AHU50" s="35"/>
      <c r="AHV50" s="35"/>
      <c r="AHW50" s="35"/>
      <c r="AHX50" s="35"/>
      <c r="AHY50" s="35"/>
      <c r="AHZ50" s="35"/>
      <c r="AIA50" s="35"/>
      <c r="AIB50" s="35"/>
      <c r="AIC50" s="35"/>
      <c r="AID50" s="35"/>
      <c r="AIE50" s="35"/>
      <c r="AIF50" s="35"/>
      <c r="AIG50" s="35"/>
      <c r="AIH50" s="35"/>
      <c r="AII50" s="35"/>
      <c r="AIJ50" s="35"/>
      <c r="AIK50" s="35"/>
      <c r="AIL50" s="35"/>
      <c r="AIM50" s="35"/>
      <c r="AIN50" s="35"/>
      <c r="AIO50" s="35"/>
      <c r="AIP50" s="35"/>
      <c r="AIQ50" s="35"/>
      <c r="AIR50" s="35"/>
      <c r="AIS50" s="35"/>
      <c r="AIT50" s="35"/>
      <c r="AIU50" s="35"/>
      <c r="AIV50" s="35"/>
      <c r="AIW50" s="35"/>
      <c r="AIX50" s="35"/>
      <c r="AIY50" s="35"/>
      <c r="AIZ50" s="35"/>
      <c r="AJA50" s="35"/>
      <c r="AJB50" s="35"/>
      <c r="AJC50" s="35"/>
      <c r="AJD50" s="35"/>
      <c r="AJE50" s="35"/>
      <c r="AJF50" s="35"/>
      <c r="AJG50" s="35"/>
      <c r="AJH50" s="35"/>
      <c r="AJI50" s="35"/>
      <c r="AJJ50" s="35"/>
      <c r="AJK50" s="35"/>
      <c r="AJL50" s="35"/>
      <c r="AJM50" s="35"/>
      <c r="AJN50" s="35"/>
      <c r="AJO50" s="35"/>
      <c r="AJP50" s="35"/>
      <c r="AJQ50" s="35"/>
      <c r="AJR50" s="35"/>
      <c r="AJS50" s="35"/>
      <c r="AJT50" s="35"/>
      <c r="AJU50" s="35"/>
      <c r="AJV50" s="35"/>
      <c r="AJW50" s="35"/>
      <c r="AJX50" s="35"/>
      <c r="AJY50" s="35"/>
      <c r="AJZ50" s="35"/>
      <c r="AKA50" s="35"/>
      <c r="AKB50" s="35"/>
      <c r="AKC50" s="35"/>
      <c r="AKD50" s="35"/>
      <c r="AKE50" s="35"/>
      <c r="AKF50" s="35"/>
      <c r="AKG50" s="35"/>
      <c r="AKH50" s="35"/>
      <c r="AKI50" s="35"/>
      <c r="AKJ50" s="35"/>
      <c r="AKK50" s="35"/>
      <c r="AKL50" s="35"/>
      <c r="AKM50" s="35"/>
      <c r="AKN50" s="35"/>
      <c r="AKO50" s="35"/>
      <c r="AKP50" s="35"/>
      <c r="AKQ50" s="35"/>
      <c r="AKR50" s="35"/>
      <c r="AKS50" s="35"/>
      <c r="AKT50" s="35"/>
      <c r="AKU50" s="35"/>
      <c r="AKV50" s="35"/>
      <c r="AKW50" s="35"/>
      <c r="AKX50" s="35"/>
      <c r="AKY50" s="35"/>
      <c r="AKZ50" s="35"/>
      <c r="ALA50" s="35"/>
      <c r="ALB50" s="35"/>
      <c r="ALC50" s="35"/>
      <c r="ALD50" s="35"/>
      <c r="ALE50" s="35"/>
      <c r="ALF50" s="35"/>
      <c r="ALG50" s="35"/>
      <c r="ALH50" s="35"/>
      <c r="ALI50" s="35"/>
      <c r="ALJ50" s="35"/>
      <c r="ALK50" s="35"/>
      <c r="ALL50" s="35"/>
      <c r="ALM50" s="35"/>
      <c r="ALN50" s="35"/>
      <c r="ALO50" s="35"/>
      <c r="ALP50" s="35"/>
      <c r="ALQ50" s="35"/>
      <c r="ALR50" s="35"/>
      <c r="ALS50" s="35"/>
      <c r="ALT50" s="35"/>
      <c r="ALU50" s="35"/>
      <c r="ALV50" s="35"/>
      <c r="ALW50" s="35"/>
      <c r="ALX50" s="35"/>
      <c r="ALY50" s="35"/>
      <c r="ALZ50" s="35"/>
      <c r="AMA50" s="35"/>
    </row>
    <row r="51" spans="14:1015">
      <c r="N51" s="3">
        <f>Y51*info!T$4+AC51*info!T$5+AG51*info!T$6+AK51*info!T$7+N50</f>
        <v>0.49859999999999971</v>
      </c>
      <c r="P51" s="45">
        <v>11</v>
      </c>
      <c r="Q51" s="131"/>
      <c r="R51" s="131"/>
      <c r="S51" s="161">
        <f t="shared" si="28"/>
        <v>1.033478260869565E-2</v>
      </c>
      <c r="T51" s="169">
        <f>AA50*$AA$30*$AA$34*(1-$AA$32)+AE50*$AE$30*$AE$34*(1-$AE$32)+AI50*$AI$30*$AI$34*(1-$AI$32)+AM50*$AM$30*$AM$34*(1-$AM$32)+AQ50*$AQ$30*$AQ$34*(1-$AQ$32)+AU50*$AU$30*$AU$34*(1-$AU$32)+Q51-R51+AW50+AX50+Advance!G25</f>
        <v>6.9299999999999973E-2</v>
      </c>
      <c r="U51" s="132">
        <f t="shared" si="38"/>
        <v>0</v>
      </c>
      <c r="V51" s="165">
        <f t="shared" si="14"/>
        <v>6.9299999999999973E-2</v>
      </c>
      <c r="W51" s="166">
        <f t="shared" si="30"/>
        <v>2.7240000000000002</v>
      </c>
      <c r="X51" s="49"/>
      <c r="Y51" s="42">
        <f t="shared" si="6"/>
        <v>0</v>
      </c>
      <c r="Z51" s="46">
        <f t="shared" si="31"/>
        <v>0</v>
      </c>
      <c r="AA51" s="47">
        <f t="shared" si="15"/>
        <v>50</v>
      </c>
      <c r="AB51" s="48">
        <f t="shared" si="16"/>
        <v>6.9299999999999973E-2</v>
      </c>
      <c r="AC51" s="49">
        <f t="shared" si="17"/>
        <v>0</v>
      </c>
      <c r="AD51" s="46">
        <f t="shared" si="32"/>
        <v>0</v>
      </c>
      <c r="AE51" s="46">
        <f t="shared" si="18"/>
        <v>100</v>
      </c>
      <c r="AF51" s="50">
        <f t="shared" si="7"/>
        <v>6.9299999999999973E-2</v>
      </c>
      <c r="AG51" s="42">
        <f t="shared" si="33"/>
        <v>2</v>
      </c>
      <c r="AH51" s="46">
        <f t="shared" si="34"/>
        <v>0</v>
      </c>
      <c r="AI51" s="46">
        <f t="shared" si="19"/>
        <v>51</v>
      </c>
      <c r="AJ51" s="50">
        <f t="shared" si="8"/>
        <v>2.1299999999999972E-2</v>
      </c>
      <c r="AK51" s="42">
        <f t="shared" si="20"/>
        <v>0</v>
      </c>
      <c r="AL51" s="46">
        <f t="shared" si="35"/>
        <v>0</v>
      </c>
      <c r="AM51" s="46">
        <f t="shared" si="21"/>
        <v>0</v>
      </c>
      <c r="AN51" s="50">
        <f t="shared" si="9"/>
        <v>2.1299999999999972E-2</v>
      </c>
      <c r="AO51" s="42">
        <f t="shared" si="22"/>
        <v>0</v>
      </c>
      <c r="AP51" s="46">
        <f t="shared" si="36"/>
        <v>0</v>
      </c>
      <c r="AQ51" s="46">
        <f t="shared" si="23"/>
        <v>0</v>
      </c>
      <c r="AR51" s="50">
        <f t="shared" si="10"/>
        <v>2.1299999999999972E-2</v>
      </c>
      <c r="AS51" s="42">
        <f t="shared" si="24"/>
        <v>0</v>
      </c>
      <c r="AT51" s="46">
        <f t="shared" si="37"/>
        <v>0</v>
      </c>
      <c r="AU51" s="46">
        <f t="shared" si="25"/>
        <v>0</v>
      </c>
      <c r="AV51" s="51">
        <f t="shared" si="11"/>
        <v>2.1299999999999972E-2</v>
      </c>
      <c r="AW51" s="42">
        <f t="shared" si="12"/>
        <v>6.9299999999999973E-2</v>
      </c>
      <c r="AX51" s="43">
        <f t="shared" si="13"/>
        <v>-4.8000000000000001E-2</v>
      </c>
      <c r="AY51" s="42">
        <f t="shared" si="39"/>
        <v>201</v>
      </c>
      <c r="AZ51" s="52">
        <f t="shared" si="40"/>
        <v>2.7240000000000002</v>
      </c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35"/>
      <c r="XB51" s="35"/>
      <c r="XC51" s="35"/>
      <c r="XD51" s="35"/>
      <c r="XE51" s="35"/>
      <c r="XF51" s="35"/>
      <c r="XG51" s="35"/>
      <c r="XH51" s="35"/>
      <c r="XI51" s="35"/>
      <c r="XJ51" s="35"/>
      <c r="XK51" s="35"/>
      <c r="XL51" s="35"/>
      <c r="XM51" s="35"/>
      <c r="XN51" s="35"/>
      <c r="XO51" s="35"/>
      <c r="XP51" s="35"/>
      <c r="XQ51" s="35"/>
      <c r="XR51" s="35"/>
      <c r="XS51" s="35"/>
      <c r="XT51" s="35"/>
      <c r="XU51" s="35"/>
      <c r="XV51" s="35"/>
      <c r="XW51" s="35"/>
      <c r="XX51" s="35"/>
      <c r="XY51" s="35"/>
      <c r="XZ51" s="35"/>
      <c r="YA51" s="35"/>
      <c r="YB51" s="35"/>
      <c r="YC51" s="35"/>
      <c r="YD51" s="35"/>
      <c r="YE51" s="35"/>
      <c r="YF51" s="35"/>
      <c r="YG51" s="35"/>
      <c r="YH51" s="35"/>
      <c r="YI51" s="35"/>
      <c r="YJ51" s="35"/>
      <c r="YK51" s="35"/>
      <c r="YL51" s="35"/>
      <c r="YM51" s="35"/>
      <c r="YN51" s="35"/>
      <c r="YO51" s="35"/>
      <c r="YP51" s="35"/>
      <c r="YQ51" s="35"/>
      <c r="YR51" s="35"/>
      <c r="YS51" s="35"/>
      <c r="YT51" s="35"/>
      <c r="YU51" s="35"/>
      <c r="YV51" s="35"/>
      <c r="YW51" s="35"/>
      <c r="YX51" s="35"/>
      <c r="YY51" s="35"/>
      <c r="YZ51" s="35"/>
      <c r="ZA51" s="35"/>
      <c r="ZB51" s="35"/>
      <c r="ZC51" s="35"/>
      <c r="ZD51" s="35"/>
      <c r="ZE51" s="35"/>
      <c r="ZF51" s="35"/>
      <c r="ZG51" s="35"/>
      <c r="ZH51" s="35"/>
      <c r="ZI51" s="35"/>
      <c r="ZJ51" s="35"/>
      <c r="ZK51" s="35"/>
      <c r="ZL51" s="35"/>
      <c r="ZM51" s="35"/>
      <c r="ZN51" s="35"/>
      <c r="ZO51" s="35"/>
      <c r="ZP51" s="35"/>
      <c r="ZQ51" s="35"/>
      <c r="ZR51" s="35"/>
      <c r="ZS51" s="35"/>
      <c r="ZT51" s="35"/>
      <c r="ZU51" s="35"/>
      <c r="ZV51" s="35"/>
      <c r="ZW51" s="35"/>
      <c r="ZX51" s="35"/>
      <c r="ZY51" s="35"/>
      <c r="ZZ51" s="35"/>
      <c r="AAA51" s="35"/>
      <c r="AAB51" s="35"/>
      <c r="AAC51" s="35"/>
      <c r="AAD51" s="35"/>
      <c r="AAE51" s="35"/>
      <c r="AAF51" s="35"/>
      <c r="AAG51" s="35"/>
      <c r="AAH51" s="35"/>
      <c r="AAI51" s="35"/>
      <c r="AAJ51" s="35"/>
      <c r="AAK51" s="35"/>
      <c r="AAL51" s="35"/>
      <c r="AAM51" s="35"/>
      <c r="AAN51" s="35"/>
      <c r="AAO51" s="35"/>
      <c r="AAP51" s="35"/>
      <c r="AAQ51" s="35"/>
      <c r="AAR51" s="35"/>
      <c r="AAS51" s="35"/>
      <c r="AAT51" s="35"/>
      <c r="AAU51" s="35"/>
      <c r="AAV51" s="35"/>
      <c r="AAW51" s="35"/>
      <c r="AAX51" s="35"/>
      <c r="AAY51" s="35"/>
      <c r="AAZ51" s="35"/>
      <c r="ABA51" s="35"/>
      <c r="ABB51" s="35"/>
      <c r="ABC51" s="35"/>
      <c r="ABD51" s="35"/>
      <c r="ABE51" s="35"/>
      <c r="ABF51" s="35"/>
      <c r="ABG51" s="35"/>
      <c r="ABH51" s="35"/>
      <c r="ABI51" s="35"/>
      <c r="ABJ51" s="35"/>
      <c r="ABK51" s="35"/>
      <c r="ABL51" s="35"/>
      <c r="ABM51" s="35"/>
      <c r="ABN51" s="35"/>
      <c r="ABO51" s="35"/>
      <c r="ABP51" s="35"/>
      <c r="ABQ51" s="35"/>
      <c r="ABR51" s="35"/>
      <c r="ABS51" s="35"/>
      <c r="ABT51" s="35"/>
      <c r="ABU51" s="35"/>
      <c r="ABV51" s="35"/>
      <c r="ABW51" s="35"/>
      <c r="ABX51" s="35"/>
      <c r="ABY51" s="35"/>
      <c r="ABZ51" s="35"/>
      <c r="ACA51" s="35"/>
      <c r="ACB51" s="35"/>
      <c r="ACC51" s="35"/>
      <c r="ACD51" s="35"/>
      <c r="ACE51" s="35"/>
      <c r="ACF51" s="35"/>
      <c r="ACG51" s="35"/>
      <c r="ACH51" s="35"/>
      <c r="ACI51" s="35"/>
      <c r="ACJ51" s="35"/>
      <c r="ACK51" s="35"/>
      <c r="ACL51" s="35"/>
      <c r="ACM51" s="35"/>
      <c r="ACN51" s="35"/>
      <c r="ACO51" s="35"/>
      <c r="ACP51" s="35"/>
      <c r="ACQ51" s="35"/>
      <c r="ACR51" s="35"/>
      <c r="ACS51" s="35"/>
      <c r="ACT51" s="35"/>
      <c r="ACU51" s="35"/>
      <c r="ACV51" s="35"/>
      <c r="ACW51" s="35"/>
      <c r="ACX51" s="35"/>
      <c r="ACY51" s="35"/>
      <c r="ACZ51" s="35"/>
      <c r="ADA51" s="35"/>
      <c r="ADB51" s="35"/>
      <c r="ADC51" s="35"/>
      <c r="ADD51" s="35"/>
      <c r="ADE51" s="35"/>
      <c r="ADF51" s="35"/>
      <c r="ADG51" s="35"/>
      <c r="ADH51" s="35"/>
      <c r="ADI51" s="35"/>
      <c r="ADJ51" s="35"/>
      <c r="ADK51" s="35"/>
      <c r="ADL51" s="35"/>
      <c r="ADM51" s="35"/>
      <c r="ADN51" s="35"/>
      <c r="ADO51" s="35"/>
      <c r="ADP51" s="35"/>
      <c r="ADQ51" s="35"/>
      <c r="ADR51" s="35"/>
      <c r="ADS51" s="35"/>
      <c r="ADT51" s="35"/>
      <c r="ADU51" s="35"/>
      <c r="ADV51" s="35"/>
      <c r="ADW51" s="35"/>
      <c r="ADX51" s="35"/>
      <c r="ADY51" s="35"/>
      <c r="ADZ51" s="35"/>
      <c r="AEA51" s="35"/>
      <c r="AEB51" s="35"/>
      <c r="AEC51" s="35"/>
      <c r="AED51" s="35"/>
      <c r="AEE51" s="35"/>
      <c r="AEF51" s="35"/>
      <c r="AEG51" s="35"/>
      <c r="AEH51" s="35"/>
      <c r="AEI51" s="35"/>
      <c r="AEJ51" s="35"/>
      <c r="AEK51" s="35"/>
      <c r="AEL51" s="35"/>
      <c r="AEM51" s="35"/>
      <c r="AEN51" s="35"/>
      <c r="AEO51" s="35"/>
      <c r="AEP51" s="35"/>
      <c r="AEQ51" s="35"/>
      <c r="AER51" s="35"/>
      <c r="AES51" s="35"/>
      <c r="AET51" s="35"/>
      <c r="AEU51" s="35"/>
      <c r="AEV51" s="35"/>
      <c r="AEW51" s="35"/>
      <c r="AEX51" s="35"/>
      <c r="AEY51" s="35"/>
      <c r="AEZ51" s="35"/>
      <c r="AFA51" s="35"/>
      <c r="AFB51" s="35"/>
      <c r="AFC51" s="35"/>
      <c r="AFD51" s="35"/>
      <c r="AFE51" s="35"/>
      <c r="AFF51" s="35"/>
      <c r="AFG51" s="35"/>
      <c r="AFH51" s="35"/>
      <c r="AFI51" s="35"/>
      <c r="AFJ51" s="35"/>
      <c r="AFK51" s="35"/>
      <c r="AFL51" s="35"/>
      <c r="AFM51" s="35"/>
      <c r="AFN51" s="35"/>
      <c r="AFO51" s="35"/>
      <c r="AFP51" s="35"/>
      <c r="AFQ51" s="35"/>
      <c r="AFR51" s="35"/>
      <c r="AFS51" s="35"/>
      <c r="AFT51" s="35"/>
      <c r="AFU51" s="35"/>
      <c r="AFV51" s="35"/>
      <c r="AFW51" s="35"/>
      <c r="AFX51" s="35"/>
      <c r="AFY51" s="35"/>
      <c r="AFZ51" s="35"/>
      <c r="AGA51" s="35"/>
      <c r="AGB51" s="35"/>
      <c r="AGC51" s="35"/>
      <c r="AGD51" s="35"/>
      <c r="AGE51" s="35"/>
      <c r="AGF51" s="35"/>
      <c r="AGG51" s="35"/>
      <c r="AGH51" s="35"/>
      <c r="AGI51" s="35"/>
      <c r="AGJ51" s="35"/>
      <c r="AGK51" s="35"/>
      <c r="AGL51" s="35"/>
      <c r="AGM51" s="35"/>
      <c r="AGN51" s="35"/>
      <c r="AGO51" s="35"/>
      <c r="AGP51" s="35"/>
      <c r="AGQ51" s="35"/>
      <c r="AGR51" s="35"/>
      <c r="AGS51" s="35"/>
      <c r="AGT51" s="35"/>
      <c r="AGU51" s="35"/>
      <c r="AGV51" s="35"/>
      <c r="AGW51" s="35"/>
      <c r="AGX51" s="35"/>
      <c r="AGY51" s="35"/>
      <c r="AGZ51" s="35"/>
      <c r="AHA51" s="35"/>
      <c r="AHB51" s="35"/>
      <c r="AHC51" s="35"/>
      <c r="AHD51" s="35"/>
      <c r="AHE51" s="35"/>
      <c r="AHF51" s="35"/>
      <c r="AHG51" s="35"/>
      <c r="AHH51" s="35"/>
      <c r="AHI51" s="35"/>
      <c r="AHJ51" s="35"/>
      <c r="AHK51" s="35"/>
      <c r="AHL51" s="35"/>
      <c r="AHM51" s="35"/>
      <c r="AHN51" s="35"/>
      <c r="AHO51" s="35"/>
      <c r="AHP51" s="35"/>
      <c r="AHQ51" s="35"/>
      <c r="AHR51" s="35"/>
      <c r="AHS51" s="35"/>
      <c r="AHT51" s="35"/>
      <c r="AHU51" s="35"/>
      <c r="AHV51" s="35"/>
      <c r="AHW51" s="35"/>
      <c r="AHX51" s="35"/>
      <c r="AHY51" s="35"/>
      <c r="AHZ51" s="35"/>
      <c r="AIA51" s="35"/>
      <c r="AIB51" s="35"/>
      <c r="AIC51" s="35"/>
      <c r="AID51" s="35"/>
      <c r="AIE51" s="35"/>
      <c r="AIF51" s="35"/>
      <c r="AIG51" s="35"/>
      <c r="AIH51" s="35"/>
      <c r="AII51" s="35"/>
      <c r="AIJ51" s="35"/>
      <c r="AIK51" s="35"/>
      <c r="AIL51" s="35"/>
      <c r="AIM51" s="35"/>
      <c r="AIN51" s="35"/>
      <c r="AIO51" s="35"/>
      <c r="AIP51" s="35"/>
      <c r="AIQ51" s="35"/>
      <c r="AIR51" s="35"/>
      <c r="AIS51" s="35"/>
      <c r="AIT51" s="35"/>
      <c r="AIU51" s="35"/>
      <c r="AIV51" s="35"/>
      <c r="AIW51" s="35"/>
      <c r="AIX51" s="35"/>
      <c r="AIY51" s="35"/>
      <c r="AIZ51" s="35"/>
      <c r="AJA51" s="35"/>
      <c r="AJB51" s="35"/>
      <c r="AJC51" s="35"/>
      <c r="AJD51" s="35"/>
      <c r="AJE51" s="35"/>
      <c r="AJF51" s="35"/>
      <c r="AJG51" s="35"/>
      <c r="AJH51" s="35"/>
      <c r="AJI51" s="35"/>
      <c r="AJJ51" s="35"/>
      <c r="AJK51" s="35"/>
      <c r="AJL51" s="35"/>
      <c r="AJM51" s="35"/>
      <c r="AJN51" s="35"/>
      <c r="AJO51" s="35"/>
      <c r="AJP51" s="35"/>
      <c r="AJQ51" s="35"/>
      <c r="AJR51" s="35"/>
      <c r="AJS51" s="35"/>
      <c r="AJT51" s="35"/>
      <c r="AJU51" s="35"/>
      <c r="AJV51" s="35"/>
      <c r="AJW51" s="35"/>
      <c r="AJX51" s="35"/>
      <c r="AJY51" s="35"/>
      <c r="AJZ51" s="35"/>
      <c r="AKA51" s="35"/>
      <c r="AKB51" s="35"/>
      <c r="AKC51" s="35"/>
      <c r="AKD51" s="35"/>
      <c r="AKE51" s="35"/>
      <c r="AKF51" s="35"/>
      <c r="AKG51" s="35"/>
      <c r="AKH51" s="35"/>
      <c r="AKI51" s="35"/>
      <c r="AKJ51" s="35"/>
      <c r="AKK51" s="35"/>
      <c r="AKL51" s="35"/>
      <c r="AKM51" s="35"/>
      <c r="AKN51" s="35"/>
      <c r="AKO51" s="35"/>
      <c r="AKP51" s="35"/>
      <c r="AKQ51" s="35"/>
      <c r="AKR51" s="35"/>
      <c r="AKS51" s="35"/>
      <c r="AKT51" s="35"/>
      <c r="AKU51" s="35"/>
      <c r="AKV51" s="35"/>
      <c r="AKW51" s="35"/>
      <c r="AKX51" s="35"/>
      <c r="AKY51" s="35"/>
      <c r="AKZ51" s="35"/>
      <c r="ALA51" s="35"/>
      <c r="ALB51" s="35"/>
      <c r="ALC51" s="35"/>
      <c r="ALD51" s="35"/>
      <c r="ALE51" s="35"/>
      <c r="ALF51" s="35"/>
      <c r="ALG51" s="35"/>
      <c r="ALH51" s="35"/>
      <c r="ALI51" s="35"/>
      <c r="ALJ51" s="35"/>
      <c r="ALK51" s="35"/>
      <c r="ALL51" s="35"/>
      <c r="ALM51" s="35"/>
      <c r="ALN51" s="35"/>
      <c r="ALO51" s="35"/>
      <c r="ALP51" s="35"/>
      <c r="ALQ51" s="35"/>
      <c r="ALR51" s="35"/>
      <c r="ALS51" s="35"/>
      <c r="ALT51" s="35"/>
      <c r="ALU51" s="35"/>
      <c r="ALV51" s="35"/>
      <c r="ALW51" s="35"/>
      <c r="ALX51" s="35"/>
      <c r="ALY51" s="35"/>
      <c r="ALZ51" s="35"/>
      <c r="AMA51" s="35"/>
    </row>
    <row r="52" spans="14:1015">
      <c r="N52" s="3">
        <f>Y52*info!T$4+AC52*info!T$5+AG52*info!T$6+AK52*info!T$7+N51</f>
        <v>0.50939999999999974</v>
      </c>
      <c r="P52" s="45">
        <v>12</v>
      </c>
      <c r="Q52" s="131"/>
      <c r="R52" s="131"/>
      <c r="S52" s="161">
        <f t="shared" si="28"/>
        <v>1.0491304347826084E-2</v>
      </c>
      <c r="T52" s="169">
        <f>AA51*$AA$30*$AA$34*(1-$AA$32)+AE51*$AE$30*$AE$34*(1-$AE$32)+AI51*$AI$30*$AI$34*(1-$AI$32)+AM51*$AM$30*$AM$34*(1-$AM$32)+AQ51*$AQ$30*$AQ$34*(1-$AQ$32)+AU51*$AU$30*$AU$34*(1-$AU$32)+Q52-R52+AW51+AX51+Advance!G26</f>
        <v>8.9399999999999966E-2</v>
      </c>
      <c r="U52" s="132">
        <f t="shared" si="38"/>
        <v>0</v>
      </c>
      <c r="V52" s="165">
        <f t="shared" si="14"/>
        <v>8.9399999999999966E-2</v>
      </c>
      <c r="W52" s="166">
        <f t="shared" si="30"/>
        <v>2.7960000000000003</v>
      </c>
      <c r="X52" s="49"/>
      <c r="Y52" s="42">
        <f t="shared" si="6"/>
        <v>0</v>
      </c>
      <c r="Z52" s="46">
        <f t="shared" si="31"/>
        <v>0</v>
      </c>
      <c r="AA52" s="47">
        <f t="shared" si="15"/>
        <v>50</v>
      </c>
      <c r="AB52" s="48">
        <f t="shared" si="16"/>
        <v>8.9399999999999966E-2</v>
      </c>
      <c r="AC52" s="49">
        <f t="shared" si="17"/>
        <v>0</v>
      </c>
      <c r="AD52" s="46">
        <f t="shared" si="32"/>
        <v>0</v>
      </c>
      <c r="AE52" s="46">
        <f t="shared" si="18"/>
        <v>100</v>
      </c>
      <c r="AF52" s="50">
        <f t="shared" si="7"/>
        <v>8.9399999999999966E-2</v>
      </c>
      <c r="AG52" s="42">
        <f t="shared" si="33"/>
        <v>3</v>
      </c>
      <c r="AH52" s="46">
        <f t="shared" si="34"/>
        <v>0</v>
      </c>
      <c r="AI52" s="46">
        <f t="shared" si="19"/>
        <v>54</v>
      </c>
      <c r="AJ52" s="50">
        <f t="shared" si="8"/>
        <v>1.7399999999999957E-2</v>
      </c>
      <c r="AK52" s="42">
        <f t="shared" si="20"/>
        <v>0</v>
      </c>
      <c r="AL52" s="46">
        <f t="shared" si="35"/>
        <v>0</v>
      </c>
      <c r="AM52" s="46">
        <f t="shared" si="21"/>
        <v>0</v>
      </c>
      <c r="AN52" s="50">
        <f t="shared" si="9"/>
        <v>1.7399999999999957E-2</v>
      </c>
      <c r="AO52" s="42">
        <f t="shared" si="22"/>
        <v>0</v>
      </c>
      <c r="AP52" s="46">
        <f t="shared" si="36"/>
        <v>0</v>
      </c>
      <c r="AQ52" s="46">
        <f t="shared" si="23"/>
        <v>0</v>
      </c>
      <c r="AR52" s="50">
        <f t="shared" si="10"/>
        <v>1.7399999999999957E-2</v>
      </c>
      <c r="AS52" s="42">
        <f t="shared" si="24"/>
        <v>0</v>
      </c>
      <c r="AT52" s="46">
        <f t="shared" si="37"/>
        <v>0</v>
      </c>
      <c r="AU52" s="46">
        <f t="shared" si="25"/>
        <v>0</v>
      </c>
      <c r="AV52" s="51">
        <f t="shared" si="11"/>
        <v>1.7399999999999957E-2</v>
      </c>
      <c r="AW52" s="42">
        <f t="shared" si="12"/>
        <v>8.9399999999999966E-2</v>
      </c>
      <c r="AX52" s="43">
        <f t="shared" si="13"/>
        <v>-7.2000000000000008E-2</v>
      </c>
      <c r="AY52" s="42">
        <f t="shared" si="39"/>
        <v>204</v>
      </c>
      <c r="AZ52" s="52">
        <f t="shared" si="40"/>
        <v>2.7960000000000003</v>
      </c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/>
      <c r="RZ52" s="35"/>
      <c r="SA52" s="35"/>
      <c r="SB52" s="35"/>
      <c r="SC52" s="35"/>
      <c r="SD52" s="35"/>
      <c r="SE52" s="35"/>
      <c r="SF52" s="35"/>
      <c r="SG52" s="35"/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/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/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/>
      <c r="UF52" s="35"/>
      <c r="UG52" s="35"/>
      <c r="UH52" s="35"/>
      <c r="UI52" s="35"/>
      <c r="UJ52" s="35"/>
      <c r="UK52" s="35"/>
      <c r="UL52" s="35"/>
      <c r="UM52" s="35"/>
      <c r="UN52" s="35"/>
      <c r="UO52" s="35"/>
      <c r="UP52" s="35"/>
      <c r="UQ52" s="35"/>
      <c r="UR52" s="35"/>
      <c r="US52" s="35"/>
      <c r="UT52" s="35"/>
      <c r="UU52" s="35"/>
      <c r="UV52" s="35"/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/>
      <c r="VR52" s="35"/>
      <c r="VS52" s="35"/>
      <c r="VT52" s="35"/>
      <c r="VU52" s="35"/>
      <c r="VV52" s="35"/>
      <c r="VW52" s="35"/>
      <c r="VX52" s="35"/>
      <c r="VY52" s="35"/>
      <c r="VZ52" s="35"/>
      <c r="WA52" s="35"/>
      <c r="WB52" s="35"/>
      <c r="WC52" s="35"/>
      <c r="WD52" s="35"/>
      <c r="WE52" s="35"/>
      <c r="WF52" s="35"/>
      <c r="WG52" s="35"/>
      <c r="WH52" s="35"/>
      <c r="WI52" s="35"/>
      <c r="WJ52" s="35"/>
      <c r="WK52" s="35"/>
      <c r="WL52" s="35"/>
      <c r="WM52" s="35"/>
      <c r="WN52" s="35"/>
      <c r="WO52" s="35"/>
      <c r="WP52" s="35"/>
      <c r="WQ52" s="35"/>
      <c r="WR52" s="35"/>
      <c r="WS52" s="35"/>
      <c r="WT52" s="35"/>
      <c r="WU52" s="35"/>
      <c r="WV52" s="35"/>
      <c r="WW52" s="35"/>
      <c r="WX52" s="35"/>
      <c r="WY52" s="35"/>
      <c r="WZ52" s="35"/>
      <c r="XA52" s="35"/>
      <c r="XB52" s="35"/>
      <c r="XC52" s="35"/>
      <c r="XD52" s="35"/>
      <c r="XE52" s="35"/>
      <c r="XF52" s="35"/>
      <c r="XG52" s="35"/>
      <c r="XH52" s="35"/>
      <c r="XI52" s="35"/>
      <c r="XJ52" s="35"/>
      <c r="XK52" s="35"/>
      <c r="XL52" s="35"/>
      <c r="XM52" s="35"/>
      <c r="XN52" s="35"/>
      <c r="XO52" s="35"/>
      <c r="XP52" s="35"/>
      <c r="XQ52" s="35"/>
      <c r="XR52" s="35"/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/>
      <c r="YM52" s="35"/>
      <c r="YN52" s="35"/>
      <c r="YO52" s="35"/>
      <c r="YP52" s="35"/>
      <c r="YQ52" s="35"/>
      <c r="YR52" s="35"/>
      <c r="YS52" s="35"/>
      <c r="YT52" s="35"/>
      <c r="YU52" s="35"/>
      <c r="YV52" s="35"/>
      <c r="YW52" s="35"/>
      <c r="YX52" s="35"/>
      <c r="YY52" s="35"/>
      <c r="YZ52" s="35"/>
      <c r="ZA52" s="35"/>
      <c r="ZB52" s="35"/>
      <c r="ZC52" s="35"/>
      <c r="ZD52" s="35"/>
      <c r="ZE52" s="35"/>
      <c r="ZF52" s="35"/>
      <c r="ZG52" s="35"/>
      <c r="ZH52" s="35"/>
      <c r="ZI52" s="35"/>
      <c r="ZJ52" s="35"/>
      <c r="ZK52" s="35"/>
      <c r="ZL52" s="35"/>
      <c r="ZM52" s="35"/>
      <c r="ZN52" s="35"/>
      <c r="ZO52" s="35"/>
      <c r="ZP52" s="35"/>
      <c r="ZQ52" s="35"/>
      <c r="ZR52" s="35"/>
      <c r="ZS52" s="35"/>
      <c r="ZT52" s="35"/>
      <c r="ZU52" s="35"/>
      <c r="ZV52" s="35"/>
      <c r="ZW52" s="35"/>
      <c r="ZX52" s="35"/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/>
      <c r="AAQ52" s="35"/>
      <c r="AAR52" s="35"/>
      <c r="AAS52" s="35"/>
      <c r="AAT52" s="35"/>
      <c r="AAU52" s="35"/>
      <c r="AAV52" s="35"/>
      <c r="AAW52" s="35"/>
      <c r="AAX52" s="35"/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/>
      <c r="ABQ52" s="35"/>
      <c r="ABR52" s="35"/>
      <c r="ABS52" s="35"/>
      <c r="ABT52" s="35"/>
      <c r="ABU52" s="35"/>
      <c r="ABV52" s="35"/>
      <c r="ABW52" s="35"/>
      <c r="ABX52" s="35"/>
      <c r="ABY52" s="35"/>
      <c r="ABZ52" s="35"/>
      <c r="ACA52" s="35"/>
      <c r="ACB52" s="35"/>
      <c r="ACC52" s="35"/>
      <c r="ACD52" s="35"/>
      <c r="ACE52" s="35"/>
      <c r="ACF52" s="35"/>
      <c r="ACG52" s="35"/>
      <c r="ACH52" s="35"/>
      <c r="ACI52" s="35"/>
      <c r="ACJ52" s="35"/>
      <c r="ACK52" s="35"/>
      <c r="ACL52" s="35"/>
      <c r="ACM52" s="35"/>
      <c r="ACN52" s="35"/>
      <c r="ACO52" s="35"/>
      <c r="ACP52" s="35"/>
      <c r="ACQ52" s="35"/>
      <c r="ACR52" s="35"/>
      <c r="ACS52" s="35"/>
      <c r="ACT52" s="35"/>
      <c r="ACU52" s="35"/>
      <c r="ACV52" s="35"/>
      <c r="ACW52" s="35"/>
      <c r="ACX52" s="35"/>
      <c r="ACY52" s="35"/>
      <c r="ACZ52" s="35"/>
      <c r="ADA52" s="35"/>
      <c r="ADB52" s="35"/>
      <c r="ADC52" s="35"/>
      <c r="ADD52" s="35"/>
      <c r="ADE52" s="35"/>
      <c r="ADF52" s="35"/>
      <c r="ADG52" s="35"/>
      <c r="ADH52" s="35"/>
      <c r="ADI52" s="35"/>
      <c r="ADJ52" s="35"/>
      <c r="ADK52" s="35"/>
      <c r="ADL52" s="35"/>
      <c r="ADM52" s="35"/>
      <c r="ADN52" s="35"/>
      <c r="ADO52" s="35"/>
      <c r="ADP52" s="35"/>
      <c r="ADQ52" s="35"/>
      <c r="ADR52" s="35"/>
      <c r="ADS52" s="35"/>
      <c r="ADT52" s="35"/>
      <c r="ADU52" s="35"/>
      <c r="ADV52" s="35"/>
      <c r="ADW52" s="35"/>
      <c r="ADX52" s="35"/>
      <c r="ADY52" s="35"/>
      <c r="ADZ52" s="35"/>
      <c r="AEA52" s="35"/>
      <c r="AEB52" s="35"/>
      <c r="AEC52" s="35"/>
      <c r="AED52" s="35"/>
      <c r="AEE52" s="35"/>
      <c r="AEF52" s="35"/>
      <c r="AEG52" s="35"/>
      <c r="AEH52" s="35"/>
      <c r="AEI52" s="35"/>
      <c r="AEJ52" s="35"/>
      <c r="AEK52" s="35"/>
      <c r="AEL52" s="35"/>
      <c r="AEM52" s="35"/>
      <c r="AEN52" s="35"/>
      <c r="AEO52" s="35"/>
      <c r="AEP52" s="35"/>
      <c r="AEQ52" s="35"/>
      <c r="AER52" s="35"/>
      <c r="AES52" s="35"/>
      <c r="AET52" s="35"/>
      <c r="AEU52" s="35"/>
      <c r="AEV52" s="35"/>
      <c r="AEW52" s="35"/>
      <c r="AEX52" s="35"/>
      <c r="AEY52" s="35"/>
      <c r="AEZ52" s="35"/>
      <c r="AFA52" s="35"/>
      <c r="AFB52" s="35"/>
      <c r="AFC52" s="35"/>
      <c r="AFD52" s="35"/>
      <c r="AFE52" s="35"/>
      <c r="AFF52" s="35"/>
      <c r="AFG52" s="35"/>
      <c r="AFH52" s="35"/>
      <c r="AFI52" s="35"/>
      <c r="AFJ52" s="35"/>
      <c r="AFK52" s="35"/>
      <c r="AFL52" s="35"/>
      <c r="AFM52" s="35"/>
      <c r="AFN52" s="35"/>
      <c r="AFO52" s="35"/>
      <c r="AFP52" s="35"/>
      <c r="AFQ52" s="35"/>
      <c r="AFR52" s="35"/>
      <c r="AFS52" s="35"/>
      <c r="AFT52" s="35"/>
      <c r="AFU52" s="35"/>
      <c r="AFV52" s="35"/>
      <c r="AFW52" s="35"/>
      <c r="AFX52" s="35"/>
      <c r="AFY52" s="35"/>
      <c r="AFZ52" s="35"/>
      <c r="AGA52" s="35"/>
      <c r="AGB52" s="35"/>
      <c r="AGC52" s="35"/>
      <c r="AGD52" s="35"/>
      <c r="AGE52" s="35"/>
      <c r="AGF52" s="35"/>
      <c r="AGG52" s="35"/>
      <c r="AGH52" s="35"/>
      <c r="AGI52" s="35"/>
      <c r="AGJ52" s="35"/>
      <c r="AGK52" s="35"/>
      <c r="AGL52" s="35"/>
      <c r="AGM52" s="35"/>
      <c r="AGN52" s="35"/>
      <c r="AGO52" s="35"/>
      <c r="AGP52" s="35"/>
      <c r="AGQ52" s="35"/>
      <c r="AGR52" s="35"/>
      <c r="AGS52" s="35"/>
      <c r="AGT52" s="35"/>
      <c r="AGU52" s="35"/>
      <c r="AGV52" s="35"/>
      <c r="AGW52" s="35"/>
      <c r="AGX52" s="35"/>
      <c r="AGY52" s="35"/>
      <c r="AGZ52" s="35"/>
      <c r="AHA52" s="35"/>
      <c r="AHB52" s="35"/>
      <c r="AHC52" s="35"/>
      <c r="AHD52" s="35"/>
      <c r="AHE52" s="35"/>
      <c r="AHF52" s="35"/>
      <c r="AHG52" s="35"/>
      <c r="AHH52" s="35"/>
      <c r="AHI52" s="35"/>
      <c r="AHJ52" s="35"/>
      <c r="AHK52" s="35"/>
      <c r="AHL52" s="35"/>
      <c r="AHM52" s="35"/>
      <c r="AHN52" s="35"/>
      <c r="AHO52" s="35"/>
      <c r="AHP52" s="35"/>
      <c r="AHQ52" s="35"/>
      <c r="AHR52" s="35"/>
      <c r="AHS52" s="35"/>
      <c r="AHT52" s="35"/>
      <c r="AHU52" s="35"/>
      <c r="AHV52" s="35"/>
      <c r="AHW52" s="35"/>
      <c r="AHX52" s="35"/>
      <c r="AHY52" s="35"/>
      <c r="AHZ52" s="35"/>
      <c r="AIA52" s="35"/>
      <c r="AIB52" s="35"/>
      <c r="AIC52" s="35"/>
      <c r="AID52" s="35"/>
      <c r="AIE52" s="35"/>
      <c r="AIF52" s="35"/>
      <c r="AIG52" s="35"/>
      <c r="AIH52" s="35"/>
      <c r="AII52" s="35"/>
      <c r="AIJ52" s="35"/>
      <c r="AIK52" s="35"/>
      <c r="AIL52" s="35"/>
      <c r="AIM52" s="35"/>
      <c r="AIN52" s="35"/>
      <c r="AIO52" s="35"/>
      <c r="AIP52" s="35"/>
      <c r="AIQ52" s="35"/>
      <c r="AIR52" s="35"/>
      <c r="AIS52" s="35"/>
      <c r="AIT52" s="35"/>
      <c r="AIU52" s="35"/>
      <c r="AIV52" s="35"/>
      <c r="AIW52" s="35"/>
      <c r="AIX52" s="35"/>
      <c r="AIY52" s="35"/>
      <c r="AIZ52" s="35"/>
      <c r="AJA52" s="35"/>
      <c r="AJB52" s="35"/>
      <c r="AJC52" s="35"/>
      <c r="AJD52" s="35"/>
      <c r="AJE52" s="35"/>
      <c r="AJF52" s="35"/>
      <c r="AJG52" s="35"/>
      <c r="AJH52" s="35"/>
      <c r="AJI52" s="35"/>
      <c r="AJJ52" s="35"/>
      <c r="AJK52" s="35"/>
      <c r="AJL52" s="35"/>
      <c r="AJM52" s="35"/>
      <c r="AJN52" s="35"/>
      <c r="AJO52" s="35"/>
      <c r="AJP52" s="35"/>
      <c r="AJQ52" s="35"/>
      <c r="AJR52" s="35"/>
      <c r="AJS52" s="35"/>
      <c r="AJT52" s="35"/>
      <c r="AJU52" s="35"/>
      <c r="AJV52" s="35"/>
      <c r="AJW52" s="35"/>
      <c r="AJX52" s="35"/>
      <c r="AJY52" s="35"/>
      <c r="AJZ52" s="35"/>
      <c r="AKA52" s="35"/>
      <c r="AKB52" s="35"/>
      <c r="AKC52" s="35"/>
      <c r="AKD52" s="35"/>
      <c r="AKE52" s="35"/>
      <c r="AKF52" s="35"/>
      <c r="AKG52" s="35"/>
      <c r="AKH52" s="35"/>
      <c r="AKI52" s="35"/>
      <c r="AKJ52" s="35"/>
      <c r="AKK52" s="35"/>
      <c r="AKL52" s="35"/>
      <c r="AKM52" s="35"/>
      <c r="AKN52" s="35"/>
      <c r="AKO52" s="35"/>
      <c r="AKP52" s="35"/>
      <c r="AKQ52" s="35"/>
      <c r="AKR52" s="35"/>
      <c r="AKS52" s="35"/>
      <c r="AKT52" s="35"/>
      <c r="AKU52" s="35"/>
      <c r="AKV52" s="35"/>
      <c r="AKW52" s="35"/>
      <c r="AKX52" s="35"/>
      <c r="AKY52" s="35"/>
      <c r="AKZ52" s="35"/>
      <c r="ALA52" s="35"/>
      <c r="ALB52" s="35"/>
      <c r="ALC52" s="35"/>
      <c r="ALD52" s="35"/>
      <c r="ALE52" s="35"/>
      <c r="ALF52" s="35"/>
      <c r="ALG52" s="35"/>
      <c r="ALH52" s="35"/>
      <c r="ALI52" s="35"/>
      <c r="ALJ52" s="35"/>
      <c r="ALK52" s="35"/>
      <c r="ALL52" s="35"/>
      <c r="ALM52" s="35"/>
      <c r="ALN52" s="35"/>
      <c r="ALO52" s="35"/>
      <c r="ALP52" s="35"/>
      <c r="ALQ52" s="35"/>
      <c r="ALR52" s="35"/>
      <c r="ALS52" s="35"/>
      <c r="ALT52" s="35"/>
      <c r="ALU52" s="35"/>
      <c r="ALV52" s="35"/>
      <c r="ALW52" s="35"/>
      <c r="ALX52" s="35"/>
      <c r="ALY52" s="35"/>
      <c r="ALZ52" s="35"/>
      <c r="AMA52" s="35"/>
    </row>
    <row r="53" spans="14:1015">
      <c r="N53" s="3">
        <f>Y53*info!T$4+AC53*info!T$5+AG53*info!T$6+AK53*info!T$7+N52</f>
        <v>0.52019999999999977</v>
      </c>
      <c r="P53" s="45">
        <v>13</v>
      </c>
      <c r="Q53" s="131"/>
      <c r="R53" s="131"/>
      <c r="S53" s="161">
        <f t="shared" si="28"/>
        <v>1.0726086956521736E-2</v>
      </c>
      <c r="T53" s="169">
        <f>AA52*$AA$30*$AA$34*(1-$AA$32)+AE52*$AE$30*$AE$34*(1-$AE$32)+AI52*$AI$30*$AI$34*(1-$AI$32)+AM52*$AM$30*$AM$34*(1-$AM$32)+AQ52*$AQ$30*$AQ$34*(1-$AQ$32)+AU52*$AU$30*$AU$34*(1-$AU$32)+Q53-R53+AW52+AX52+Advance!G27</f>
        <v>8.7299999999999961E-2</v>
      </c>
      <c r="U53" s="132">
        <f t="shared" si="38"/>
        <v>0</v>
      </c>
      <c r="V53" s="165">
        <f t="shared" si="14"/>
        <v>8.7299999999999961E-2</v>
      </c>
      <c r="W53" s="166">
        <f t="shared" si="30"/>
        <v>2.8680000000000003</v>
      </c>
      <c r="X53" s="49"/>
      <c r="Y53" s="42">
        <f t="shared" si="6"/>
        <v>0</v>
      </c>
      <c r="Z53" s="46">
        <f t="shared" si="31"/>
        <v>0</v>
      </c>
      <c r="AA53" s="47">
        <f t="shared" si="15"/>
        <v>50</v>
      </c>
      <c r="AB53" s="48">
        <f t="shared" si="16"/>
        <v>8.7299999999999961E-2</v>
      </c>
      <c r="AC53" s="49">
        <f t="shared" si="17"/>
        <v>0</v>
      </c>
      <c r="AD53" s="46">
        <f t="shared" si="32"/>
        <v>0</v>
      </c>
      <c r="AE53" s="46">
        <f t="shared" si="18"/>
        <v>100</v>
      </c>
      <c r="AF53" s="50">
        <f t="shared" si="7"/>
        <v>8.7299999999999961E-2</v>
      </c>
      <c r="AG53" s="42">
        <f t="shared" si="33"/>
        <v>3</v>
      </c>
      <c r="AH53" s="46">
        <f t="shared" si="34"/>
        <v>0</v>
      </c>
      <c r="AI53" s="46">
        <f t="shared" si="19"/>
        <v>57</v>
      </c>
      <c r="AJ53" s="50">
        <f t="shared" si="8"/>
        <v>1.5299999999999953E-2</v>
      </c>
      <c r="AK53" s="42">
        <f t="shared" si="20"/>
        <v>0</v>
      </c>
      <c r="AL53" s="46">
        <f t="shared" si="35"/>
        <v>0</v>
      </c>
      <c r="AM53" s="46">
        <f t="shared" si="21"/>
        <v>0</v>
      </c>
      <c r="AN53" s="50">
        <f t="shared" si="9"/>
        <v>1.5299999999999953E-2</v>
      </c>
      <c r="AO53" s="42">
        <f t="shared" si="22"/>
        <v>0</v>
      </c>
      <c r="AP53" s="46">
        <f t="shared" si="36"/>
        <v>0</v>
      </c>
      <c r="AQ53" s="46">
        <f t="shared" si="23"/>
        <v>0</v>
      </c>
      <c r="AR53" s="50">
        <f t="shared" si="10"/>
        <v>1.5299999999999953E-2</v>
      </c>
      <c r="AS53" s="42">
        <f t="shared" si="24"/>
        <v>0</v>
      </c>
      <c r="AT53" s="46">
        <f t="shared" si="37"/>
        <v>0</v>
      </c>
      <c r="AU53" s="46">
        <f t="shared" si="25"/>
        <v>0</v>
      </c>
      <c r="AV53" s="51">
        <f t="shared" si="11"/>
        <v>1.5299999999999953E-2</v>
      </c>
      <c r="AW53" s="42">
        <f t="shared" si="12"/>
        <v>8.7299999999999961E-2</v>
      </c>
      <c r="AX53" s="43">
        <f t="shared" si="13"/>
        <v>-7.2000000000000008E-2</v>
      </c>
      <c r="AY53" s="42">
        <f t="shared" si="39"/>
        <v>207</v>
      </c>
      <c r="AZ53" s="52">
        <f t="shared" si="40"/>
        <v>2.8680000000000003</v>
      </c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  <c r="ABS53" s="35"/>
      <c r="ABT53" s="35"/>
      <c r="ABU53" s="35"/>
      <c r="ABV53" s="35"/>
      <c r="ABW53" s="35"/>
      <c r="ABX53" s="35"/>
      <c r="ABY53" s="35"/>
      <c r="ABZ53" s="35"/>
      <c r="ACA53" s="35"/>
      <c r="ACB53" s="35"/>
      <c r="ACC53" s="35"/>
      <c r="ACD53" s="35"/>
      <c r="ACE53" s="35"/>
      <c r="ACF53" s="35"/>
      <c r="ACG53" s="35"/>
      <c r="ACH53" s="35"/>
      <c r="ACI53" s="35"/>
      <c r="ACJ53" s="35"/>
      <c r="ACK53" s="35"/>
      <c r="ACL53" s="35"/>
      <c r="ACM53" s="35"/>
      <c r="ACN53" s="35"/>
      <c r="ACO53" s="35"/>
      <c r="ACP53" s="35"/>
      <c r="ACQ53" s="35"/>
      <c r="ACR53" s="35"/>
      <c r="ACS53" s="35"/>
      <c r="ACT53" s="35"/>
      <c r="ACU53" s="35"/>
      <c r="ACV53" s="35"/>
      <c r="ACW53" s="35"/>
      <c r="ACX53" s="35"/>
      <c r="ACY53" s="35"/>
      <c r="ACZ53" s="35"/>
      <c r="ADA53" s="35"/>
      <c r="ADB53" s="35"/>
      <c r="ADC53" s="35"/>
      <c r="ADD53" s="35"/>
      <c r="ADE53" s="35"/>
      <c r="ADF53" s="35"/>
      <c r="ADG53" s="35"/>
      <c r="ADH53" s="35"/>
      <c r="ADI53" s="35"/>
      <c r="ADJ53" s="35"/>
      <c r="ADK53" s="35"/>
      <c r="ADL53" s="35"/>
      <c r="ADM53" s="35"/>
      <c r="ADN53" s="35"/>
      <c r="ADO53" s="35"/>
      <c r="ADP53" s="35"/>
      <c r="ADQ53" s="35"/>
      <c r="ADR53" s="35"/>
      <c r="ADS53" s="35"/>
      <c r="ADT53" s="35"/>
      <c r="ADU53" s="35"/>
      <c r="ADV53" s="35"/>
      <c r="ADW53" s="35"/>
      <c r="ADX53" s="35"/>
      <c r="ADY53" s="35"/>
      <c r="ADZ53" s="35"/>
      <c r="AEA53" s="35"/>
      <c r="AEB53" s="35"/>
      <c r="AEC53" s="35"/>
      <c r="AED53" s="35"/>
      <c r="AEE53" s="35"/>
      <c r="AEF53" s="35"/>
      <c r="AEG53" s="35"/>
      <c r="AEH53" s="35"/>
      <c r="AEI53" s="35"/>
      <c r="AEJ53" s="35"/>
      <c r="AEK53" s="35"/>
      <c r="AEL53" s="35"/>
      <c r="AEM53" s="35"/>
      <c r="AEN53" s="35"/>
      <c r="AEO53" s="35"/>
      <c r="AEP53" s="35"/>
      <c r="AEQ53" s="35"/>
      <c r="AER53" s="35"/>
      <c r="AES53" s="35"/>
      <c r="AET53" s="35"/>
      <c r="AEU53" s="35"/>
      <c r="AEV53" s="35"/>
      <c r="AEW53" s="35"/>
      <c r="AEX53" s="35"/>
      <c r="AEY53" s="35"/>
      <c r="AEZ53" s="35"/>
      <c r="AFA53" s="35"/>
      <c r="AFB53" s="35"/>
      <c r="AFC53" s="35"/>
      <c r="AFD53" s="35"/>
      <c r="AFE53" s="35"/>
      <c r="AFF53" s="35"/>
      <c r="AFG53" s="35"/>
      <c r="AFH53" s="35"/>
      <c r="AFI53" s="35"/>
      <c r="AFJ53" s="35"/>
      <c r="AFK53" s="35"/>
      <c r="AFL53" s="35"/>
      <c r="AFM53" s="35"/>
      <c r="AFN53" s="35"/>
      <c r="AFO53" s="35"/>
      <c r="AFP53" s="35"/>
      <c r="AFQ53" s="35"/>
      <c r="AFR53" s="35"/>
      <c r="AFS53" s="35"/>
      <c r="AFT53" s="35"/>
      <c r="AFU53" s="35"/>
      <c r="AFV53" s="35"/>
      <c r="AFW53" s="35"/>
      <c r="AFX53" s="35"/>
      <c r="AFY53" s="35"/>
      <c r="AFZ53" s="35"/>
      <c r="AGA53" s="35"/>
      <c r="AGB53" s="35"/>
      <c r="AGC53" s="35"/>
      <c r="AGD53" s="35"/>
      <c r="AGE53" s="35"/>
      <c r="AGF53" s="35"/>
      <c r="AGG53" s="35"/>
      <c r="AGH53" s="35"/>
      <c r="AGI53" s="35"/>
      <c r="AGJ53" s="35"/>
      <c r="AGK53" s="35"/>
      <c r="AGL53" s="35"/>
      <c r="AGM53" s="35"/>
      <c r="AGN53" s="35"/>
      <c r="AGO53" s="35"/>
      <c r="AGP53" s="35"/>
      <c r="AGQ53" s="35"/>
      <c r="AGR53" s="35"/>
      <c r="AGS53" s="35"/>
      <c r="AGT53" s="35"/>
      <c r="AGU53" s="35"/>
      <c r="AGV53" s="35"/>
      <c r="AGW53" s="35"/>
      <c r="AGX53" s="35"/>
      <c r="AGY53" s="35"/>
      <c r="AGZ53" s="35"/>
      <c r="AHA53" s="35"/>
      <c r="AHB53" s="35"/>
      <c r="AHC53" s="35"/>
      <c r="AHD53" s="35"/>
      <c r="AHE53" s="35"/>
      <c r="AHF53" s="35"/>
      <c r="AHG53" s="35"/>
      <c r="AHH53" s="35"/>
      <c r="AHI53" s="35"/>
      <c r="AHJ53" s="35"/>
      <c r="AHK53" s="35"/>
      <c r="AHL53" s="35"/>
      <c r="AHM53" s="35"/>
      <c r="AHN53" s="35"/>
      <c r="AHO53" s="35"/>
      <c r="AHP53" s="35"/>
      <c r="AHQ53" s="35"/>
      <c r="AHR53" s="35"/>
      <c r="AHS53" s="35"/>
      <c r="AHT53" s="35"/>
      <c r="AHU53" s="35"/>
      <c r="AHV53" s="35"/>
      <c r="AHW53" s="35"/>
      <c r="AHX53" s="35"/>
      <c r="AHY53" s="35"/>
      <c r="AHZ53" s="35"/>
      <c r="AIA53" s="35"/>
      <c r="AIB53" s="35"/>
      <c r="AIC53" s="35"/>
      <c r="AID53" s="35"/>
      <c r="AIE53" s="35"/>
      <c r="AIF53" s="35"/>
      <c r="AIG53" s="35"/>
      <c r="AIH53" s="35"/>
      <c r="AII53" s="35"/>
      <c r="AIJ53" s="35"/>
      <c r="AIK53" s="35"/>
      <c r="AIL53" s="35"/>
      <c r="AIM53" s="35"/>
      <c r="AIN53" s="35"/>
      <c r="AIO53" s="35"/>
      <c r="AIP53" s="35"/>
      <c r="AIQ53" s="35"/>
      <c r="AIR53" s="35"/>
      <c r="AIS53" s="35"/>
      <c r="AIT53" s="35"/>
      <c r="AIU53" s="35"/>
      <c r="AIV53" s="35"/>
      <c r="AIW53" s="35"/>
      <c r="AIX53" s="35"/>
      <c r="AIY53" s="35"/>
      <c r="AIZ53" s="35"/>
      <c r="AJA53" s="35"/>
      <c r="AJB53" s="35"/>
      <c r="AJC53" s="35"/>
      <c r="AJD53" s="35"/>
      <c r="AJE53" s="35"/>
      <c r="AJF53" s="35"/>
      <c r="AJG53" s="35"/>
      <c r="AJH53" s="35"/>
      <c r="AJI53" s="35"/>
      <c r="AJJ53" s="35"/>
      <c r="AJK53" s="35"/>
      <c r="AJL53" s="35"/>
      <c r="AJM53" s="35"/>
      <c r="AJN53" s="35"/>
      <c r="AJO53" s="35"/>
      <c r="AJP53" s="35"/>
      <c r="AJQ53" s="35"/>
      <c r="AJR53" s="35"/>
      <c r="AJS53" s="35"/>
      <c r="AJT53" s="35"/>
      <c r="AJU53" s="35"/>
      <c r="AJV53" s="35"/>
      <c r="AJW53" s="35"/>
      <c r="AJX53" s="35"/>
      <c r="AJY53" s="35"/>
      <c r="AJZ53" s="35"/>
      <c r="AKA53" s="35"/>
      <c r="AKB53" s="35"/>
      <c r="AKC53" s="35"/>
      <c r="AKD53" s="35"/>
      <c r="AKE53" s="35"/>
      <c r="AKF53" s="35"/>
      <c r="AKG53" s="35"/>
      <c r="AKH53" s="35"/>
      <c r="AKI53" s="35"/>
      <c r="AKJ53" s="35"/>
      <c r="AKK53" s="35"/>
      <c r="AKL53" s="35"/>
      <c r="AKM53" s="35"/>
      <c r="AKN53" s="35"/>
      <c r="AKO53" s="35"/>
      <c r="AKP53" s="35"/>
      <c r="AKQ53" s="35"/>
      <c r="AKR53" s="35"/>
      <c r="AKS53" s="35"/>
      <c r="AKT53" s="35"/>
      <c r="AKU53" s="35"/>
      <c r="AKV53" s="35"/>
      <c r="AKW53" s="35"/>
      <c r="AKX53" s="35"/>
      <c r="AKY53" s="35"/>
      <c r="AKZ53" s="35"/>
      <c r="ALA53" s="35"/>
      <c r="ALB53" s="35"/>
      <c r="ALC53" s="35"/>
      <c r="ALD53" s="35"/>
      <c r="ALE53" s="35"/>
      <c r="ALF53" s="35"/>
      <c r="ALG53" s="35"/>
      <c r="ALH53" s="35"/>
      <c r="ALI53" s="35"/>
      <c r="ALJ53" s="35"/>
      <c r="ALK53" s="35"/>
      <c r="ALL53" s="35"/>
      <c r="ALM53" s="35"/>
      <c r="ALN53" s="35"/>
      <c r="ALO53" s="35"/>
      <c r="ALP53" s="35"/>
      <c r="ALQ53" s="35"/>
      <c r="ALR53" s="35"/>
      <c r="ALS53" s="35"/>
      <c r="ALT53" s="35"/>
      <c r="ALU53" s="35"/>
      <c r="ALV53" s="35"/>
      <c r="ALW53" s="35"/>
      <c r="ALX53" s="35"/>
      <c r="ALY53" s="35"/>
      <c r="ALZ53" s="35"/>
      <c r="AMA53" s="35"/>
    </row>
    <row r="54" spans="14:1015">
      <c r="N54" s="3">
        <f>Y54*info!T$4+AC54*info!T$5+AG54*info!T$6+AK54*info!T$7+N53</f>
        <v>0.53099999999999981</v>
      </c>
      <c r="P54" s="45">
        <v>14</v>
      </c>
      <c r="Q54" s="131"/>
      <c r="R54" s="131"/>
      <c r="S54" s="161">
        <f t="shared" si="28"/>
        <v>1.0960869565217388E-2</v>
      </c>
      <c r="T54" s="169">
        <f>AA53*$AA$30*$AA$34*(1-$AA$32)+AE53*$AE$30*$AE$34*(1-$AE$32)+AI53*$AI$30*$AI$34*(1-$AI$32)+AM53*$AM$30*$AM$34*(1-$AM$32)+AQ53*$AQ$30*$AQ$34*(1-$AQ$32)+AU53*$AU$30*$AU$34*(1-$AU$32)+Q54-R54+AW53+AX53+Advance!G28</f>
        <v>8.6999999999999966E-2</v>
      </c>
      <c r="U54" s="132">
        <f t="shared" si="38"/>
        <v>0</v>
      </c>
      <c r="V54" s="165">
        <f t="shared" si="14"/>
        <v>8.6999999999999966E-2</v>
      </c>
      <c r="W54" s="166">
        <f t="shared" si="30"/>
        <v>2.94</v>
      </c>
      <c r="X54" s="49"/>
      <c r="Y54" s="42">
        <f t="shared" si="6"/>
        <v>0</v>
      </c>
      <c r="Z54" s="46">
        <f t="shared" si="31"/>
        <v>0</v>
      </c>
      <c r="AA54" s="47">
        <f t="shared" si="15"/>
        <v>50</v>
      </c>
      <c r="AB54" s="48">
        <f t="shared" si="16"/>
        <v>8.6999999999999966E-2</v>
      </c>
      <c r="AC54" s="49">
        <f t="shared" si="17"/>
        <v>0</v>
      </c>
      <c r="AD54" s="46">
        <f t="shared" si="32"/>
        <v>0</v>
      </c>
      <c r="AE54" s="46">
        <f t="shared" si="18"/>
        <v>100</v>
      </c>
      <c r="AF54" s="50">
        <f t="shared" si="7"/>
        <v>8.6999999999999966E-2</v>
      </c>
      <c r="AG54" s="42">
        <f t="shared" si="33"/>
        <v>3</v>
      </c>
      <c r="AH54" s="46">
        <f t="shared" si="34"/>
        <v>0</v>
      </c>
      <c r="AI54" s="46">
        <f t="shared" si="19"/>
        <v>60</v>
      </c>
      <c r="AJ54" s="50">
        <f t="shared" si="8"/>
        <v>1.4999999999999958E-2</v>
      </c>
      <c r="AK54" s="42">
        <f t="shared" si="20"/>
        <v>0</v>
      </c>
      <c r="AL54" s="46">
        <f t="shared" si="35"/>
        <v>0</v>
      </c>
      <c r="AM54" s="46">
        <f t="shared" si="21"/>
        <v>0</v>
      </c>
      <c r="AN54" s="50">
        <f t="shared" si="9"/>
        <v>1.4999999999999958E-2</v>
      </c>
      <c r="AO54" s="42">
        <f t="shared" si="22"/>
        <v>0</v>
      </c>
      <c r="AP54" s="46">
        <f t="shared" si="36"/>
        <v>0</v>
      </c>
      <c r="AQ54" s="46">
        <f t="shared" si="23"/>
        <v>0</v>
      </c>
      <c r="AR54" s="50">
        <f t="shared" si="10"/>
        <v>1.4999999999999958E-2</v>
      </c>
      <c r="AS54" s="42">
        <f t="shared" si="24"/>
        <v>0</v>
      </c>
      <c r="AT54" s="46">
        <f t="shared" si="37"/>
        <v>0</v>
      </c>
      <c r="AU54" s="46">
        <f t="shared" si="25"/>
        <v>0</v>
      </c>
      <c r="AV54" s="51">
        <f t="shared" si="11"/>
        <v>1.4999999999999958E-2</v>
      </c>
      <c r="AW54" s="42">
        <f t="shared" si="12"/>
        <v>8.6999999999999966E-2</v>
      </c>
      <c r="AX54" s="43">
        <f t="shared" si="13"/>
        <v>-7.2000000000000008E-2</v>
      </c>
      <c r="AY54" s="42">
        <f t="shared" si="39"/>
        <v>210</v>
      </c>
      <c r="AZ54" s="52">
        <f t="shared" si="40"/>
        <v>2.94</v>
      </c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  <c r="RV54" s="35"/>
      <c r="RW54" s="35"/>
      <c r="RX54" s="35"/>
      <c r="RY54" s="35"/>
      <c r="RZ54" s="35"/>
      <c r="SA54" s="35"/>
      <c r="SB54" s="35"/>
      <c r="SC54" s="35"/>
      <c r="SD54" s="35"/>
      <c r="SE54" s="35"/>
      <c r="SF54" s="35"/>
      <c r="SG54" s="35"/>
      <c r="SH54" s="35"/>
      <c r="SI54" s="35"/>
      <c r="SJ54" s="35"/>
      <c r="SK54" s="35"/>
      <c r="SL54" s="35"/>
      <c r="SM54" s="35"/>
      <c r="SN54" s="35"/>
      <c r="SO54" s="35"/>
      <c r="SP54" s="35"/>
      <c r="SQ54" s="35"/>
      <c r="SR54" s="35"/>
      <c r="SS54" s="35"/>
      <c r="ST54" s="35"/>
      <c r="SU54" s="35"/>
      <c r="SV54" s="35"/>
      <c r="SW54" s="35"/>
      <c r="SX54" s="35"/>
      <c r="SY54" s="35"/>
      <c r="SZ54" s="35"/>
      <c r="TA54" s="35"/>
      <c r="TB54" s="35"/>
      <c r="TC54" s="35"/>
      <c r="TD54" s="35"/>
      <c r="TE54" s="35"/>
      <c r="TF54" s="35"/>
      <c r="TG54" s="35"/>
      <c r="TH54" s="35"/>
      <c r="TI54" s="35"/>
      <c r="TJ54" s="35"/>
      <c r="TK54" s="35"/>
      <c r="TL54" s="35"/>
      <c r="TM54" s="35"/>
      <c r="TN54" s="35"/>
      <c r="TO54" s="35"/>
      <c r="TP54" s="35"/>
      <c r="TQ54" s="35"/>
      <c r="TR54" s="35"/>
      <c r="TS54" s="35"/>
      <c r="TT54" s="35"/>
      <c r="TU54" s="35"/>
      <c r="TV54" s="35"/>
      <c r="TW54" s="35"/>
      <c r="TX54" s="35"/>
      <c r="TY54" s="35"/>
      <c r="TZ54" s="35"/>
      <c r="UA54" s="35"/>
      <c r="UB54" s="35"/>
      <c r="UC54" s="35"/>
      <c r="UD54" s="35"/>
      <c r="UE54" s="35"/>
      <c r="UF54" s="35"/>
      <c r="UG54" s="35"/>
      <c r="UH54" s="35"/>
      <c r="UI54" s="35"/>
      <c r="UJ54" s="35"/>
      <c r="UK54" s="35"/>
      <c r="UL54" s="35"/>
      <c r="UM54" s="35"/>
      <c r="UN54" s="35"/>
      <c r="UO54" s="35"/>
      <c r="UP54" s="35"/>
      <c r="UQ54" s="35"/>
      <c r="UR54" s="35"/>
      <c r="US54" s="35"/>
      <c r="UT54" s="35"/>
      <c r="UU54" s="35"/>
      <c r="UV54" s="35"/>
      <c r="UW54" s="35"/>
      <c r="UX54" s="35"/>
      <c r="UY54" s="35"/>
      <c r="UZ54" s="35"/>
      <c r="VA54" s="35"/>
      <c r="VB54" s="35"/>
      <c r="VC54" s="35"/>
      <c r="VD54" s="35"/>
      <c r="VE54" s="35"/>
      <c r="VF54" s="35"/>
      <c r="VG54" s="35"/>
      <c r="VH54" s="35"/>
      <c r="VI54" s="35"/>
      <c r="VJ54" s="35"/>
      <c r="VK54" s="35"/>
      <c r="VL54" s="35"/>
      <c r="VM54" s="35"/>
      <c r="VN54" s="35"/>
      <c r="VO54" s="35"/>
      <c r="VP54" s="35"/>
      <c r="VQ54" s="35"/>
      <c r="VR54" s="35"/>
      <c r="VS54" s="35"/>
      <c r="VT54" s="35"/>
      <c r="VU54" s="35"/>
      <c r="VV54" s="35"/>
      <c r="VW54" s="35"/>
      <c r="VX54" s="35"/>
      <c r="VY54" s="35"/>
      <c r="VZ54" s="35"/>
      <c r="WA54" s="35"/>
      <c r="WB54" s="35"/>
      <c r="WC54" s="35"/>
      <c r="WD54" s="35"/>
      <c r="WE54" s="35"/>
      <c r="WF54" s="35"/>
      <c r="WG54" s="35"/>
      <c r="WH54" s="35"/>
      <c r="WI54" s="35"/>
      <c r="WJ54" s="35"/>
      <c r="WK54" s="35"/>
      <c r="WL54" s="35"/>
      <c r="WM54" s="35"/>
      <c r="WN54" s="35"/>
      <c r="WO54" s="35"/>
      <c r="WP54" s="35"/>
      <c r="WQ54" s="35"/>
      <c r="WR54" s="35"/>
      <c r="WS54" s="35"/>
      <c r="WT54" s="35"/>
      <c r="WU54" s="35"/>
      <c r="WV54" s="35"/>
      <c r="WW54" s="35"/>
      <c r="WX54" s="35"/>
      <c r="WY54" s="35"/>
      <c r="WZ54" s="35"/>
      <c r="XA54" s="35"/>
      <c r="XB54" s="35"/>
      <c r="XC54" s="35"/>
      <c r="XD54" s="35"/>
      <c r="XE54" s="35"/>
      <c r="XF54" s="35"/>
      <c r="XG54" s="35"/>
      <c r="XH54" s="35"/>
      <c r="XI54" s="35"/>
      <c r="XJ54" s="35"/>
      <c r="XK54" s="35"/>
      <c r="XL54" s="35"/>
      <c r="XM54" s="35"/>
      <c r="XN54" s="35"/>
      <c r="XO54" s="35"/>
      <c r="XP54" s="35"/>
      <c r="XQ54" s="35"/>
      <c r="XR54" s="35"/>
      <c r="XS54" s="35"/>
      <c r="XT54" s="35"/>
      <c r="XU54" s="35"/>
      <c r="XV54" s="35"/>
      <c r="XW54" s="35"/>
      <c r="XX54" s="35"/>
      <c r="XY54" s="35"/>
      <c r="XZ54" s="35"/>
      <c r="YA54" s="35"/>
      <c r="YB54" s="35"/>
      <c r="YC54" s="35"/>
      <c r="YD54" s="35"/>
      <c r="YE54" s="35"/>
      <c r="YF54" s="35"/>
      <c r="YG54" s="35"/>
      <c r="YH54" s="35"/>
      <c r="YI54" s="35"/>
      <c r="YJ54" s="35"/>
      <c r="YK54" s="35"/>
      <c r="YL54" s="35"/>
      <c r="YM54" s="35"/>
      <c r="YN54" s="35"/>
      <c r="YO54" s="35"/>
      <c r="YP54" s="35"/>
      <c r="YQ54" s="35"/>
      <c r="YR54" s="35"/>
      <c r="YS54" s="35"/>
      <c r="YT54" s="35"/>
      <c r="YU54" s="35"/>
      <c r="YV54" s="35"/>
      <c r="YW54" s="35"/>
      <c r="YX54" s="35"/>
      <c r="YY54" s="35"/>
      <c r="YZ54" s="35"/>
      <c r="ZA54" s="35"/>
      <c r="ZB54" s="35"/>
      <c r="ZC54" s="35"/>
      <c r="ZD54" s="35"/>
      <c r="ZE54" s="35"/>
      <c r="ZF54" s="35"/>
      <c r="ZG54" s="35"/>
      <c r="ZH54" s="35"/>
      <c r="ZI54" s="35"/>
      <c r="ZJ54" s="35"/>
      <c r="ZK54" s="35"/>
      <c r="ZL54" s="35"/>
      <c r="ZM54" s="35"/>
      <c r="ZN54" s="35"/>
      <c r="ZO54" s="35"/>
      <c r="ZP54" s="35"/>
      <c r="ZQ54" s="35"/>
      <c r="ZR54" s="35"/>
      <c r="ZS54" s="35"/>
      <c r="ZT54" s="35"/>
      <c r="ZU54" s="35"/>
      <c r="ZV54" s="35"/>
      <c r="ZW54" s="35"/>
      <c r="ZX54" s="35"/>
      <c r="ZY54" s="35"/>
      <c r="ZZ54" s="35"/>
      <c r="AAA54" s="35"/>
      <c r="AAB54" s="35"/>
      <c r="AAC54" s="35"/>
      <c r="AAD54" s="35"/>
      <c r="AAE54" s="35"/>
      <c r="AAF54" s="35"/>
      <c r="AAG54" s="35"/>
      <c r="AAH54" s="35"/>
      <c r="AAI54" s="35"/>
      <c r="AAJ54" s="35"/>
      <c r="AAK54" s="35"/>
      <c r="AAL54" s="35"/>
      <c r="AAM54" s="35"/>
      <c r="AAN54" s="35"/>
      <c r="AAO54" s="35"/>
      <c r="AAP54" s="35"/>
      <c r="AAQ54" s="35"/>
      <c r="AAR54" s="35"/>
      <c r="AAS54" s="35"/>
      <c r="AAT54" s="35"/>
      <c r="AAU54" s="35"/>
      <c r="AAV54" s="35"/>
      <c r="AAW54" s="35"/>
      <c r="AAX54" s="35"/>
      <c r="AAY54" s="35"/>
      <c r="AAZ54" s="35"/>
      <c r="ABA54" s="35"/>
      <c r="ABB54" s="35"/>
      <c r="ABC54" s="35"/>
      <c r="ABD54" s="35"/>
      <c r="ABE54" s="35"/>
      <c r="ABF54" s="35"/>
      <c r="ABG54" s="35"/>
      <c r="ABH54" s="35"/>
      <c r="ABI54" s="35"/>
      <c r="ABJ54" s="35"/>
      <c r="ABK54" s="35"/>
      <c r="ABL54" s="35"/>
      <c r="ABM54" s="35"/>
      <c r="ABN54" s="35"/>
      <c r="ABO54" s="35"/>
      <c r="ABP54" s="35"/>
      <c r="ABQ54" s="35"/>
      <c r="ABR54" s="35"/>
      <c r="ABS54" s="35"/>
      <c r="ABT54" s="35"/>
      <c r="ABU54" s="35"/>
      <c r="ABV54" s="35"/>
      <c r="ABW54" s="35"/>
      <c r="ABX54" s="35"/>
      <c r="ABY54" s="35"/>
      <c r="ABZ54" s="35"/>
      <c r="ACA54" s="35"/>
      <c r="ACB54" s="35"/>
      <c r="ACC54" s="35"/>
      <c r="ACD54" s="35"/>
      <c r="ACE54" s="35"/>
      <c r="ACF54" s="35"/>
      <c r="ACG54" s="35"/>
      <c r="ACH54" s="35"/>
      <c r="ACI54" s="35"/>
      <c r="ACJ54" s="35"/>
      <c r="ACK54" s="35"/>
      <c r="ACL54" s="35"/>
      <c r="ACM54" s="35"/>
      <c r="ACN54" s="35"/>
      <c r="ACO54" s="35"/>
      <c r="ACP54" s="35"/>
      <c r="ACQ54" s="35"/>
      <c r="ACR54" s="35"/>
      <c r="ACS54" s="35"/>
      <c r="ACT54" s="35"/>
      <c r="ACU54" s="35"/>
      <c r="ACV54" s="35"/>
      <c r="ACW54" s="35"/>
      <c r="ACX54" s="35"/>
      <c r="ACY54" s="35"/>
      <c r="ACZ54" s="35"/>
      <c r="ADA54" s="35"/>
      <c r="ADB54" s="35"/>
      <c r="ADC54" s="35"/>
      <c r="ADD54" s="35"/>
      <c r="ADE54" s="35"/>
      <c r="ADF54" s="35"/>
      <c r="ADG54" s="35"/>
      <c r="ADH54" s="35"/>
      <c r="ADI54" s="35"/>
      <c r="ADJ54" s="35"/>
      <c r="ADK54" s="35"/>
      <c r="ADL54" s="35"/>
      <c r="ADM54" s="35"/>
      <c r="ADN54" s="35"/>
      <c r="ADO54" s="35"/>
      <c r="ADP54" s="35"/>
      <c r="ADQ54" s="35"/>
      <c r="ADR54" s="35"/>
      <c r="ADS54" s="35"/>
      <c r="ADT54" s="35"/>
      <c r="ADU54" s="35"/>
      <c r="ADV54" s="35"/>
      <c r="ADW54" s="35"/>
      <c r="ADX54" s="35"/>
      <c r="ADY54" s="35"/>
      <c r="ADZ54" s="35"/>
      <c r="AEA54" s="35"/>
      <c r="AEB54" s="35"/>
      <c r="AEC54" s="35"/>
      <c r="AED54" s="35"/>
      <c r="AEE54" s="35"/>
      <c r="AEF54" s="35"/>
      <c r="AEG54" s="35"/>
      <c r="AEH54" s="35"/>
      <c r="AEI54" s="35"/>
      <c r="AEJ54" s="35"/>
      <c r="AEK54" s="35"/>
      <c r="AEL54" s="35"/>
      <c r="AEM54" s="35"/>
      <c r="AEN54" s="35"/>
      <c r="AEO54" s="35"/>
      <c r="AEP54" s="35"/>
      <c r="AEQ54" s="35"/>
      <c r="AER54" s="35"/>
      <c r="AES54" s="35"/>
      <c r="AET54" s="35"/>
      <c r="AEU54" s="35"/>
      <c r="AEV54" s="35"/>
      <c r="AEW54" s="35"/>
      <c r="AEX54" s="35"/>
      <c r="AEY54" s="35"/>
      <c r="AEZ54" s="35"/>
      <c r="AFA54" s="35"/>
      <c r="AFB54" s="35"/>
      <c r="AFC54" s="35"/>
      <c r="AFD54" s="35"/>
      <c r="AFE54" s="35"/>
      <c r="AFF54" s="35"/>
      <c r="AFG54" s="35"/>
      <c r="AFH54" s="35"/>
      <c r="AFI54" s="35"/>
      <c r="AFJ54" s="35"/>
      <c r="AFK54" s="35"/>
      <c r="AFL54" s="35"/>
      <c r="AFM54" s="35"/>
      <c r="AFN54" s="35"/>
      <c r="AFO54" s="35"/>
      <c r="AFP54" s="35"/>
      <c r="AFQ54" s="35"/>
      <c r="AFR54" s="35"/>
      <c r="AFS54" s="35"/>
      <c r="AFT54" s="35"/>
      <c r="AFU54" s="35"/>
      <c r="AFV54" s="35"/>
      <c r="AFW54" s="35"/>
      <c r="AFX54" s="35"/>
      <c r="AFY54" s="35"/>
      <c r="AFZ54" s="35"/>
      <c r="AGA54" s="35"/>
      <c r="AGB54" s="35"/>
      <c r="AGC54" s="35"/>
      <c r="AGD54" s="35"/>
      <c r="AGE54" s="35"/>
      <c r="AGF54" s="35"/>
      <c r="AGG54" s="35"/>
      <c r="AGH54" s="35"/>
      <c r="AGI54" s="35"/>
      <c r="AGJ54" s="35"/>
      <c r="AGK54" s="35"/>
      <c r="AGL54" s="35"/>
      <c r="AGM54" s="35"/>
      <c r="AGN54" s="35"/>
      <c r="AGO54" s="35"/>
      <c r="AGP54" s="35"/>
      <c r="AGQ54" s="35"/>
      <c r="AGR54" s="35"/>
      <c r="AGS54" s="35"/>
      <c r="AGT54" s="35"/>
      <c r="AGU54" s="35"/>
      <c r="AGV54" s="35"/>
      <c r="AGW54" s="35"/>
      <c r="AGX54" s="35"/>
      <c r="AGY54" s="35"/>
      <c r="AGZ54" s="35"/>
      <c r="AHA54" s="35"/>
      <c r="AHB54" s="35"/>
      <c r="AHC54" s="35"/>
      <c r="AHD54" s="35"/>
      <c r="AHE54" s="35"/>
      <c r="AHF54" s="35"/>
      <c r="AHG54" s="35"/>
      <c r="AHH54" s="35"/>
      <c r="AHI54" s="35"/>
      <c r="AHJ54" s="35"/>
      <c r="AHK54" s="35"/>
      <c r="AHL54" s="35"/>
      <c r="AHM54" s="35"/>
      <c r="AHN54" s="35"/>
      <c r="AHO54" s="35"/>
      <c r="AHP54" s="35"/>
      <c r="AHQ54" s="35"/>
      <c r="AHR54" s="35"/>
      <c r="AHS54" s="35"/>
      <c r="AHT54" s="35"/>
      <c r="AHU54" s="35"/>
      <c r="AHV54" s="35"/>
      <c r="AHW54" s="35"/>
      <c r="AHX54" s="35"/>
      <c r="AHY54" s="35"/>
      <c r="AHZ54" s="35"/>
      <c r="AIA54" s="35"/>
      <c r="AIB54" s="35"/>
      <c r="AIC54" s="35"/>
      <c r="AID54" s="35"/>
      <c r="AIE54" s="35"/>
      <c r="AIF54" s="35"/>
      <c r="AIG54" s="35"/>
      <c r="AIH54" s="35"/>
      <c r="AII54" s="35"/>
      <c r="AIJ54" s="35"/>
      <c r="AIK54" s="35"/>
      <c r="AIL54" s="35"/>
      <c r="AIM54" s="35"/>
      <c r="AIN54" s="35"/>
      <c r="AIO54" s="35"/>
      <c r="AIP54" s="35"/>
      <c r="AIQ54" s="35"/>
      <c r="AIR54" s="35"/>
      <c r="AIS54" s="35"/>
      <c r="AIT54" s="35"/>
      <c r="AIU54" s="35"/>
      <c r="AIV54" s="35"/>
      <c r="AIW54" s="35"/>
      <c r="AIX54" s="35"/>
      <c r="AIY54" s="35"/>
      <c r="AIZ54" s="35"/>
      <c r="AJA54" s="35"/>
      <c r="AJB54" s="35"/>
      <c r="AJC54" s="35"/>
      <c r="AJD54" s="35"/>
      <c r="AJE54" s="35"/>
      <c r="AJF54" s="35"/>
      <c r="AJG54" s="35"/>
      <c r="AJH54" s="35"/>
      <c r="AJI54" s="35"/>
      <c r="AJJ54" s="35"/>
      <c r="AJK54" s="35"/>
      <c r="AJL54" s="35"/>
      <c r="AJM54" s="35"/>
      <c r="AJN54" s="35"/>
      <c r="AJO54" s="35"/>
      <c r="AJP54" s="35"/>
      <c r="AJQ54" s="35"/>
      <c r="AJR54" s="35"/>
      <c r="AJS54" s="35"/>
      <c r="AJT54" s="35"/>
      <c r="AJU54" s="35"/>
      <c r="AJV54" s="35"/>
      <c r="AJW54" s="35"/>
      <c r="AJX54" s="35"/>
      <c r="AJY54" s="35"/>
      <c r="AJZ54" s="35"/>
      <c r="AKA54" s="35"/>
      <c r="AKB54" s="35"/>
      <c r="AKC54" s="35"/>
      <c r="AKD54" s="35"/>
      <c r="AKE54" s="35"/>
      <c r="AKF54" s="35"/>
      <c r="AKG54" s="35"/>
      <c r="AKH54" s="35"/>
      <c r="AKI54" s="35"/>
      <c r="AKJ54" s="35"/>
      <c r="AKK54" s="35"/>
      <c r="AKL54" s="35"/>
      <c r="AKM54" s="35"/>
      <c r="AKN54" s="35"/>
      <c r="AKO54" s="35"/>
      <c r="AKP54" s="35"/>
      <c r="AKQ54" s="35"/>
      <c r="AKR54" s="35"/>
      <c r="AKS54" s="35"/>
      <c r="AKT54" s="35"/>
      <c r="AKU54" s="35"/>
      <c r="AKV54" s="35"/>
      <c r="AKW54" s="35"/>
      <c r="AKX54" s="35"/>
      <c r="AKY54" s="35"/>
      <c r="AKZ54" s="35"/>
      <c r="ALA54" s="35"/>
      <c r="ALB54" s="35"/>
      <c r="ALC54" s="35"/>
      <c r="ALD54" s="35"/>
      <c r="ALE54" s="35"/>
      <c r="ALF54" s="35"/>
      <c r="ALG54" s="35"/>
      <c r="ALH54" s="35"/>
      <c r="ALI54" s="35"/>
      <c r="ALJ54" s="35"/>
      <c r="ALK54" s="35"/>
      <c r="ALL54" s="35"/>
      <c r="ALM54" s="35"/>
      <c r="ALN54" s="35"/>
      <c r="ALO54" s="35"/>
      <c r="ALP54" s="35"/>
      <c r="ALQ54" s="35"/>
      <c r="ALR54" s="35"/>
      <c r="ALS54" s="35"/>
      <c r="ALT54" s="35"/>
      <c r="ALU54" s="35"/>
      <c r="ALV54" s="35"/>
      <c r="ALW54" s="35"/>
      <c r="ALX54" s="35"/>
      <c r="ALY54" s="35"/>
      <c r="ALZ54" s="35"/>
      <c r="AMA54" s="35"/>
    </row>
    <row r="55" spans="14:1015">
      <c r="N55" s="3">
        <f>Y55*info!T$4+AC55*info!T$5+AG55*info!T$6+AK55*info!T$7+N54</f>
        <v>0.54179999999999984</v>
      </c>
      <c r="P55" s="45">
        <v>15</v>
      </c>
      <c r="Q55" s="131"/>
      <c r="R55" s="131"/>
      <c r="S55" s="161">
        <f t="shared" si="28"/>
        <v>1.1195652173913041E-2</v>
      </c>
      <c r="T55" s="169">
        <f>AA54*$AA$30*$AA$34*(1-$AA$32)+AE54*$AE$30*$AE$34*(1-$AE$32)+AI54*$AI$30*$AI$34*(1-$AI$32)+AM54*$AM$30*$AM$34*(1-$AM$32)+AQ54*$AQ$30*$AQ$34*(1-$AQ$32)+AU54*$AU$30*$AU$34*(1-$AU$32)+Q55-R55+AW54+AX54+Advance!G29</f>
        <v>8.8499999999999968E-2</v>
      </c>
      <c r="U55" s="132">
        <f t="shared" si="38"/>
        <v>0</v>
      </c>
      <c r="V55" s="165">
        <f t="shared" si="14"/>
        <v>8.8499999999999968E-2</v>
      </c>
      <c r="W55" s="166">
        <f t="shared" si="30"/>
        <v>3.012</v>
      </c>
      <c r="X55" s="49"/>
      <c r="Y55" s="42">
        <f t="shared" si="6"/>
        <v>0</v>
      </c>
      <c r="Z55" s="46">
        <f t="shared" si="31"/>
        <v>0</v>
      </c>
      <c r="AA55" s="47">
        <f t="shared" si="15"/>
        <v>50</v>
      </c>
      <c r="AB55" s="48">
        <f t="shared" si="16"/>
        <v>8.8499999999999968E-2</v>
      </c>
      <c r="AC55" s="49">
        <f t="shared" si="17"/>
        <v>0</v>
      </c>
      <c r="AD55" s="46">
        <f t="shared" si="32"/>
        <v>0</v>
      </c>
      <c r="AE55" s="46">
        <f t="shared" si="18"/>
        <v>100</v>
      </c>
      <c r="AF55" s="50">
        <f t="shared" si="7"/>
        <v>8.8499999999999968E-2</v>
      </c>
      <c r="AG55" s="42">
        <f t="shared" si="33"/>
        <v>3</v>
      </c>
      <c r="AH55" s="46">
        <f t="shared" si="34"/>
        <v>0</v>
      </c>
      <c r="AI55" s="46">
        <f t="shared" si="19"/>
        <v>63</v>
      </c>
      <c r="AJ55" s="50">
        <f t="shared" si="8"/>
        <v>1.6499999999999959E-2</v>
      </c>
      <c r="AK55" s="42">
        <f t="shared" si="20"/>
        <v>0</v>
      </c>
      <c r="AL55" s="46">
        <f t="shared" si="35"/>
        <v>0</v>
      </c>
      <c r="AM55" s="46">
        <f t="shared" si="21"/>
        <v>0</v>
      </c>
      <c r="AN55" s="50">
        <f t="shared" si="9"/>
        <v>1.6499999999999959E-2</v>
      </c>
      <c r="AO55" s="42">
        <f t="shared" si="22"/>
        <v>0</v>
      </c>
      <c r="AP55" s="46">
        <f t="shared" si="36"/>
        <v>0</v>
      </c>
      <c r="AQ55" s="46">
        <f t="shared" si="23"/>
        <v>0</v>
      </c>
      <c r="AR55" s="50">
        <f t="shared" si="10"/>
        <v>1.6499999999999959E-2</v>
      </c>
      <c r="AS55" s="42">
        <f t="shared" si="24"/>
        <v>0</v>
      </c>
      <c r="AT55" s="46">
        <f t="shared" si="37"/>
        <v>0</v>
      </c>
      <c r="AU55" s="46">
        <f t="shared" si="25"/>
        <v>0</v>
      </c>
      <c r="AV55" s="51">
        <f t="shared" si="11"/>
        <v>1.6499999999999959E-2</v>
      </c>
      <c r="AW55" s="42">
        <f t="shared" si="12"/>
        <v>8.8499999999999968E-2</v>
      </c>
      <c r="AX55" s="43">
        <f t="shared" si="13"/>
        <v>-7.2000000000000008E-2</v>
      </c>
      <c r="AY55" s="42">
        <f t="shared" si="39"/>
        <v>213</v>
      </c>
      <c r="AZ55" s="52">
        <f t="shared" si="40"/>
        <v>3.012</v>
      </c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  <c r="RV55" s="35"/>
      <c r="RW55" s="35"/>
      <c r="RX55" s="35"/>
      <c r="RY55" s="35"/>
      <c r="RZ55" s="35"/>
      <c r="SA55" s="35"/>
      <c r="SB55" s="35"/>
      <c r="SC55" s="35"/>
      <c r="SD55" s="35"/>
      <c r="SE55" s="35"/>
      <c r="SF55" s="35"/>
      <c r="SG55" s="35"/>
      <c r="SH55" s="35"/>
      <c r="SI55" s="35"/>
      <c r="SJ55" s="35"/>
      <c r="SK55" s="35"/>
      <c r="SL55" s="35"/>
      <c r="SM55" s="35"/>
      <c r="SN55" s="35"/>
      <c r="SO55" s="35"/>
      <c r="SP55" s="35"/>
      <c r="SQ55" s="35"/>
      <c r="SR55" s="35"/>
      <c r="SS55" s="35"/>
      <c r="ST55" s="35"/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/>
      <c r="UF55" s="35"/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/>
      <c r="VP55" s="35"/>
      <c r="VQ55" s="35"/>
      <c r="VR55" s="35"/>
      <c r="VS55" s="35"/>
      <c r="VT55" s="35"/>
      <c r="VU55" s="35"/>
      <c r="VV55" s="35"/>
      <c r="VW55" s="35"/>
      <c r="VX55" s="35"/>
      <c r="VY55" s="35"/>
      <c r="VZ55" s="35"/>
      <c r="WA55" s="35"/>
      <c r="WB55" s="35"/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/>
      <c r="XM55" s="35"/>
      <c r="XN55" s="35"/>
      <c r="XO55" s="35"/>
      <c r="XP55" s="35"/>
      <c r="XQ55" s="35"/>
      <c r="XR55" s="35"/>
      <c r="XS55" s="35"/>
      <c r="XT55" s="35"/>
      <c r="XU55" s="35"/>
      <c r="XV55" s="35"/>
      <c r="XW55" s="35"/>
      <c r="XX55" s="35"/>
      <c r="XY55" s="35"/>
      <c r="XZ55" s="35"/>
      <c r="YA55" s="35"/>
      <c r="YB55" s="35"/>
      <c r="YC55" s="35"/>
      <c r="YD55" s="35"/>
      <c r="YE55" s="35"/>
      <c r="YF55" s="35"/>
      <c r="YG55" s="35"/>
      <c r="YH55" s="35"/>
      <c r="YI55" s="35"/>
      <c r="YJ55" s="35"/>
      <c r="YK55" s="35"/>
      <c r="YL55" s="35"/>
      <c r="YM55" s="35"/>
      <c r="YN55" s="35"/>
      <c r="YO55" s="35"/>
      <c r="YP55" s="35"/>
      <c r="YQ55" s="35"/>
      <c r="YR55" s="35"/>
      <c r="YS55" s="35"/>
      <c r="YT55" s="35"/>
      <c r="YU55" s="35"/>
      <c r="YV55" s="35"/>
      <c r="YW55" s="35"/>
      <c r="YX55" s="35"/>
      <c r="YY55" s="35"/>
      <c r="YZ55" s="35"/>
      <c r="ZA55" s="35"/>
      <c r="ZB55" s="35"/>
      <c r="ZC55" s="35"/>
      <c r="ZD55" s="35"/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/>
      <c r="ZU55" s="35"/>
      <c r="ZV55" s="35"/>
      <c r="ZW55" s="35"/>
      <c r="ZX55" s="35"/>
      <c r="ZY55" s="35"/>
      <c r="ZZ55" s="35"/>
      <c r="AAA55" s="35"/>
      <c r="AAB55" s="35"/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/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  <c r="ABS55" s="35"/>
      <c r="ABT55" s="35"/>
      <c r="ABU55" s="35"/>
      <c r="ABV55" s="35"/>
      <c r="ABW55" s="35"/>
      <c r="ABX55" s="35"/>
      <c r="ABY55" s="35"/>
      <c r="ABZ55" s="35"/>
      <c r="ACA55" s="35"/>
      <c r="ACB55" s="35"/>
      <c r="ACC55" s="35"/>
      <c r="ACD55" s="35"/>
      <c r="ACE55" s="35"/>
      <c r="ACF55" s="35"/>
      <c r="ACG55" s="35"/>
      <c r="ACH55" s="35"/>
      <c r="ACI55" s="35"/>
      <c r="ACJ55" s="35"/>
      <c r="ACK55" s="35"/>
      <c r="ACL55" s="35"/>
      <c r="ACM55" s="35"/>
      <c r="ACN55" s="35"/>
      <c r="ACO55" s="35"/>
      <c r="ACP55" s="35"/>
      <c r="ACQ55" s="35"/>
      <c r="ACR55" s="35"/>
      <c r="ACS55" s="35"/>
      <c r="ACT55" s="35"/>
      <c r="ACU55" s="35"/>
      <c r="ACV55" s="35"/>
      <c r="ACW55" s="35"/>
      <c r="ACX55" s="35"/>
      <c r="ACY55" s="35"/>
      <c r="ACZ55" s="35"/>
      <c r="ADA55" s="35"/>
      <c r="ADB55" s="35"/>
      <c r="ADC55" s="35"/>
      <c r="ADD55" s="35"/>
      <c r="ADE55" s="35"/>
      <c r="ADF55" s="35"/>
      <c r="ADG55" s="35"/>
      <c r="ADH55" s="35"/>
      <c r="ADI55" s="35"/>
      <c r="ADJ55" s="35"/>
      <c r="ADK55" s="35"/>
      <c r="ADL55" s="35"/>
      <c r="ADM55" s="35"/>
      <c r="ADN55" s="35"/>
      <c r="ADO55" s="35"/>
      <c r="ADP55" s="35"/>
      <c r="ADQ55" s="35"/>
      <c r="ADR55" s="35"/>
      <c r="ADS55" s="35"/>
      <c r="ADT55" s="35"/>
      <c r="ADU55" s="35"/>
      <c r="ADV55" s="35"/>
      <c r="ADW55" s="35"/>
      <c r="ADX55" s="35"/>
      <c r="ADY55" s="35"/>
      <c r="ADZ55" s="35"/>
      <c r="AEA55" s="35"/>
      <c r="AEB55" s="35"/>
      <c r="AEC55" s="35"/>
      <c r="AED55" s="35"/>
      <c r="AEE55" s="35"/>
      <c r="AEF55" s="35"/>
      <c r="AEG55" s="35"/>
      <c r="AEH55" s="35"/>
      <c r="AEI55" s="35"/>
      <c r="AEJ55" s="35"/>
      <c r="AEK55" s="35"/>
      <c r="AEL55" s="35"/>
      <c r="AEM55" s="35"/>
      <c r="AEN55" s="35"/>
      <c r="AEO55" s="35"/>
      <c r="AEP55" s="35"/>
      <c r="AEQ55" s="35"/>
      <c r="AER55" s="35"/>
      <c r="AES55" s="35"/>
      <c r="AET55" s="35"/>
      <c r="AEU55" s="35"/>
      <c r="AEV55" s="35"/>
      <c r="AEW55" s="35"/>
      <c r="AEX55" s="35"/>
      <c r="AEY55" s="35"/>
      <c r="AEZ55" s="35"/>
      <c r="AFA55" s="35"/>
      <c r="AFB55" s="35"/>
      <c r="AFC55" s="35"/>
      <c r="AFD55" s="35"/>
      <c r="AFE55" s="35"/>
      <c r="AFF55" s="35"/>
      <c r="AFG55" s="35"/>
      <c r="AFH55" s="35"/>
      <c r="AFI55" s="35"/>
      <c r="AFJ55" s="35"/>
      <c r="AFK55" s="35"/>
      <c r="AFL55" s="35"/>
      <c r="AFM55" s="35"/>
      <c r="AFN55" s="35"/>
      <c r="AFO55" s="35"/>
      <c r="AFP55" s="35"/>
      <c r="AFQ55" s="35"/>
      <c r="AFR55" s="35"/>
      <c r="AFS55" s="35"/>
      <c r="AFT55" s="35"/>
      <c r="AFU55" s="35"/>
      <c r="AFV55" s="35"/>
      <c r="AFW55" s="35"/>
      <c r="AFX55" s="35"/>
      <c r="AFY55" s="35"/>
      <c r="AFZ55" s="35"/>
      <c r="AGA55" s="35"/>
      <c r="AGB55" s="35"/>
      <c r="AGC55" s="35"/>
      <c r="AGD55" s="35"/>
      <c r="AGE55" s="35"/>
      <c r="AGF55" s="35"/>
      <c r="AGG55" s="35"/>
      <c r="AGH55" s="35"/>
      <c r="AGI55" s="35"/>
      <c r="AGJ55" s="35"/>
      <c r="AGK55" s="35"/>
      <c r="AGL55" s="35"/>
      <c r="AGM55" s="35"/>
      <c r="AGN55" s="35"/>
      <c r="AGO55" s="35"/>
      <c r="AGP55" s="35"/>
      <c r="AGQ55" s="35"/>
      <c r="AGR55" s="35"/>
      <c r="AGS55" s="35"/>
      <c r="AGT55" s="35"/>
      <c r="AGU55" s="35"/>
      <c r="AGV55" s="35"/>
      <c r="AGW55" s="35"/>
      <c r="AGX55" s="35"/>
      <c r="AGY55" s="35"/>
      <c r="AGZ55" s="35"/>
      <c r="AHA55" s="35"/>
      <c r="AHB55" s="35"/>
      <c r="AHC55" s="35"/>
      <c r="AHD55" s="35"/>
      <c r="AHE55" s="35"/>
      <c r="AHF55" s="35"/>
      <c r="AHG55" s="35"/>
      <c r="AHH55" s="35"/>
      <c r="AHI55" s="35"/>
      <c r="AHJ55" s="35"/>
      <c r="AHK55" s="35"/>
      <c r="AHL55" s="35"/>
      <c r="AHM55" s="35"/>
      <c r="AHN55" s="35"/>
      <c r="AHO55" s="35"/>
      <c r="AHP55" s="35"/>
      <c r="AHQ55" s="35"/>
      <c r="AHR55" s="35"/>
      <c r="AHS55" s="35"/>
      <c r="AHT55" s="35"/>
      <c r="AHU55" s="35"/>
      <c r="AHV55" s="35"/>
      <c r="AHW55" s="35"/>
      <c r="AHX55" s="35"/>
      <c r="AHY55" s="35"/>
      <c r="AHZ55" s="35"/>
      <c r="AIA55" s="35"/>
      <c r="AIB55" s="35"/>
      <c r="AIC55" s="35"/>
      <c r="AID55" s="35"/>
      <c r="AIE55" s="35"/>
      <c r="AIF55" s="35"/>
      <c r="AIG55" s="35"/>
      <c r="AIH55" s="35"/>
      <c r="AII55" s="35"/>
      <c r="AIJ55" s="35"/>
      <c r="AIK55" s="35"/>
      <c r="AIL55" s="35"/>
      <c r="AIM55" s="35"/>
      <c r="AIN55" s="35"/>
      <c r="AIO55" s="35"/>
      <c r="AIP55" s="35"/>
      <c r="AIQ55" s="35"/>
      <c r="AIR55" s="35"/>
      <c r="AIS55" s="35"/>
      <c r="AIT55" s="35"/>
      <c r="AIU55" s="35"/>
      <c r="AIV55" s="35"/>
      <c r="AIW55" s="35"/>
      <c r="AIX55" s="35"/>
      <c r="AIY55" s="35"/>
      <c r="AIZ55" s="35"/>
      <c r="AJA55" s="35"/>
      <c r="AJB55" s="35"/>
      <c r="AJC55" s="35"/>
      <c r="AJD55" s="35"/>
      <c r="AJE55" s="35"/>
      <c r="AJF55" s="35"/>
      <c r="AJG55" s="35"/>
      <c r="AJH55" s="35"/>
      <c r="AJI55" s="35"/>
      <c r="AJJ55" s="35"/>
      <c r="AJK55" s="35"/>
      <c r="AJL55" s="35"/>
      <c r="AJM55" s="35"/>
      <c r="AJN55" s="35"/>
      <c r="AJO55" s="35"/>
      <c r="AJP55" s="35"/>
      <c r="AJQ55" s="35"/>
      <c r="AJR55" s="35"/>
      <c r="AJS55" s="35"/>
      <c r="AJT55" s="35"/>
      <c r="AJU55" s="35"/>
      <c r="AJV55" s="35"/>
      <c r="AJW55" s="35"/>
      <c r="AJX55" s="35"/>
      <c r="AJY55" s="35"/>
      <c r="AJZ55" s="35"/>
      <c r="AKA55" s="35"/>
      <c r="AKB55" s="35"/>
      <c r="AKC55" s="35"/>
      <c r="AKD55" s="35"/>
      <c r="AKE55" s="35"/>
      <c r="AKF55" s="35"/>
      <c r="AKG55" s="35"/>
      <c r="AKH55" s="35"/>
      <c r="AKI55" s="35"/>
      <c r="AKJ55" s="35"/>
      <c r="AKK55" s="35"/>
      <c r="AKL55" s="35"/>
      <c r="AKM55" s="35"/>
      <c r="AKN55" s="35"/>
      <c r="AKO55" s="35"/>
      <c r="AKP55" s="35"/>
      <c r="AKQ55" s="35"/>
      <c r="AKR55" s="35"/>
      <c r="AKS55" s="35"/>
      <c r="AKT55" s="35"/>
      <c r="AKU55" s="35"/>
      <c r="AKV55" s="35"/>
      <c r="AKW55" s="35"/>
      <c r="AKX55" s="35"/>
      <c r="AKY55" s="35"/>
      <c r="AKZ55" s="35"/>
      <c r="ALA55" s="35"/>
      <c r="ALB55" s="35"/>
      <c r="ALC55" s="35"/>
      <c r="ALD55" s="35"/>
      <c r="ALE55" s="35"/>
      <c r="ALF55" s="35"/>
      <c r="ALG55" s="35"/>
      <c r="ALH55" s="35"/>
      <c r="ALI55" s="35"/>
      <c r="ALJ55" s="35"/>
      <c r="ALK55" s="35"/>
      <c r="ALL55" s="35"/>
      <c r="ALM55" s="35"/>
      <c r="ALN55" s="35"/>
      <c r="ALO55" s="35"/>
      <c r="ALP55" s="35"/>
      <c r="ALQ55" s="35"/>
      <c r="ALR55" s="35"/>
      <c r="ALS55" s="35"/>
      <c r="ALT55" s="35"/>
      <c r="ALU55" s="35"/>
      <c r="ALV55" s="35"/>
      <c r="ALW55" s="35"/>
      <c r="ALX55" s="35"/>
      <c r="ALY55" s="35"/>
      <c r="ALZ55" s="35"/>
      <c r="AMA55" s="35"/>
    </row>
    <row r="56" spans="14:1015">
      <c r="N56" s="3">
        <f>Y56*info!T$4+AC56*info!T$5+AG56*info!T$6+AK56*info!T$7+N55</f>
        <v>0.55259999999999987</v>
      </c>
      <c r="P56" s="45">
        <v>16</v>
      </c>
      <c r="Q56" s="131"/>
      <c r="R56" s="131"/>
      <c r="S56" s="161">
        <f t="shared" si="28"/>
        <v>1.1430434782608693E-2</v>
      </c>
      <c r="T56" s="169">
        <f>AA55*$AA$30*$AA$34*(1-$AA$32)+AE55*$AE$30*$AE$34*(1-$AE$32)+AI55*$AI$30*$AI$34*(1-$AI$32)+AM55*$AM$30*$AM$34*(1-$AM$32)+AQ55*$AQ$30*$AQ$34*(1-$AQ$32)+AU55*$AU$30*$AU$34*(1-$AU$32)+Q56-R56+AW55+AX55+Advance!G30</f>
        <v>9.1799999999999965E-2</v>
      </c>
      <c r="U56" s="132">
        <f t="shared" si="38"/>
        <v>0</v>
      </c>
      <c r="V56" s="165">
        <f t="shared" si="14"/>
        <v>9.1799999999999965E-2</v>
      </c>
      <c r="W56" s="166">
        <f t="shared" si="30"/>
        <v>3.0840000000000001</v>
      </c>
      <c r="X56" s="49"/>
      <c r="Y56" s="42">
        <f t="shared" si="6"/>
        <v>0</v>
      </c>
      <c r="Z56" s="46">
        <f t="shared" si="31"/>
        <v>0</v>
      </c>
      <c r="AA56" s="47">
        <f t="shared" si="15"/>
        <v>50</v>
      </c>
      <c r="AB56" s="48">
        <f t="shared" si="16"/>
        <v>9.1799999999999965E-2</v>
      </c>
      <c r="AC56" s="49">
        <f t="shared" si="17"/>
        <v>0</v>
      </c>
      <c r="AD56" s="46">
        <f t="shared" si="32"/>
        <v>0</v>
      </c>
      <c r="AE56" s="46">
        <f t="shared" si="18"/>
        <v>100</v>
      </c>
      <c r="AF56" s="50">
        <f t="shared" si="7"/>
        <v>9.1799999999999965E-2</v>
      </c>
      <c r="AG56" s="42">
        <f t="shared" si="33"/>
        <v>3</v>
      </c>
      <c r="AH56" s="46">
        <f t="shared" si="34"/>
        <v>0</v>
      </c>
      <c r="AI56" s="46">
        <f t="shared" si="19"/>
        <v>66</v>
      </c>
      <c r="AJ56" s="50">
        <f t="shared" si="8"/>
        <v>1.9799999999999957E-2</v>
      </c>
      <c r="AK56" s="42">
        <f t="shared" si="20"/>
        <v>0</v>
      </c>
      <c r="AL56" s="46">
        <f t="shared" si="35"/>
        <v>0</v>
      </c>
      <c r="AM56" s="46">
        <f t="shared" si="21"/>
        <v>0</v>
      </c>
      <c r="AN56" s="50">
        <f t="shared" si="9"/>
        <v>1.9799999999999957E-2</v>
      </c>
      <c r="AO56" s="42">
        <f t="shared" si="22"/>
        <v>0</v>
      </c>
      <c r="AP56" s="46">
        <f t="shared" si="36"/>
        <v>0</v>
      </c>
      <c r="AQ56" s="46">
        <f t="shared" si="23"/>
        <v>0</v>
      </c>
      <c r="AR56" s="50">
        <f t="shared" si="10"/>
        <v>1.9799999999999957E-2</v>
      </c>
      <c r="AS56" s="42">
        <f t="shared" si="24"/>
        <v>0</v>
      </c>
      <c r="AT56" s="46">
        <f t="shared" si="37"/>
        <v>0</v>
      </c>
      <c r="AU56" s="46">
        <f t="shared" si="25"/>
        <v>0</v>
      </c>
      <c r="AV56" s="51">
        <f t="shared" si="11"/>
        <v>1.9799999999999957E-2</v>
      </c>
      <c r="AW56" s="42">
        <f t="shared" si="12"/>
        <v>9.1799999999999965E-2</v>
      </c>
      <c r="AX56" s="43">
        <f t="shared" si="13"/>
        <v>-7.2000000000000008E-2</v>
      </c>
      <c r="AY56" s="42">
        <f t="shared" si="39"/>
        <v>216</v>
      </c>
      <c r="AZ56" s="52">
        <f t="shared" si="40"/>
        <v>3.0840000000000001</v>
      </c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  <c r="RV56" s="35"/>
      <c r="RW56" s="35"/>
      <c r="RX56" s="35"/>
      <c r="RY56" s="35"/>
      <c r="RZ56" s="35"/>
      <c r="SA56" s="35"/>
      <c r="SB56" s="35"/>
      <c r="SC56" s="35"/>
      <c r="SD56" s="35"/>
      <c r="SE56" s="35"/>
      <c r="SF56" s="35"/>
      <c r="SG56" s="35"/>
      <c r="SH56" s="35"/>
      <c r="SI56" s="35"/>
      <c r="SJ56" s="35"/>
      <c r="SK56" s="35"/>
      <c r="SL56" s="35"/>
      <c r="SM56" s="35"/>
      <c r="SN56" s="35"/>
      <c r="SO56" s="35"/>
      <c r="SP56" s="35"/>
      <c r="SQ56" s="35"/>
      <c r="SR56" s="35"/>
      <c r="SS56" s="35"/>
      <c r="ST56" s="35"/>
      <c r="SU56" s="35"/>
      <c r="SV56" s="35"/>
      <c r="SW56" s="35"/>
      <c r="SX56" s="35"/>
      <c r="SY56" s="35"/>
      <c r="SZ56" s="35"/>
      <c r="TA56" s="35"/>
      <c r="TB56" s="35"/>
      <c r="TC56" s="35"/>
      <c r="TD56" s="35"/>
      <c r="TE56" s="35"/>
      <c r="TF56" s="35"/>
      <c r="TG56" s="35"/>
      <c r="TH56" s="35"/>
      <c r="TI56" s="35"/>
      <c r="TJ56" s="35"/>
      <c r="TK56" s="35"/>
      <c r="TL56" s="35"/>
      <c r="TM56" s="35"/>
      <c r="TN56" s="35"/>
      <c r="TO56" s="35"/>
      <c r="TP56" s="35"/>
      <c r="TQ56" s="35"/>
      <c r="TR56" s="35"/>
      <c r="TS56" s="35"/>
      <c r="TT56" s="35"/>
      <c r="TU56" s="35"/>
      <c r="TV56" s="35"/>
      <c r="TW56" s="35"/>
      <c r="TX56" s="35"/>
      <c r="TY56" s="35"/>
      <c r="TZ56" s="35"/>
      <c r="UA56" s="35"/>
      <c r="UB56" s="35"/>
      <c r="UC56" s="35"/>
      <c r="UD56" s="35"/>
      <c r="UE56" s="35"/>
      <c r="UF56" s="35"/>
      <c r="UG56" s="35"/>
      <c r="UH56" s="35"/>
      <c r="UI56" s="35"/>
      <c r="UJ56" s="35"/>
      <c r="UK56" s="35"/>
      <c r="UL56" s="35"/>
      <c r="UM56" s="35"/>
      <c r="UN56" s="35"/>
      <c r="UO56" s="35"/>
      <c r="UP56" s="35"/>
      <c r="UQ56" s="35"/>
      <c r="UR56" s="35"/>
      <c r="US56" s="35"/>
      <c r="UT56" s="35"/>
      <c r="UU56" s="35"/>
      <c r="UV56" s="35"/>
      <c r="UW56" s="35"/>
      <c r="UX56" s="35"/>
      <c r="UY56" s="35"/>
      <c r="UZ56" s="35"/>
      <c r="VA56" s="35"/>
      <c r="VB56" s="35"/>
      <c r="VC56" s="35"/>
      <c r="VD56" s="35"/>
      <c r="VE56" s="35"/>
      <c r="VF56" s="35"/>
      <c r="VG56" s="35"/>
      <c r="VH56" s="35"/>
      <c r="VI56" s="35"/>
      <c r="VJ56" s="35"/>
      <c r="VK56" s="35"/>
      <c r="VL56" s="35"/>
      <c r="VM56" s="35"/>
      <c r="VN56" s="35"/>
      <c r="VO56" s="35"/>
      <c r="VP56" s="35"/>
      <c r="VQ56" s="35"/>
      <c r="VR56" s="35"/>
      <c r="VS56" s="35"/>
      <c r="VT56" s="35"/>
      <c r="VU56" s="35"/>
      <c r="VV56" s="35"/>
      <c r="VW56" s="35"/>
      <c r="VX56" s="35"/>
      <c r="VY56" s="35"/>
      <c r="VZ56" s="35"/>
      <c r="WA56" s="35"/>
      <c r="WB56" s="35"/>
      <c r="WC56" s="35"/>
      <c r="WD56" s="35"/>
      <c r="WE56" s="35"/>
      <c r="WF56" s="35"/>
      <c r="WG56" s="35"/>
      <c r="WH56" s="35"/>
      <c r="WI56" s="35"/>
      <c r="WJ56" s="35"/>
      <c r="WK56" s="35"/>
      <c r="WL56" s="35"/>
      <c r="WM56" s="35"/>
      <c r="WN56" s="35"/>
      <c r="WO56" s="35"/>
      <c r="WP56" s="35"/>
      <c r="WQ56" s="35"/>
      <c r="WR56" s="35"/>
      <c r="WS56" s="35"/>
      <c r="WT56" s="35"/>
      <c r="WU56" s="35"/>
      <c r="WV56" s="35"/>
      <c r="WW56" s="35"/>
      <c r="WX56" s="35"/>
      <c r="WY56" s="35"/>
      <c r="WZ56" s="35"/>
      <c r="XA56" s="35"/>
      <c r="XB56" s="35"/>
      <c r="XC56" s="35"/>
      <c r="XD56" s="35"/>
      <c r="XE56" s="35"/>
      <c r="XF56" s="35"/>
      <c r="XG56" s="35"/>
      <c r="XH56" s="35"/>
      <c r="XI56" s="35"/>
      <c r="XJ56" s="35"/>
      <c r="XK56" s="35"/>
      <c r="XL56" s="35"/>
      <c r="XM56" s="35"/>
      <c r="XN56" s="35"/>
      <c r="XO56" s="35"/>
      <c r="XP56" s="35"/>
      <c r="XQ56" s="35"/>
      <c r="XR56" s="35"/>
      <c r="XS56" s="35"/>
      <c r="XT56" s="35"/>
      <c r="XU56" s="35"/>
      <c r="XV56" s="35"/>
      <c r="XW56" s="35"/>
      <c r="XX56" s="35"/>
      <c r="XY56" s="35"/>
      <c r="XZ56" s="35"/>
      <c r="YA56" s="35"/>
      <c r="YB56" s="35"/>
      <c r="YC56" s="35"/>
      <c r="YD56" s="35"/>
      <c r="YE56" s="35"/>
      <c r="YF56" s="35"/>
      <c r="YG56" s="35"/>
      <c r="YH56" s="35"/>
      <c r="YI56" s="35"/>
      <c r="YJ56" s="35"/>
      <c r="YK56" s="35"/>
      <c r="YL56" s="35"/>
      <c r="YM56" s="35"/>
      <c r="YN56" s="35"/>
      <c r="YO56" s="35"/>
      <c r="YP56" s="35"/>
      <c r="YQ56" s="35"/>
      <c r="YR56" s="35"/>
      <c r="YS56" s="35"/>
      <c r="YT56" s="35"/>
      <c r="YU56" s="35"/>
      <c r="YV56" s="35"/>
      <c r="YW56" s="35"/>
      <c r="YX56" s="35"/>
      <c r="YY56" s="35"/>
      <c r="YZ56" s="35"/>
      <c r="ZA56" s="35"/>
      <c r="ZB56" s="35"/>
      <c r="ZC56" s="35"/>
      <c r="ZD56" s="35"/>
      <c r="ZE56" s="35"/>
      <c r="ZF56" s="35"/>
      <c r="ZG56" s="35"/>
      <c r="ZH56" s="35"/>
      <c r="ZI56" s="35"/>
      <c r="ZJ56" s="35"/>
      <c r="ZK56" s="35"/>
      <c r="ZL56" s="35"/>
      <c r="ZM56" s="35"/>
      <c r="ZN56" s="35"/>
      <c r="ZO56" s="35"/>
      <c r="ZP56" s="35"/>
      <c r="ZQ56" s="35"/>
      <c r="ZR56" s="35"/>
      <c r="ZS56" s="35"/>
      <c r="ZT56" s="35"/>
      <c r="ZU56" s="35"/>
      <c r="ZV56" s="35"/>
      <c r="ZW56" s="35"/>
      <c r="ZX56" s="35"/>
      <c r="ZY56" s="35"/>
      <c r="ZZ56" s="35"/>
      <c r="AAA56" s="35"/>
      <c r="AAB56" s="35"/>
      <c r="AAC56" s="35"/>
      <c r="AAD56" s="35"/>
      <c r="AAE56" s="35"/>
      <c r="AAF56" s="35"/>
      <c r="AAG56" s="35"/>
      <c r="AAH56" s="35"/>
      <c r="AAI56" s="35"/>
      <c r="AAJ56" s="35"/>
      <c r="AAK56" s="35"/>
      <c r="AAL56" s="35"/>
      <c r="AAM56" s="35"/>
      <c r="AAN56" s="35"/>
      <c r="AAO56" s="35"/>
      <c r="AAP56" s="35"/>
      <c r="AAQ56" s="35"/>
      <c r="AAR56" s="35"/>
      <c r="AAS56" s="35"/>
      <c r="AAT56" s="35"/>
      <c r="AAU56" s="35"/>
      <c r="AAV56" s="35"/>
      <c r="AAW56" s="35"/>
      <c r="AAX56" s="35"/>
      <c r="AAY56" s="35"/>
      <c r="AAZ56" s="35"/>
      <c r="ABA56" s="35"/>
      <c r="ABB56" s="35"/>
      <c r="ABC56" s="35"/>
      <c r="ABD56" s="35"/>
      <c r="ABE56" s="35"/>
      <c r="ABF56" s="35"/>
      <c r="ABG56" s="35"/>
      <c r="ABH56" s="35"/>
      <c r="ABI56" s="35"/>
      <c r="ABJ56" s="35"/>
      <c r="ABK56" s="35"/>
      <c r="ABL56" s="35"/>
      <c r="ABM56" s="35"/>
      <c r="ABN56" s="35"/>
      <c r="ABO56" s="35"/>
      <c r="ABP56" s="35"/>
      <c r="ABQ56" s="35"/>
      <c r="ABR56" s="35"/>
      <c r="ABS56" s="35"/>
      <c r="ABT56" s="35"/>
      <c r="ABU56" s="35"/>
      <c r="ABV56" s="35"/>
      <c r="ABW56" s="35"/>
      <c r="ABX56" s="35"/>
      <c r="ABY56" s="35"/>
      <c r="ABZ56" s="35"/>
      <c r="ACA56" s="35"/>
      <c r="ACB56" s="35"/>
      <c r="ACC56" s="35"/>
      <c r="ACD56" s="35"/>
      <c r="ACE56" s="35"/>
      <c r="ACF56" s="35"/>
      <c r="ACG56" s="35"/>
      <c r="ACH56" s="35"/>
      <c r="ACI56" s="35"/>
      <c r="ACJ56" s="35"/>
      <c r="ACK56" s="35"/>
      <c r="ACL56" s="35"/>
      <c r="ACM56" s="35"/>
      <c r="ACN56" s="35"/>
      <c r="ACO56" s="35"/>
      <c r="ACP56" s="35"/>
      <c r="ACQ56" s="35"/>
      <c r="ACR56" s="35"/>
      <c r="ACS56" s="35"/>
      <c r="ACT56" s="35"/>
      <c r="ACU56" s="35"/>
      <c r="ACV56" s="35"/>
      <c r="ACW56" s="35"/>
      <c r="ACX56" s="35"/>
      <c r="ACY56" s="35"/>
      <c r="ACZ56" s="35"/>
      <c r="ADA56" s="35"/>
      <c r="ADB56" s="35"/>
      <c r="ADC56" s="35"/>
      <c r="ADD56" s="35"/>
      <c r="ADE56" s="35"/>
      <c r="ADF56" s="35"/>
      <c r="ADG56" s="35"/>
      <c r="ADH56" s="35"/>
      <c r="ADI56" s="35"/>
      <c r="ADJ56" s="35"/>
      <c r="ADK56" s="35"/>
      <c r="ADL56" s="35"/>
      <c r="ADM56" s="35"/>
      <c r="ADN56" s="35"/>
      <c r="ADO56" s="35"/>
      <c r="ADP56" s="35"/>
      <c r="ADQ56" s="35"/>
      <c r="ADR56" s="35"/>
      <c r="ADS56" s="35"/>
      <c r="ADT56" s="35"/>
      <c r="ADU56" s="35"/>
      <c r="ADV56" s="35"/>
      <c r="ADW56" s="35"/>
      <c r="ADX56" s="35"/>
      <c r="ADY56" s="35"/>
      <c r="ADZ56" s="35"/>
      <c r="AEA56" s="35"/>
      <c r="AEB56" s="35"/>
      <c r="AEC56" s="35"/>
      <c r="AED56" s="35"/>
      <c r="AEE56" s="35"/>
      <c r="AEF56" s="35"/>
      <c r="AEG56" s="35"/>
      <c r="AEH56" s="35"/>
      <c r="AEI56" s="35"/>
      <c r="AEJ56" s="35"/>
      <c r="AEK56" s="35"/>
      <c r="AEL56" s="35"/>
      <c r="AEM56" s="35"/>
      <c r="AEN56" s="35"/>
      <c r="AEO56" s="35"/>
      <c r="AEP56" s="35"/>
      <c r="AEQ56" s="35"/>
      <c r="AER56" s="35"/>
      <c r="AES56" s="35"/>
      <c r="AET56" s="35"/>
      <c r="AEU56" s="35"/>
      <c r="AEV56" s="35"/>
      <c r="AEW56" s="35"/>
      <c r="AEX56" s="35"/>
      <c r="AEY56" s="35"/>
      <c r="AEZ56" s="35"/>
      <c r="AFA56" s="35"/>
      <c r="AFB56" s="35"/>
      <c r="AFC56" s="35"/>
      <c r="AFD56" s="35"/>
      <c r="AFE56" s="35"/>
      <c r="AFF56" s="35"/>
      <c r="AFG56" s="35"/>
      <c r="AFH56" s="35"/>
      <c r="AFI56" s="35"/>
      <c r="AFJ56" s="35"/>
      <c r="AFK56" s="35"/>
      <c r="AFL56" s="35"/>
      <c r="AFM56" s="35"/>
      <c r="AFN56" s="35"/>
      <c r="AFO56" s="35"/>
      <c r="AFP56" s="35"/>
      <c r="AFQ56" s="35"/>
      <c r="AFR56" s="35"/>
      <c r="AFS56" s="35"/>
      <c r="AFT56" s="35"/>
      <c r="AFU56" s="35"/>
      <c r="AFV56" s="35"/>
      <c r="AFW56" s="35"/>
      <c r="AFX56" s="35"/>
      <c r="AFY56" s="35"/>
      <c r="AFZ56" s="35"/>
      <c r="AGA56" s="35"/>
      <c r="AGB56" s="35"/>
      <c r="AGC56" s="35"/>
      <c r="AGD56" s="35"/>
      <c r="AGE56" s="35"/>
      <c r="AGF56" s="35"/>
      <c r="AGG56" s="35"/>
      <c r="AGH56" s="35"/>
      <c r="AGI56" s="35"/>
      <c r="AGJ56" s="35"/>
      <c r="AGK56" s="35"/>
      <c r="AGL56" s="35"/>
      <c r="AGM56" s="35"/>
      <c r="AGN56" s="35"/>
      <c r="AGO56" s="35"/>
      <c r="AGP56" s="35"/>
      <c r="AGQ56" s="35"/>
      <c r="AGR56" s="35"/>
      <c r="AGS56" s="35"/>
      <c r="AGT56" s="35"/>
      <c r="AGU56" s="35"/>
      <c r="AGV56" s="35"/>
      <c r="AGW56" s="35"/>
      <c r="AGX56" s="35"/>
      <c r="AGY56" s="35"/>
      <c r="AGZ56" s="35"/>
      <c r="AHA56" s="35"/>
      <c r="AHB56" s="35"/>
      <c r="AHC56" s="35"/>
      <c r="AHD56" s="35"/>
      <c r="AHE56" s="35"/>
      <c r="AHF56" s="35"/>
      <c r="AHG56" s="35"/>
      <c r="AHH56" s="35"/>
      <c r="AHI56" s="35"/>
      <c r="AHJ56" s="35"/>
      <c r="AHK56" s="35"/>
      <c r="AHL56" s="35"/>
      <c r="AHM56" s="35"/>
      <c r="AHN56" s="35"/>
      <c r="AHO56" s="35"/>
      <c r="AHP56" s="35"/>
      <c r="AHQ56" s="35"/>
      <c r="AHR56" s="35"/>
      <c r="AHS56" s="35"/>
      <c r="AHT56" s="35"/>
      <c r="AHU56" s="35"/>
      <c r="AHV56" s="35"/>
      <c r="AHW56" s="35"/>
      <c r="AHX56" s="35"/>
      <c r="AHY56" s="35"/>
      <c r="AHZ56" s="35"/>
      <c r="AIA56" s="35"/>
      <c r="AIB56" s="35"/>
      <c r="AIC56" s="35"/>
      <c r="AID56" s="35"/>
      <c r="AIE56" s="35"/>
      <c r="AIF56" s="35"/>
      <c r="AIG56" s="35"/>
      <c r="AIH56" s="35"/>
      <c r="AII56" s="35"/>
      <c r="AIJ56" s="35"/>
      <c r="AIK56" s="35"/>
      <c r="AIL56" s="35"/>
      <c r="AIM56" s="35"/>
      <c r="AIN56" s="35"/>
      <c r="AIO56" s="35"/>
      <c r="AIP56" s="35"/>
      <c r="AIQ56" s="35"/>
      <c r="AIR56" s="35"/>
      <c r="AIS56" s="35"/>
      <c r="AIT56" s="35"/>
      <c r="AIU56" s="35"/>
      <c r="AIV56" s="35"/>
      <c r="AIW56" s="35"/>
      <c r="AIX56" s="35"/>
      <c r="AIY56" s="35"/>
      <c r="AIZ56" s="35"/>
      <c r="AJA56" s="35"/>
      <c r="AJB56" s="35"/>
      <c r="AJC56" s="35"/>
      <c r="AJD56" s="35"/>
      <c r="AJE56" s="35"/>
      <c r="AJF56" s="35"/>
      <c r="AJG56" s="35"/>
      <c r="AJH56" s="35"/>
      <c r="AJI56" s="35"/>
      <c r="AJJ56" s="35"/>
      <c r="AJK56" s="35"/>
      <c r="AJL56" s="35"/>
      <c r="AJM56" s="35"/>
      <c r="AJN56" s="35"/>
      <c r="AJO56" s="35"/>
      <c r="AJP56" s="35"/>
      <c r="AJQ56" s="35"/>
      <c r="AJR56" s="35"/>
      <c r="AJS56" s="35"/>
      <c r="AJT56" s="35"/>
      <c r="AJU56" s="35"/>
      <c r="AJV56" s="35"/>
      <c r="AJW56" s="35"/>
      <c r="AJX56" s="35"/>
      <c r="AJY56" s="35"/>
      <c r="AJZ56" s="35"/>
      <c r="AKA56" s="35"/>
      <c r="AKB56" s="35"/>
      <c r="AKC56" s="35"/>
      <c r="AKD56" s="35"/>
      <c r="AKE56" s="35"/>
      <c r="AKF56" s="35"/>
      <c r="AKG56" s="35"/>
      <c r="AKH56" s="35"/>
      <c r="AKI56" s="35"/>
      <c r="AKJ56" s="35"/>
      <c r="AKK56" s="35"/>
      <c r="AKL56" s="35"/>
      <c r="AKM56" s="35"/>
      <c r="AKN56" s="35"/>
      <c r="AKO56" s="35"/>
      <c r="AKP56" s="35"/>
      <c r="AKQ56" s="35"/>
      <c r="AKR56" s="35"/>
      <c r="AKS56" s="35"/>
      <c r="AKT56" s="35"/>
      <c r="AKU56" s="35"/>
      <c r="AKV56" s="35"/>
      <c r="AKW56" s="35"/>
      <c r="AKX56" s="35"/>
      <c r="AKY56" s="35"/>
      <c r="AKZ56" s="35"/>
      <c r="ALA56" s="35"/>
      <c r="ALB56" s="35"/>
      <c r="ALC56" s="35"/>
      <c r="ALD56" s="35"/>
      <c r="ALE56" s="35"/>
      <c r="ALF56" s="35"/>
      <c r="ALG56" s="35"/>
      <c r="ALH56" s="35"/>
      <c r="ALI56" s="35"/>
      <c r="ALJ56" s="35"/>
      <c r="ALK56" s="35"/>
      <c r="ALL56" s="35"/>
      <c r="ALM56" s="35"/>
      <c r="ALN56" s="35"/>
      <c r="ALO56" s="35"/>
      <c r="ALP56" s="35"/>
      <c r="ALQ56" s="35"/>
      <c r="ALR56" s="35"/>
      <c r="ALS56" s="35"/>
      <c r="ALT56" s="35"/>
      <c r="ALU56" s="35"/>
      <c r="ALV56" s="35"/>
      <c r="ALW56" s="35"/>
      <c r="ALX56" s="35"/>
      <c r="ALY56" s="35"/>
      <c r="ALZ56" s="35"/>
      <c r="AMA56" s="35"/>
    </row>
    <row r="57" spans="14:1015">
      <c r="N57" s="3">
        <f>Y57*info!T$4+AC57*info!T$5+AG57*info!T$6+AK57*info!T$7+N56</f>
        <v>0.56699999999999984</v>
      </c>
      <c r="P57" s="45">
        <v>17</v>
      </c>
      <c r="Q57" s="131"/>
      <c r="R57" s="131"/>
      <c r="S57" s="161">
        <f t="shared" si="28"/>
        <v>1.1665217391304345E-2</v>
      </c>
      <c r="T57" s="169">
        <f>AA56*$AA$30*$AA$34*(1-$AA$32)+AE56*$AE$30*$AE$34*(1-$AE$32)+AI56*$AI$30*$AI$34*(1-$AI$32)+AM56*$AM$30*$AM$34*(1-$AM$32)+AQ56*$AQ$30*$AQ$34*(1-$AQ$32)+AU56*$AU$30*$AU$34*(1-$AU$32)+Q57-R57+AW56+AX56+Advance!G31</f>
        <v>9.6899999999999958E-2</v>
      </c>
      <c r="U57" s="132">
        <f t="shared" si="38"/>
        <v>0</v>
      </c>
      <c r="V57" s="165">
        <f t="shared" si="14"/>
        <v>9.6899999999999958E-2</v>
      </c>
      <c r="W57" s="166">
        <f t="shared" si="30"/>
        <v>3.1799999999999997</v>
      </c>
      <c r="X57" s="49"/>
      <c r="Y57" s="42">
        <f t="shared" si="6"/>
        <v>0</v>
      </c>
      <c r="Z57" s="46">
        <f t="shared" si="31"/>
        <v>0</v>
      </c>
      <c r="AA57" s="47">
        <f t="shared" si="15"/>
        <v>50</v>
      </c>
      <c r="AB57" s="48">
        <f t="shared" si="16"/>
        <v>9.6899999999999958E-2</v>
      </c>
      <c r="AC57" s="49">
        <f t="shared" si="17"/>
        <v>0</v>
      </c>
      <c r="AD57" s="46">
        <f t="shared" si="32"/>
        <v>0</v>
      </c>
      <c r="AE57" s="46">
        <f t="shared" si="18"/>
        <v>100</v>
      </c>
      <c r="AF57" s="50">
        <f t="shared" si="7"/>
        <v>9.6899999999999958E-2</v>
      </c>
      <c r="AG57" s="42">
        <f t="shared" si="33"/>
        <v>4</v>
      </c>
      <c r="AH57" s="46">
        <f t="shared" si="34"/>
        <v>0</v>
      </c>
      <c r="AI57" s="46">
        <f t="shared" si="19"/>
        <v>70</v>
      </c>
      <c r="AJ57" s="50">
        <f t="shared" si="8"/>
        <v>8.9999999999995639E-4</v>
      </c>
      <c r="AK57" s="42">
        <f t="shared" si="20"/>
        <v>0</v>
      </c>
      <c r="AL57" s="46">
        <f t="shared" si="35"/>
        <v>0</v>
      </c>
      <c r="AM57" s="46">
        <f t="shared" si="21"/>
        <v>0</v>
      </c>
      <c r="AN57" s="50">
        <f t="shared" si="9"/>
        <v>8.9999999999995639E-4</v>
      </c>
      <c r="AO57" s="42">
        <f t="shared" si="22"/>
        <v>0</v>
      </c>
      <c r="AP57" s="46">
        <f t="shared" si="36"/>
        <v>0</v>
      </c>
      <c r="AQ57" s="46">
        <f t="shared" si="23"/>
        <v>0</v>
      </c>
      <c r="AR57" s="50">
        <f t="shared" si="10"/>
        <v>8.9999999999995639E-4</v>
      </c>
      <c r="AS57" s="42">
        <f t="shared" si="24"/>
        <v>0</v>
      </c>
      <c r="AT57" s="46">
        <f t="shared" si="37"/>
        <v>0</v>
      </c>
      <c r="AU57" s="46">
        <f t="shared" si="25"/>
        <v>0</v>
      </c>
      <c r="AV57" s="51">
        <f t="shared" si="11"/>
        <v>8.9999999999995639E-4</v>
      </c>
      <c r="AW57" s="42">
        <f t="shared" si="12"/>
        <v>9.6899999999999958E-2</v>
      </c>
      <c r="AX57" s="43">
        <f t="shared" si="13"/>
        <v>-9.6000000000000002E-2</v>
      </c>
      <c r="AY57" s="42">
        <f t="shared" si="39"/>
        <v>220</v>
      </c>
      <c r="AZ57" s="52">
        <f t="shared" si="40"/>
        <v>3.1799999999999997</v>
      </c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/>
      <c r="ABX57" s="35"/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/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/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/>
      <c r="AFA57" s="35"/>
      <c r="AFB57" s="35"/>
      <c r="AFC57" s="35"/>
      <c r="AFD57" s="35"/>
      <c r="AFE57" s="35"/>
      <c r="AFF57" s="35"/>
      <c r="AFG57" s="35"/>
      <c r="AFH57" s="35"/>
      <c r="AFI57" s="35"/>
      <c r="AFJ57" s="35"/>
      <c r="AFK57" s="35"/>
      <c r="AFL57" s="35"/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/>
      <c r="AFY57" s="35"/>
      <c r="AFZ57" s="35"/>
      <c r="AGA57" s="35"/>
      <c r="AGB57" s="35"/>
      <c r="AGC57" s="35"/>
      <c r="AGD57" s="35"/>
      <c r="AGE57" s="35"/>
      <c r="AGF57" s="35"/>
      <c r="AGG57" s="35"/>
      <c r="AGH57" s="35"/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/>
      <c r="AGV57" s="35"/>
      <c r="AGW57" s="35"/>
      <c r="AGX57" s="35"/>
      <c r="AGY57" s="35"/>
      <c r="AGZ57" s="35"/>
      <c r="AHA57" s="35"/>
      <c r="AHB57" s="35"/>
      <c r="AHC57" s="35"/>
      <c r="AHD57" s="35"/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/>
      <c r="AHU57" s="35"/>
      <c r="AHV57" s="35"/>
      <c r="AHW57" s="35"/>
      <c r="AHX57" s="35"/>
      <c r="AHY57" s="35"/>
      <c r="AHZ57" s="35"/>
      <c r="AIA57" s="35"/>
      <c r="AIB57" s="35"/>
      <c r="AIC57" s="35"/>
      <c r="AID57" s="35"/>
      <c r="AIE57" s="35"/>
      <c r="AIF57" s="35"/>
      <c r="AIG57" s="35"/>
      <c r="AIH57" s="35"/>
      <c r="AII57" s="35"/>
      <c r="AIJ57" s="35"/>
      <c r="AIK57" s="35"/>
      <c r="AIL57" s="35"/>
      <c r="AIM57" s="35"/>
      <c r="AIN57" s="35"/>
      <c r="AIO57" s="35"/>
      <c r="AIP57" s="35"/>
      <c r="AIQ57" s="35"/>
      <c r="AIR57" s="35"/>
      <c r="AIS57" s="35"/>
      <c r="AIT57" s="35"/>
      <c r="AIU57" s="35"/>
      <c r="AIV57" s="35"/>
      <c r="AIW57" s="35"/>
      <c r="AIX57" s="35"/>
      <c r="AIY57" s="35"/>
      <c r="AIZ57" s="35"/>
      <c r="AJA57" s="35"/>
      <c r="AJB57" s="35"/>
      <c r="AJC57" s="35"/>
      <c r="AJD57" s="35"/>
      <c r="AJE57" s="35"/>
      <c r="AJF57" s="35"/>
      <c r="AJG57" s="35"/>
      <c r="AJH57" s="35"/>
      <c r="AJI57" s="35"/>
      <c r="AJJ57" s="35"/>
      <c r="AJK57" s="35"/>
      <c r="AJL57" s="35"/>
      <c r="AJM57" s="35"/>
      <c r="AJN57" s="35"/>
      <c r="AJO57" s="35"/>
      <c r="AJP57" s="35"/>
      <c r="AJQ57" s="35"/>
      <c r="AJR57" s="35"/>
      <c r="AJS57" s="35"/>
      <c r="AJT57" s="35"/>
      <c r="AJU57" s="35"/>
      <c r="AJV57" s="35"/>
      <c r="AJW57" s="35"/>
      <c r="AJX57" s="35"/>
      <c r="AJY57" s="35"/>
      <c r="AJZ57" s="35"/>
      <c r="AKA57" s="35"/>
      <c r="AKB57" s="35"/>
      <c r="AKC57" s="35"/>
      <c r="AKD57" s="35"/>
      <c r="AKE57" s="35"/>
      <c r="AKF57" s="35"/>
      <c r="AKG57" s="35"/>
      <c r="AKH57" s="35"/>
      <c r="AKI57" s="35"/>
      <c r="AKJ57" s="35"/>
      <c r="AKK57" s="35"/>
      <c r="AKL57" s="35"/>
      <c r="AKM57" s="35"/>
      <c r="AKN57" s="35"/>
      <c r="AKO57" s="35"/>
      <c r="AKP57" s="35"/>
      <c r="AKQ57" s="35"/>
      <c r="AKR57" s="35"/>
      <c r="AKS57" s="35"/>
      <c r="AKT57" s="35"/>
      <c r="AKU57" s="35"/>
      <c r="AKV57" s="35"/>
      <c r="AKW57" s="35"/>
      <c r="AKX57" s="35"/>
      <c r="AKY57" s="35"/>
      <c r="AKZ57" s="35"/>
      <c r="ALA57" s="35"/>
      <c r="ALB57" s="35"/>
      <c r="ALC57" s="35"/>
      <c r="ALD57" s="35"/>
      <c r="ALE57" s="35"/>
      <c r="ALF57" s="35"/>
      <c r="ALG57" s="35"/>
      <c r="ALH57" s="35"/>
      <c r="ALI57" s="35"/>
      <c r="ALJ57" s="35"/>
      <c r="ALK57" s="35"/>
      <c r="ALL57" s="35"/>
      <c r="ALM57" s="35"/>
      <c r="ALN57" s="35"/>
      <c r="ALO57" s="35"/>
      <c r="ALP57" s="35"/>
      <c r="ALQ57" s="35"/>
      <c r="ALR57" s="35"/>
      <c r="ALS57" s="35"/>
      <c r="ALT57" s="35"/>
      <c r="ALU57" s="35"/>
      <c r="ALV57" s="35"/>
      <c r="ALW57" s="35"/>
      <c r="ALX57" s="35"/>
      <c r="ALY57" s="35"/>
      <c r="ALZ57" s="35"/>
      <c r="AMA57" s="35"/>
    </row>
    <row r="58" spans="14:1015">
      <c r="N58" s="3">
        <f>Y58*info!T$4+AC58*info!T$5+AG58*info!T$6+AK58*info!T$7+N57</f>
        <v>0.57779999999999987</v>
      </c>
      <c r="P58" s="45">
        <v>18</v>
      </c>
      <c r="Q58" s="131"/>
      <c r="R58" s="131"/>
      <c r="S58" s="161">
        <f t="shared" si="28"/>
        <v>1.1978260869565212E-2</v>
      </c>
      <c r="T58" s="169">
        <f>AA57*$AA$30*$AA$34*(1-$AA$32)+AE57*$AE$30*$AE$34*(1-$AE$32)+AI57*$AI$30*$AI$34*(1-$AI$32)+AM57*$AM$30*$AM$34*(1-$AM$32)+AQ57*$AQ$30*$AQ$34*(1-$AQ$32)+AU57*$AU$30*$AU$34*(1-$AU$32)+Q58-R58+AW57+AX57+Advance!G32</f>
        <v>8.0399999999999944E-2</v>
      </c>
      <c r="U58" s="132">
        <f t="shared" si="38"/>
        <v>0</v>
      </c>
      <c r="V58" s="165">
        <f t="shared" si="14"/>
        <v>8.0399999999999944E-2</v>
      </c>
      <c r="W58" s="166">
        <f t="shared" si="30"/>
        <v>3.2519999999999998</v>
      </c>
      <c r="X58" s="49"/>
      <c r="Y58" s="42">
        <f t="shared" si="6"/>
        <v>0</v>
      </c>
      <c r="Z58" s="46">
        <f t="shared" si="31"/>
        <v>0</v>
      </c>
      <c r="AA58" s="47">
        <f t="shared" si="15"/>
        <v>50</v>
      </c>
      <c r="AB58" s="48">
        <f t="shared" si="16"/>
        <v>8.0399999999999944E-2</v>
      </c>
      <c r="AC58" s="49">
        <f t="shared" si="17"/>
        <v>0</v>
      </c>
      <c r="AD58" s="46">
        <f t="shared" si="32"/>
        <v>0</v>
      </c>
      <c r="AE58" s="46">
        <f t="shared" si="18"/>
        <v>100</v>
      </c>
      <c r="AF58" s="50">
        <f t="shared" si="7"/>
        <v>8.0399999999999944E-2</v>
      </c>
      <c r="AG58" s="42">
        <f t="shared" si="33"/>
        <v>3</v>
      </c>
      <c r="AH58" s="46">
        <f t="shared" si="34"/>
        <v>0</v>
      </c>
      <c r="AI58" s="46">
        <f t="shared" si="19"/>
        <v>73</v>
      </c>
      <c r="AJ58" s="50">
        <f t="shared" si="8"/>
        <v>8.3999999999999353E-3</v>
      </c>
      <c r="AK58" s="42">
        <f t="shared" si="20"/>
        <v>0</v>
      </c>
      <c r="AL58" s="46">
        <f t="shared" si="35"/>
        <v>0</v>
      </c>
      <c r="AM58" s="46">
        <f t="shared" si="21"/>
        <v>0</v>
      </c>
      <c r="AN58" s="50">
        <f t="shared" si="9"/>
        <v>8.3999999999999353E-3</v>
      </c>
      <c r="AO58" s="42">
        <f t="shared" si="22"/>
        <v>0</v>
      </c>
      <c r="AP58" s="46">
        <f t="shared" si="36"/>
        <v>0</v>
      </c>
      <c r="AQ58" s="46">
        <f t="shared" si="23"/>
        <v>0</v>
      </c>
      <c r="AR58" s="50">
        <f t="shared" si="10"/>
        <v>8.3999999999999353E-3</v>
      </c>
      <c r="AS58" s="42">
        <f t="shared" si="24"/>
        <v>0</v>
      </c>
      <c r="AT58" s="46">
        <f t="shared" si="37"/>
        <v>0</v>
      </c>
      <c r="AU58" s="46">
        <f t="shared" si="25"/>
        <v>0</v>
      </c>
      <c r="AV58" s="51">
        <f t="shared" si="11"/>
        <v>8.3999999999999353E-3</v>
      </c>
      <c r="AW58" s="42">
        <f t="shared" si="12"/>
        <v>8.0399999999999944E-2</v>
      </c>
      <c r="AX58" s="43">
        <f t="shared" si="13"/>
        <v>-7.2000000000000008E-2</v>
      </c>
      <c r="AY58" s="42">
        <f t="shared" si="39"/>
        <v>223</v>
      </c>
      <c r="AZ58" s="52">
        <f t="shared" si="40"/>
        <v>3.2519999999999998</v>
      </c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</row>
    <row r="59" spans="14:1015">
      <c r="N59" s="3">
        <f>Y59*info!T$4+AC59*info!T$5+AG59*info!T$6+AK59*info!T$7+N58</f>
        <v>0.5885999999999999</v>
      </c>
      <c r="P59" s="45">
        <v>19</v>
      </c>
      <c r="Q59" s="131"/>
      <c r="R59" s="131"/>
      <c r="S59" s="161">
        <f t="shared" si="28"/>
        <v>1.2213043478260865E-2</v>
      </c>
      <c r="T59" s="169">
        <f>AA58*$AA$30*$AA$34*(1-$AA$32)+AE58*$AE$30*$AE$34*(1-$AE$32)+AI58*$AI$30*$AI$34*(1-$AI$32)+AM58*$AM$30*$AM$34*(1-$AM$32)+AQ58*$AQ$30*$AQ$34*(1-$AQ$32)+AU58*$AU$30*$AU$34*(1-$AU$32)+Q59-R59+AW58+AX58+Advance!G33</f>
        <v>8.9699999999999946E-2</v>
      </c>
      <c r="U59" s="132">
        <f t="shared" si="38"/>
        <v>0</v>
      </c>
      <c r="V59" s="165">
        <f t="shared" si="14"/>
        <v>8.9699999999999946E-2</v>
      </c>
      <c r="W59" s="166">
        <f t="shared" si="30"/>
        <v>3.3239999999999998</v>
      </c>
      <c r="X59" s="49"/>
      <c r="Y59" s="42">
        <f t="shared" si="6"/>
        <v>0</v>
      </c>
      <c r="Z59" s="46">
        <f t="shared" si="31"/>
        <v>0</v>
      </c>
      <c r="AA59" s="47">
        <f t="shared" si="15"/>
        <v>50</v>
      </c>
      <c r="AB59" s="48">
        <f t="shared" si="16"/>
        <v>8.9699999999999946E-2</v>
      </c>
      <c r="AC59" s="49">
        <f t="shared" si="17"/>
        <v>0</v>
      </c>
      <c r="AD59" s="46">
        <f t="shared" si="32"/>
        <v>0</v>
      </c>
      <c r="AE59" s="46">
        <f t="shared" si="18"/>
        <v>100</v>
      </c>
      <c r="AF59" s="50">
        <f t="shared" si="7"/>
        <v>8.9699999999999946E-2</v>
      </c>
      <c r="AG59" s="42">
        <f t="shared" si="33"/>
        <v>3</v>
      </c>
      <c r="AH59" s="46">
        <f t="shared" si="34"/>
        <v>0</v>
      </c>
      <c r="AI59" s="46">
        <f t="shared" si="19"/>
        <v>76</v>
      </c>
      <c r="AJ59" s="50">
        <f t="shared" si="8"/>
        <v>1.7699999999999938E-2</v>
      </c>
      <c r="AK59" s="42">
        <f t="shared" si="20"/>
        <v>0</v>
      </c>
      <c r="AL59" s="46">
        <f t="shared" si="35"/>
        <v>0</v>
      </c>
      <c r="AM59" s="46">
        <f t="shared" si="21"/>
        <v>0</v>
      </c>
      <c r="AN59" s="50">
        <f t="shared" si="9"/>
        <v>1.7699999999999938E-2</v>
      </c>
      <c r="AO59" s="42">
        <f t="shared" si="22"/>
        <v>0</v>
      </c>
      <c r="AP59" s="46">
        <f t="shared" si="36"/>
        <v>0</v>
      </c>
      <c r="AQ59" s="46">
        <f t="shared" si="23"/>
        <v>0</v>
      </c>
      <c r="AR59" s="50">
        <f t="shared" si="10"/>
        <v>1.7699999999999938E-2</v>
      </c>
      <c r="AS59" s="42">
        <f t="shared" si="24"/>
        <v>0</v>
      </c>
      <c r="AT59" s="46">
        <f t="shared" si="37"/>
        <v>0</v>
      </c>
      <c r="AU59" s="46">
        <f t="shared" si="25"/>
        <v>0</v>
      </c>
      <c r="AV59" s="51">
        <f t="shared" si="11"/>
        <v>1.7699999999999938E-2</v>
      </c>
      <c r="AW59" s="42">
        <f t="shared" si="12"/>
        <v>8.9699999999999946E-2</v>
      </c>
      <c r="AX59" s="43">
        <f t="shared" si="13"/>
        <v>-7.2000000000000008E-2</v>
      </c>
      <c r="AY59" s="42">
        <f t="shared" si="39"/>
        <v>226</v>
      </c>
      <c r="AZ59" s="52">
        <f t="shared" si="40"/>
        <v>3.3239999999999998</v>
      </c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</row>
    <row r="60" spans="14:1015">
      <c r="N60" s="3">
        <f>Y60*info!T$4+AC60*info!T$5+AG60*info!T$6+AK60*info!T$7+N59</f>
        <v>0.60299999999999987</v>
      </c>
      <c r="P60" s="45">
        <v>20</v>
      </c>
      <c r="Q60" s="131"/>
      <c r="R60" s="131"/>
      <c r="S60" s="161">
        <f t="shared" si="28"/>
        <v>1.2447826086956519E-2</v>
      </c>
      <c r="T60" s="169">
        <f>AA59*$AA$30*$AA$34*(1-$AA$32)+AE59*$AE$30*$AE$34*(1-$AE$32)+AI59*$AI$30*$AI$34*(1-$AI$32)+AM59*$AM$30*$AM$34*(1-$AM$32)+AQ59*$AQ$30*$AQ$34*(1-$AQ$32)+AU59*$AU$30*$AU$34*(1-$AU$32)+Q60-R60+AW59+AX59+Advance!G34</f>
        <v>0.10079999999999995</v>
      </c>
      <c r="U60" s="132">
        <f t="shared" si="38"/>
        <v>0</v>
      </c>
      <c r="V60" s="165">
        <f t="shared" si="14"/>
        <v>0.10079999999999995</v>
      </c>
      <c r="W60" s="166">
        <f t="shared" si="30"/>
        <v>3.42</v>
      </c>
      <c r="X60" s="49"/>
      <c r="Y60" s="42">
        <f t="shared" si="6"/>
        <v>0</v>
      </c>
      <c r="Z60" s="46">
        <f t="shared" si="31"/>
        <v>0</v>
      </c>
      <c r="AA60" s="47">
        <f t="shared" si="15"/>
        <v>50</v>
      </c>
      <c r="AB60" s="48">
        <f t="shared" si="16"/>
        <v>0.10079999999999995</v>
      </c>
      <c r="AC60" s="49">
        <f t="shared" si="17"/>
        <v>0</v>
      </c>
      <c r="AD60" s="46">
        <f t="shared" si="32"/>
        <v>0</v>
      </c>
      <c r="AE60" s="46">
        <f t="shared" si="18"/>
        <v>100</v>
      </c>
      <c r="AF60" s="50">
        <f t="shared" si="7"/>
        <v>0.10079999999999995</v>
      </c>
      <c r="AG60" s="42">
        <f t="shared" si="33"/>
        <v>4</v>
      </c>
      <c r="AH60" s="46">
        <f t="shared" si="34"/>
        <v>0</v>
      </c>
      <c r="AI60" s="46">
        <f t="shared" si="19"/>
        <v>80</v>
      </c>
      <c r="AJ60" s="50">
        <f t="shared" si="8"/>
        <v>4.7999999999999432E-3</v>
      </c>
      <c r="AK60" s="42">
        <f t="shared" si="20"/>
        <v>0</v>
      </c>
      <c r="AL60" s="46">
        <f t="shared" si="35"/>
        <v>0</v>
      </c>
      <c r="AM60" s="46">
        <f t="shared" si="21"/>
        <v>0</v>
      </c>
      <c r="AN60" s="50">
        <f t="shared" si="9"/>
        <v>4.7999999999999432E-3</v>
      </c>
      <c r="AO60" s="42">
        <f t="shared" si="22"/>
        <v>0</v>
      </c>
      <c r="AP60" s="46">
        <f t="shared" si="36"/>
        <v>0</v>
      </c>
      <c r="AQ60" s="46">
        <f t="shared" si="23"/>
        <v>0</v>
      </c>
      <c r="AR60" s="50">
        <f t="shared" si="10"/>
        <v>4.7999999999999432E-3</v>
      </c>
      <c r="AS60" s="42">
        <f t="shared" si="24"/>
        <v>0</v>
      </c>
      <c r="AT60" s="46">
        <f t="shared" si="37"/>
        <v>0</v>
      </c>
      <c r="AU60" s="46">
        <f t="shared" si="25"/>
        <v>0</v>
      </c>
      <c r="AV60" s="51">
        <f t="shared" si="11"/>
        <v>4.7999999999999432E-3</v>
      </c>
      <c r="AW60" s="42">
        <f t="shared" si="12"/>
        <v>0.10079999999999995</v>
      </c>
      <c r="AX60" s="43">
        <f t="shared" si="13"/>
        <v>-9.6000000000000002E-2</v>
      </c>
      <c r="AY60" s="42">
        <f t="shared" si="39"/>
        <v>230</v>
      </c>
      <c r="AZ60" s="52">
        <f t="shared" si="40"/>
        <v>3.42</v>
      </c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  <c r="RV60" s="35"/>
      <c r="RW60" s="35"/>
      <c r="RX60" s="35"/>
      <c r="RY60" s="35"/>
      <c r="RZ60" s="35"/>
      <c r="SA60" s="35"/>
      <c r="SB60" s="35"/>
      <c r="SC60" s="35"/>
      <c r="SD60" s="35"/>
      <c r="SE60" s="35"/>
      <c r="SF60" s="35"/>
      <c r="SG60" s="35"/>
      <c r="SH60" s="35"/>
      <c r="SI60" s="35"/>
      <c r="SJ60" s="35"/>
      <c r="SK60" s="35"/>
      <c r="SL60" s="35"/>
      <c r="SM60" s="35"/>
      <c r="SN60" s="35"/>
      <c r="SO60" s="35"/>
      <c r="SP60" s="35"/>
      <c r="SQ60" s="35"/>
      <c r="SR60" s="35"/>
      <c r="SS60" s="35"/>
      <c r="ST60" s="35"/>
      <c r="SU60" s="35"/>
      <c r="SV60" s="35"/>
      <c r="SW60" s="35"/>
      <c r="SX60" s="35"/>
      <c r="SY60" s="35"/>
      <c r="SZ60" s="35"/>
      <c r="TA60" s="35"/>
      <c r="TB60" s="35"/>
      <c r="TC60" s="35"/>
      <c r="TD60" s="35"/>
      <c r="TE60" s="35"/>
      <c r="TF60" s="35"/>
      <c r="TG60" s="35"/>
      <c r="TH60" s="35"/>
      <c r="TI60" s="35"/>
      <c r="TJ60" s="35"/>
      <c r="TK60" s="35"/>
      <c r="TL60" s="35"/>
      <c r="TM60" s="35"/>
      <c r="TN60" s="35"/>
      <c r="TO60" s="35"/>
      <c r="TP60" s="35"/>
      <c r="TQ60" s="35"/>
      <c r="TR60" s="35"/>
      <c r="TS60" s="35"/>
      <c r="TT60" s="35"/>
      <c r="TU60" s="35"/>
      <c r="TV60" s="35"/>
      <c r="TW60" s="35"/>
      <c r="TX60" s="35"/>
      <c r="TY60" s="35"/>
      <c r="TZ60" s="35"/>
      <c r="UA60" s="35"/>
      <c r="UB60" s="35"/>
      <c r="UC60" s="35"/>
      <c r="UD60" s="35"/>
      <c r="UE60" s="35"/>
      <c r="UF60" s="35"/>
      <c r="UG60" s="35"/>
      <c r="UH60" s="35"/>
      <c r="UI60" s="35"/>
      <c r="UJ60" s="35"/>
      <c r="UK60" s="35"/>
      <c r="UL60" s="35"/>
      <c r="UM60" s="35"/>
      <c r="UN60" s="35"/>
      <c r="UO60" s="35"/>
      <c r="UP60" s="35"/>
      <c r="UQ60" s="35"/>
      <c r="UR60" s="35"/>
      <c r="US60" s="35"/>
      <c r="UT60" s="35"/>
      <c r="UU60" s="35"/>
      <c r="UV60" s="35"/>
      <c r="UW60" s="35"/>
      <c r="UX60" s="35"/>
      <c r="UY60" s="35"/>
      <c r="UZ60" s="35"/>
      <c r="VA60" s="35"/>
      <c r="VB60" s="35"/>
      <c r="VC60" s="35"/>
      <c r="VD60" s="35"/>
      <c r="VE60" s="35"/>
      <c r="VF60" s="35"/>
      <c r="VG60" s="35"/>
      <c r="VH60" s="35"/>
      <c r="VI60" s="35"/>
      <c r="VJ60" s="35"/>
      <c r="VK60" s="35"/>
      <c r="VL60" s="35"/>
      <c r="VM60" s="35"/>
      <c r="VN60" s="35"/>
      <c r="VO60" s="35"/>
      <c r="VP60" s="35"/>
      <c r="VQ60" s="35"/>
      <c r="VR60" s="35"/>
      <c r="VS60" s="35"/>
      <c r="VT60" s="35"/>
      <c r="VU60" s="35"/>
      <c r="VV60" s="35"/>
      <c r="VW60" s="35"/>
      <c r="VX60" s="35"/>
      <c r="VY60" s="35"/>
      <c r="VZ60" s="35"/>
      <c r="WA60" s="35"/>
      <c r="WB60" s="35"/>
      <c r="WC60" s="35"/>
      <c r="WD60" s="35"/>
      <c r="WE60" s="35"/>
      <c r="WF60" s="35"/>
      <c r="WG60" s="35"/>
      <c r="WH60" s="35"/>
      <c r="WI60" s="35"/>
      <c r="WJ60" s="35"/>
      <c r="WK60" s="35"/>
      <c r="WL60" s="35"/>
      <c r="WM60" s="35"/>
      <c r="WN60" s="35"/>
      <c r="WO60" s="35"/>
      <c r="WP60" s="35"/>
      <c r="WQ60" s="35"/>
      <c r="WR60" s="35"/>
      <c r="WS60" s="35"/>
      <c r="WT60" s="35"/>
      <c r="WU60" s="35"/>
      <c r="WV60" s="35"/>
      <c r="WW60" s="35"/>
      <c r="WX60" s="35"/>
      <c r="WY60" s="35"/>
      <c r="WZ60" s="35"/>
      <c r="XA60" s="35"/>
      <c r="XB60" s="35"/>
      <c r="XC60" s="35"/>
      <c r="XD60" s="35"/>
      <c r="XE60" s="35"/>
      <c r="XF60" s="35"/>
      <c r="XG60" s="35"/>
      <c r="XH60" s="35"/>
      <c r="XI60" s="35"/>
      <c r="XJ60" s="35"/>
      <c r="XK60" s="35"/>
      <c r="XL60" s="35"/>
      <c r="XM60" s="35"/>
      <c r="XN60" s="35"/>
      <c r="XO60" s="35"/>
      <c r="XP60" s="35"/>
      <c r="XQ60" s="35"/>
      <c r="XR60" s="35"/>
      <c r="XS60" s="35"/>
      <c r="XT60" s="35"/>
      <c r="XU60" s="35"/>
      <c r="XV60" s="35"/>
      <c r="XW60" s="35"/>
      <c r="XX60" s="35"/>
      <c r="XY60" s="35"/>
      <c r="XZ60" s="35"/>
      <c r="YA60" s="35"/>
      <c r="YB60" s="35"/>
      <c r="YC60" s="35"/>
      <c r="YD60" s="35"/>
      <c r="YE60" s="35"/>
      <c r="YF60" s="35"/>
      <c r="YG60" s="35"/>
      <c r="YH60" s="35"/>
      <c r="YI60" s="35"/>
      <c r="YJ60" s="35"/>
      <c r="YK60" s="35"/>
      <c r="YL60" s="35"/>
      <c r="YM60" s="35"/>
      <c r="YN60" s="35"/>
      <c r="YO60" s="35"/>
      <c r="YP60" s="35"/>
      <c r="YQ60" s="35"/>
      <c r="YR60" s="35"/>
      <c r="YS60" s="35"/>
      <c r="YT60" s="35"/>
      <c r="YU60" s="35"/>
      <c r="YV60" s="35"/>
      <c r="YW60" s="35"/>
      <c r="YX60" s="35"/>
      <c r="YY60" s="35"/>
      <c r="YZ60" s="35"/>
      <c r="ZA60" s="35"/>
      <c r="ZB60" s="35"/>
      <c r="ZC60" s="35"/>
      <c r="ZD60" s="35"/>
      <c r="ZE60" s="35"/>
      <c r="ZF60" s="35"/>
      <c r="ZG60" s="35"/>
      <c r="ZH60" s="35"/>
      <c r="ZI60" s="35"/>
      <c r="ZJ60" s="35"/>
      <c r="ZK60" s="35"/>
      <c r="ZL60" s="35"/>
      <c r="ZM60" s="35"/>
      <c r="ZN60" s="35"/>
      <c r="ZO60" s="35"/>
      <c r="ZP60" s="35"/>
      <c r="ZQ60" s="35"/>
      <c r="ZR60" s="35"/>
      <c r="ZS60" s="35"/>
      <c r="ZT60" s="35"/>
      <c r="ZU60" s="35"/>
      <c r="ZV60" s="35"/>
      <c r="ZW60" s="35"/>
      <c r="ZX60" s="35"/>
      <c r="ZY60" s="35"/>
      <c r="ZZ60" s="35"/>
      <c r="AAA60" s="35"/>
      <c r="AAB60" s="35"/>
      <c r="AAC60" s="35"/>
      <c r="AAD60" s="35"/>
      <c r="AAE60" s="35"/>
      <c r="AAF60" s="35"/>
      <c r="AAG60" s="35"/>
      <c r="AAH60" s="35"/>
      <c r="AAI60" s="35"/>
      <c r="AAJ60" s="35"/>
      <c r="AAK60" s="35"/>
      <c r="AAL60" s="35"/>
      <c r="AAM60" s="35"/>
      <c r="AAN60" s="35"/>
      <c r="AAO60" s="35"/>
      <c r="AAP60" s="35"/>
      <c r="AAQ60" s="35"/>
      <c r="AAR60" s="35"/>
      <c r="AAS60" s="35"/>
      <c r="AAT60" s="35"/>
      <c r="AAU60" s="35"/>
      <c r="AAV60" s="35"/>
      <c r="AAW60" s="35"/>
      <c r="AAX60" s="35"/>
      <c r="AAY60" s="35"/>
      <c r="AAZ60" s="35"/>
      <c r="ABA60" s="35"/>
      <c r="ABB60" s="35"/>
      <c r="ABC60" s="35"/>
      <c r="ABD60" s="35"/>
      <c r="ABE60" s="35"/>
      <c r="ABF60" s="35"/>
      <c r="ABG60" s="35"/>
      <c r="ABH60" s="35"/>
      <c r="ABI60" s="35"/>
      <c r="ABJ60" s="35"/>
      <c r="ABK60" s="35"/>
      <c r="ABL60" s="35"/>
      <c r="ABM60" s="35"/>
      <c r="ABN60" s="35"/>
      <c r="ABO60" s="35"/>
      <c r="ABP60" s="35"/>
      <c r="ABQ60" s="35"/>
      <c r="ABR60" s="35"/>
      <c r="ABS60" s="35"/>
      <c r="ABT60" s="35"/>
      <c r="ABU60" s="35"/>
      <c r="ABV60" s="35"/>
      <c r="ABW60" s="35"/>
      <c r="ABX60" s="35"/>
      <c r="ABY60" s="35"/>
      <c r="ABZ60" s="35"/>
      <c r="ACA60" s="35"/>
      <c r="ACB60" s="35"/>
      <c r="ACC60" s="35"/>
      <c r="ACD60" s="35"/>
      <c r="ACE60" s="35"/>
      <c r="ACF60" s="35"/>
      <c r="ACG60" s="35"/>
      <c r="ACH60" s="35"/>
      <c r="ACI60" s="35"/>
      <c r="ACJ60" s="35"/>
      <c r="ACK60" s="35"/>
      <c r="ACL60" s="35"/>
      <c r="ACM60" s="35"/>
      <c r="ACN60" s="35"/>
      <c r="ACO60" s="35"/>
      <c r="ACP60" s="35"/>
      <c r="ACQ60" s="35"/>
      <c r="ACR60" s="35"/>
      <c r="ACS60" s="35"/>
      <c r="ACT60" s="35"/>
      <c r="ACU60" s="35"/>
      <c r="ACV60" s="35"/>
      <c r="ACW60" s="35"/>
      <c r="ACX60" s="35"/>
      <c r="ACY60" s="35"/>
      <c r="ACZ60" s="35"/>
      <c r="ADA60" s="35"/>
      <c r="ADB60" s="35"/>
      <c r="ADC60" s="35"/>
      <c r="ADD60" s="35"/>
      <c r="ADE60" s="35"/>
      <c r="ADF60" s="35"/>
      <c r="ADG60" s="35"/>
      <c r="ADH60" s="35"/>
      <c r="ADI60" s="35"/>
      <c r="ADJ60" s="35"/>
      <c r="ADK60" s="35"/>
      <c r="ADL60" s="35"/>
      <c r="ADM60" s="35"/>
      <c r="ADN60" s="35"/>
      <c r="ADO60" s="35"/>
      <c r="ADP60" s="35"/>
      <c r="ADQ60" s="35"/>
      <c r="ADR60" s="35"/>
      <c r="ADS60" s="35"/>
      <c r="ADT60" s="35"/>
      <c r="ADU60" s="35"/>
      <c r="ADV60" s="35"/>
      <c r="ADW60" s="35"/>
      <c r="ADX60" s="35"/>
      <c r="ADY60" s="35"/>
      <c r="ADZ60" s="35"/>
      <c r="AEA60" s="35"/>
      <c r="AEB60" s="35"/>
      <c r="AEC60" s="35"/>
      <c r="AED60" s="35"/>
      <c r="AEE60" s="35"/>
      <c r="AEF60" s="35"/>
      <c r="AEG60" s="35"/>
      <c r="AEH60" s="35"/>
      <c r="AEI60" s="35"/>
      <c r="AEJ60" s="35"/>
      <c r="AEK60" s="35"/>
      <c r="AEL60" s="35"/>
      <c r="AEM60" s="35"/>
      <c r="AEN60" s="35"/>
      <c r="AEO60" s="35"/>
      <c r="AEP60" s="35"/>
      <c r="AEQ60" s="35"/>
      <c r="AER60" s="35"/>
      <c r="AES60" s="35"/>
      <c r="AET60" s="35"/>
      <c r="AEU60" s="35"/>
      <c r="AEV60" s="35"/>
      <c r="AEW60" s="35"/>
      <c r="AEX60" s="35"/>
      <c r="AEY60" s="35"/>
      <c r="AEZ60" s="35"/>
      <c r="AFA60" s="35"/>
      <c r="AFB60" s="35"/>
      <c r="AFC60" s="35"/>
      <c r="AFD60" s="35"/>
      <c r="AFE60" s="35"/>
      <c r="AFF60" s="35"/>
      <c r="AFG60" s="35"/>
      <c r="AFH60" s="35"/>
      <c r="AFI60" s="35"/>
      <c r="AFJ60" s="35"/>
      <c r="AFK60" s="35"/>
      <c r="AFL60" s="35"/>
      <c r="AFM60" s="35"/>
      <c r="AFN60" s="35"/>
      <c r="AFO60" s="35"/>
      <c r="AFP60" s="35"/>
      <c r="AFQ60" s="35"/>
      <c r="AFR60" s="35"/>
      <c r="AFS60" s="35"/>
      <c r="AFT60" s="35"/>
      <c r="AFU60" s="35"/>
      <c r="AFV60" s="35"/>
      <c r="AFW60" s="35"/>
      <c r="AFX60" s="35"/>
      <c r="AFY60" s="35"/>
      <c r="AFZ60" s="35"/>
      <c r="AGA60" s="35"/>
      <c r="AGB60" s="35"/>
      <c r="AGC60" s="35"/>
      <c r="AGD60" s="35"/>
      <c r="AGE60" s="35"/>
      <c r="AGF60" s="35"/>
      <c r="AGG60" s="35"/>
      <c r="AGH60" s="35"/>
      <c r="AGI60" s="35"/>
      <c r="AGJ60" s="35"/>
      <c r="AGK60" s="35"/>
      <c r="AGL60" s="35"/>
      <c r="AGM60" s="35"/>
      <c r="AGN60" s="35"/>
      <c r="AGO60" s="35"/>
      <c r="AGP60" s="35"/>
      <c r="AGQ60" s="35"/>
      <c r="AGR60" s="35"/>
      <c r="AGS60" s="35"/>
      <c r="AGT60" s="35"/>
      <c r="AGU60" s="35"/>
      <c r="AGV60" s="35"/>
      <c r="AGW60" s="35"/>
      <c r="AGX60" s="35"/>
      <c r="AGY60" s="35"/>
      <c r="AGZ60" s="35"/>
      <c r="AHA60" s="35"/>
      <c r="AHB60" s="35"/>
      <c r="AHC60" s="35"/>
      <c r="AHD60" s="35"/>
      <c r="AHE60" s="35"/>
      <c r="AHF60" s="35"/>
      <c r="AHG60" s="35"/>
      <c r="AHH60" s="35"/>
      <c r="AHI60" s="35"/>
      <c r="AHJ60" s="35"/>
      <c r="AHK60" s="35"/>
      <c r="AHL60" s="35"/>
      <c r="AHM60" s="35"/>
      <c r="AHN60" s="35"/>
      <c r="AHO60" s="35"/>
      <c r="AHP60" s="35"/>
      <c r="AHQ60" s="35"/>
      <c r="AHR60" s="35"/>
      <c r="AHS60" s="35"/>
      <c r="AHT60" s="35"/>
      <c r="AHU60" s="35"/>
      <c r="AHV60" s="35"/>
      <c r="AHW60" s="35"/>
      <c r="AHX60" s="35"/>
      <c r="AHY60" s="35"/>
      <c r="AHZ60" s="35"/>
      <c r="AIA60" s="35"/>
      <c r="AIB60" s="35"/>
      <c r="AIC60" s="35"/>
      <c r="AID60" s="35"/>
      <c r="AIE60" s="35"/>
      <c r="AIF60" s="35"/>
      <c r="AIG60" s="35"/>
      <c r="AIH60" s="35"/>
      <c r="AII60" s="35"/>
      <c r="AIJ60" s="35"/>
      <c r="AIK60" s="35"/>
      <c r="AIL60" s="35"/>
      <c r="AIM60" s="35"/>
      <c r="AIN60" s="35"/>
      <c r="AIO60" s="35"/>
      <c r="AIP60" s="35"/>
      <c r="AIQ60" s="35"/>
      <c r="AIR60" s="35"/>
      <c r="AIS60" s="35"/>
      <c r="AIT60" s="35"/>
      <c r="AIU60" s="35"/>
      <c r="AIV60" s="35"/>
      <c r="AIW60" s="35"/>
      <c r="AIX60" s="35"/>
      <c r="AIY60" s="35"/>
      <c r="AIZ60" s="35"/>
      <c r="AJA60" s="35"/>
      <c r="AJB60" s="35"/>
      <c r="AJC60" s="35"/>
      <c r="AJD60" s="35"/>
      <c r="AJE60" s="35"/>
      <c r="AJF60" s="35"/>
      <c r="AJG60" s="35"/>
      <c r="AJH60" s="35"/>
      <c r="AJI60" s="35"/>
      <c r="AJJ60" s="35"/>
      <c r="AJK60" s="35"/>
      <c r="AJL60" s="35"/>
      <c r="AJM60" s="35"/>
      <c r="AJN60" s="35"/>
      <c r="AJO60" s="35"/>
      <c r="AJP60" s="35"/>
      <c r="AJQ60" s="35"/>
      <c r="AJR60" s="35"/>
      <c r="AJS60" s="35"/>
      <c r="AJT60" s="35"/>
      <c r="AJU60" s="35"/>
      <c r="AJV60" s="35"/>
      <c r="AJW60" s="35"/>
      <c r="AJX60" s="35"/>
      <c r="AJY60" s="35"/>
      <c r="AJZ60" s="35"/>
      <c r="AKA60" s="35"/>
      <c r="AKB60" s="35"/>
      <c r="AKC60" s="35"/>
      <c r="AKD60" s="35"/>
      <c r="AKE60" s="35"/>
      <c r="AKF60" s="35"/>
      <c r="AKG60" s="35"/>
      <c r="AKH60" s="35"/>
      <c r="AKI60" s="35"/>
      <c r="AKJ60" s="35"/>
      <c r="AKK60" s="35"/>
      <c r="AKL60" s="35"/>
      <c r="AKM60" s="35"/>
      <c r="AKN60" s="35"/>
      <c r="AKO60" s="35"/>
      <c r="AKP60" s="35"/>
      <c r="AKQ60" s="35"/>
      <c r="AKR60" s="35"/>
      <c r="AKS60" s="35"/>
      <c r="AKT60" s="35"/>
      <c r="AKU60" s="35"/>
      <c r="AKV60" s="35"/>
      <c r="AKW60" s="35"/>
      <c r="AKX60" s="35"/>
      <c r="AKY60" s="35"/>
      <c r="AKZ60" s="35"/>
      <c r="ALA60" s="35"/>
      <c r="ALB60" s="35"/>
      <c r="ALC60" s="35"/>
      <c r="ALD60" s="35"/>
      <c r="ALE60" s="35"/>
      <c r="ALF60" s="35"/>
      <c r="ALG60" s="35"/>
      <c r="ALH60" s="35"/>
      <c r="ALI60" s="35"/>
      <c r="ALJ60" s="35"/>
      <c r="ALK60" s="35"/>
      <c r="ALL60" s="35"/>
      <c r="ALM60" s="35"/>
      <c r="ALN60" s="35"/>
      <c r="ALO60" s="35"/>
      <c r="ALP60" s="35"/>
      <c r="ALQ60" s="35"/>
      <c r="ALR60" s="35"/>
      <c r="ALS60" s="35"/>
      <c r="ALT60" s="35"/>
      <c r="ALU60" s="35"/>
      <c r="ALV60" s="35"/>
      <c r="ALW60" s="35"/>
      <c r="ALX60" s="35"/>
      <c r="ALY60" s="35"/>
      <c r="ALZ60" s="35"/>
      <c r="AMA60" s="35"/>
    </row>
    <row r="61" spans="14:1015">
      <c r="N61" s="3">
        <f>Y61*info!T$4+AC61*info!T$5+AG61*info!T$6+AK61*info!T$7+N60</f>
        <v>0.6137999999999999</v>
      </c>
      <c r="P61" s="45">
        <v>21</v>
      </c>
      <c r="Q61" s="131"/>
      <c r="R61" s="131"/>
      <c r="S61" s="161">
        <f t="shared" si="28"/>
        <v>1.2760869565217388E-2</v>
      </c>
      <c r="T61" s="169">
        <f>AA60*$AA$30*$AA$34*(1-$AA$32)+AE60*$AE$30*$AE$34*(1-$AE$32)+AI60*$AI$30*$AI$34*(1-$AI$32)+AM60*$AM$30*$AM$34*(1-$AM$32)+AQ60*$AQ$30*$AQ$34*(1-$AQ$32)+AU60*$AU$30*$AU$34*(1-$AU$32)+Q61-R61+AW60+AX60+Advance!G35</f>
        <v>9.0299999999999936E-2</v>
      </c>
      <c r="U61" s="132">
        <f t="shared" si="38"/>
        <v>0</v>
      </c>
      <c r="V61" s="165">
        <f t="shared" si="14"/>
        <v>9.0299999999999936E-2</v>
      </c>
      <c r="W61" s="166">
        <f t="shared" si="30"/>
        <v>3.492</v>
      </c>
      <c r="X61" s="49"/>
      <c r="Y61" s="42">
        <f t="shared" si="6"/>
        <v>0</v>
      </c>
      <c r="Z61" s="46">
        <f t="shared" si="31"/>
        <v>0</v>
      </c>
      <c r="AA61" s="47">
        <f t="shared" si="15"/>
        <v>50</v>
      </c>
      <c r="AB61" s="48">
        <f t="shared" si="16"/>
        <v>9.0299999999999936E-2</v>
      </c>
      <c r="AC61" s="49">
        <f t="shared" si="17"/>
        <v>0</v>
      </c>
      <c r="AD61" s="46">
        <f t="shared" si="32"/>
        <v>0</v>
      </c>
      <c r="AE61" s="46">
        <f t="shared" si="18"/>
        <v>100</v>
      </c>
      <c r="AF61" s="50">
        <f t="shared" si="7"/>
        <v>9.0299999999999936E-2</v>
      </c>
      <c r="AG61" s="42">
        <f t="shared" si="33"/>
        <v>3</v>
      </c>
      <c r="AH61" s="46">
        <f t="shared" si="34"/>
        <v>0</v>
      </c>
      <c r="AI61" s="46">
        <f t="shared" si="19"/>
        <v>83</v>
      </c>
      <c r="AJ61" s="50">
        <f t="shared" si="8"/>
        <v>1.8299999999999927E-2</v>
      </c>
      <c r="AK61" s="42">
        <f t="shared" si="20"/>
        <v>0</v>
      </c>
      <c r="AL61" s="46">
        <f t="shared" si="35"/>
        <v>0</v>
      </c>
      <c r="AM61" s="46">
        <f t="shared" si="21"/>
        <v>0</v>
      </c>
      <c r="AN61" s="50">
        <f t="shared" si="9"/>
        <v>1.8299999999999927E-2</v>
      </c>
      <c r="AO61" s="42">
        <f t="shared" si="22"/>
        <v>0</v>
      </c>
      <c r="AP61" s="46">
        <f t="shared" si="36"/>
        <v>0</v>
      </c>
      <c r="AQ61" s="46">
        <f t="shared" si="23"/>
        <v>0</v>
      </c>
      <c r="AR61" s="50">
        <f t="shared" si="10"/>
        <v>1.8299999999999927E-2</v>
      </c>
      <c r="AS61" s="42">
        <f t="shared" si="24"/>
        <v>0</v>
      </c>
      <c r="AT61" s="46">
        <f t="shared" si="37"/>
        <v>0</v>
      </c>
      <c r="AU61" s="46">
        <f t="shared" si="25"/>
        <v>0</v>
      </c>
      <c r="AV61" s="51">
        <f t="shared" si="11"/>
        <v>1.8299999999999927E-2</v>
      </c>
      <c r="AW61" s="42">
        <f t="shared" si="12"/>
        <v>9.0299999999999936E-2</v>
      </c>
      <c r="AX61" s="43">
        <f t="shared" si="13"/>
        <v>-7.2000000000000008E-2</v>
      </c>
      <c r="AY61" s="42">
        <f t="shared" si="39"/>
        <v>233</v>
      </c>
      <c r="AZ61" s="52">
        <f t="shared" si="40"/>
        <v>3.492</v>
      </c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  <c r="ABS61" s="35"/>
      <c r="ABT61" s="35"/>
      <c r="ABU61" s="35"/>
      <c r="ABV61" s="35"/>
      <c r="ABW61" s="35"/>
      <c r="ABX61" s="35"/>
      <c r="ABY61" s="35"/>
      <c r="ABZ61" s="35"/>
      <c r="ACA61" s="35"/>
      <c r="ACB61" s="35"/>
      <c r="ACC61" s="35"/>
      <c r="ACD61" s="35"/>
      <c r="ACE61" s="35"/>
      <c r="ACF61" s="35"/>
      <c r="ACG61" s="35"/>
      <c r="ACH61" s="35"/>
      <c r="ACI61" s="35"/>
      <c r="ACJ61" s="35"/>
      <c r="ACK61" s="35"/>
      <c r="ACL61" s="35"/>
      <c r="ACM61" s="35"/>
      <c r="ACN61" s="35"/>
      <c r="ACO61" s="35"/>
      <c r="ACP61" s="35"/>
      <c r="ACQ61" s="35"/>
      <c r="ACR61" s="35"/>
      <c r="ACS61" s="35"/>
      <c r="ACT61" s="35"/>
      <c r="ACU61" s="35"/>
      <c r="ACV61" s="35"/>
      <c r="ACW61" s="35"/>
      <c r="ACX61" s="35"/>
      <c r="ACY61" s="35"/>
      <c r="ACZ61" s="35"/>
      <c r="ADA61" s="35"/>
      <c r="ADB61" s="35"/>
      <c r="ADC61" s="35"/>
      <c r="ADD61" s="35"/>
      <c r="ADE61" s="35"/>
      <c r="ADF61" s="35"/>
      <c r="ADG61" s="35"/>
      <c r="ADH61" s="35"/>
      <c r="ADI61" s="35"/>
      <c r="ADJ61" s="35"/>
      <c r="ADK61" s="35"/>
      <c r="ADL61" s="35"/>
      <c r="ADM61" s="35"/>
      <c r="ADN61" s="35"/>
      <c r="ADO61" s="35"/>
      <c r="ADP61" s="35"/>
      <c r="ADQ61" s="35"/>
      <c r="ADR61" s="35"/>
      <c r="ADS61" s="35"/>
      <c r="ADT61" s="35"/>
      <c r="ADU61" s="35"/>
      <c r="ADV61" s="35"/>
      <c r="ADW61" s="35"/>
      <c r="ADX61" s="35"/>
      <c r="ADY61" s="35"/>
      <c r="ADZ61" s="35"/>
      <c r="AEA61" s="35"/>
      <c r="AEB61" s="35"/>
      <c r="AEC61" s="35"/>
      <c r="AED61" s="35"/>
      <c r="AEE61" s="35"/>
      <c r="AEF61" s="35"/>
      <c r="AEG61" s="35"/>
      <c r="AEH61" s="35"/>
      <c r="AEI61" s="35"/>
      <c r="AEJ61" s="35"/>
      <c r="AEK61" s="35"/>
      <c r="AEL61" s="35"/>
      <c r="AEM61" s="35"/>
      <c r="AEN61" s="35"/>
      <c r="AEO61" s="35"/>
      <c r="AEP61" s="35"/>
      <c r="AEQ61" s="35"/>
      <c r="AER61" s="35"/>
      <c r="AES61" s="35"/>
      <c r="AET61" s="35"/>
      <c r="AEU61" s="35"/>
      <c r="AEV61" s="35"/>
      <c r="AEW61" s="35"/>
      <c r="AEX61" s="35"/>
      <c r="AEY61" s="35"/>
      <c r="AEZ61" s="35"/>
      <c r="AFA61" s="35"/>
      <c r="AFB61" s="35"/>
      <c r="AFC61" s="35"/>
      <c r="AFD61" s="35"/>
      <c r="AFE61" s="35"/>
      <c r="AFF61" s="35"/>
      <c r="AFG61" s="35"/>
      <c r="AFH61" s="35"/>
      <c r="AFI61" s="35"/>
      <c r="AFJ61" s="35"/>
      <c r="AFK61" s="35"/>
      <c r="AFL61" s="35"/>
      <c r="AFM61" s="35"/>
      <c r="AFN61" s="35"/>
      <c r="AFO61" s="35"/>
      <c r="AFP61" s="35"/>
      <c r="AFQ61" s="35"/>
      <c r="AFR61" s="35"/>
      <c r="AFS61" s="35"/>
      <c r="AFT61" s="35"/>
      <c r="AFU61" s="35"/>
      <c r="AFV61" s="35"/>
      <c r="AFW61" s="35"/>
      <c r="AFX61" s="35"/>
      <c r="AFY61" s="35"/>
      <c r="AFZ61" s="35"/>
      <c r="AGA61" s="35"/>
      <c r="AGB61" s="35"/>
      <c r="AGC61" s="35"/>
      <c r="AGD61" s="35"/>
      <c r="AGE61" s="35"/>
      <c r="AGF61" s="35"/>
      <c r="AGG61" s="35"/>
      <c r="AGH61" s="35"/>
      <c r="AGI61" s="35"/>
      <c r="AGJ61" s="35"/>
      <c r="AGK61" s="35"/>
      <c r="AGL61" s="35"/>
      <c r="AGM61" s="35"/>
      <c r="AGN61" s="35"/>
      <c r="AGO61" s="35"/>
      <c r="AGP61" s="35"/>
      <c r="AGQ61" s="35"/>
      <c r="AGR61" s="35"/>
      <c r="AGS61" s="35"/>
      <c r="AGT61" s="35"/>
      <c r="AGU61" s="35"/>
      <c r="AGV61" s="35"/>
      <c r="AGW61" s="35"/>
      <c r="AGX61" s="35"/>
      <c r="AGY61" s="35"/>
      <c r="AGZ61" s="35"/>
      <c r="AHA61" s="35"/>
      <c r="AHB61" s="35"/>
      <c r="AHC61" s="35"/>
      <c r="AHD61" s="35"/>
      <c r="AHE61" s="35"/>
      <c r="AHF61" s="35"/>
      <c r="AHG61" s="35"/>
      <c r="AHH61" s="35"/>
      <c r="AHI61" s="35"/>
      <c r="AHJ61" s="35"/>
      <c r="AHK61" s="35"/>
      <c r="AHL61" s="35"/>
      <c r="AHM61" s="35"/>
      <c r="AHN61" s="35"/>
      <c r="AHO61" s="35"/>
      <c r="AHP61" s="35"/>
      <c r="AHQ61" s="35"/>
      <c r="AHR61" s="35"/>
      <c r="AHS61" s="35"/>
      <c r="AHT61" s="35"/>
      <c r="AHU61" s="35"/>
      <c r="AHV61" s="35"/>
      <c r="AHW61" s="35"/>
      <c r="AHX61" s="35"/>
      <c r="AHY61" s="35"/>
      <c r="AHZ61" s="35"/>
      <c r="AIA61" s="35"/>
      <c r="AIB61" s="35"/>
      <c r="AIC61" s="35"/>
      <c r="AID61" s="35"/>
      <c r="AIE61" s="35"/>
      <c r="AIF61" s="35"/>
      <c r="AIG61" s="35"/>
      <c r="AIH61" s="35"/>
      <c r="AII61" s="35"/>
      <c r="AIJ61" s="35"/>
      <c r="AIK61" s="35"/>
      <c r="AIL61" s="35"/>
      <c r="AIM61" s="35"/>
      <c r="AIN61" s="35"/>
      <c r="AIO61" s="35"/>
      <c r="AIP61" s="35"/>
      <c r="AIQ61" s="35"/>
      <c r="AIR61" s="35"/>
      <c r="AIS61" s="35"/>
      <c r="AIT61" s="35"/>
      <c r="AIU61" s="35"/>
      <c r="AIV61" s="35"/>
      <c r="AIW61" s="35"/>
      <c r="AIX61" s="35"/>
      <c r="AIY61" s="35"/>
      <c r="AIZ61" s="35"/>
      <c r="AJA61" s="35"/>
      <c r="AJB61" s="35"/>
      <c r="AJC61" s="35"/>
      <c r="AJD61" s="35"/>
      <c r="AJE61" s="35"/>
      <c r="AJF61" s="35"/>
      <c r="AJG61" s="35"/>
      <c r="AJH61" s="35"/>
      <c r="AJI61" s="35"/>
      <c r="AJJ61" s="35"/>
      <c r="AJK61" s="35"/>
      <c r="AJL61" s="35"/>
      <c r="AJM61" s="35"/>
      <c r="AJN61" s="35"/>
      <c r="AJO61" s="35"/>
      <c r="AJP61" s="35"/>
      <c r="AJQ61" s="35"/>
      <c r="AJR61" s="35"/>
      <c r="AJS61" s="35"/>
      <c r="AJT61" s="35"/>
      <c r="AJU61" s="35"/>
      <c r="AJV61" s="35"/>
      <c r="AJW61" s="35"/>
      <c r="AJX61" s="35"/>
      <c r="AJY61" s="35"/>
      <c r="AJZ61" s="35"/>
      <c r="AKA61" s="35"/>
      <c r="AKB61" s="35"/>
      <c r="AKC61" s="35"/>
      <c r="AKD61" s="35"/>
      <c r="AKE61" s="35"/>
      <c r="AKF61" s="35"/>
      <c r="AKG61" s="35"/>
      <c r="AKH61" s="35"/>
      <c r="AKI61" s="35"/>
      <c r="AKJ61" s="35"/>
      <c r="AKK61" s="35"/>
      <c r="AKL61" s="35"/>
      <c r="AKM61" s="35"/>
      <c r="AKN61" s="35"/>
      <c r="AKO61" s="35"/>
      <c r="AKP61" s="35"/>
      <c r="AKQ61" s="35"/>
      <c r="AKR61" s="35"/>
      <c r="AKS61" s="35"/>
      <c r="AKT61" s="35"/>
      <c r="AKU61" s="35"/>
      <c r="AKV61" s="35"/>
      <c r="AKW61" s="35"/>
      <c r="AKX61" s="35"/>
      <c r="AKY61" s="35"/>
      <c r="AKZ61" s="35"/>
      <c r="ALA61" s="35"/>
      <c r="ALB61" s="35"/>
      <c r="ALC61" s="35"/>
      <c r="ALD61" s="35"/>
      <c r="ALE61" s="35"/>
      <c r="ALF61" s="35"/>
      <c r="ALG61" s="35"/>
      <c r="ALH61" s="35"/>
      <c r="ALI61" s="35"/>
      <c r="ALJ61" s="35"/>
      <c r="ALK61" s="35"/>
      <c r="ALL61" s="35"/>
      <c r="ALM61" s="35"/>
      <c r="ALN61" s="35"/>
      <c r="ALO61" s="35"/>
      <c r="ALP61" s="35"/>
      <c r="ALQ61" s="35"/>
      <c r="ALR61" s="35"/>
      <c r="ALS61" s="35"/>
      <c r="ALT61" s="35"/>
      <c r="ALU61" s="35"/>
      <c r="ALV61" s="35"/>
      <c r="ALW61" s="35"/>
      <c r="ALX61" s="35"/>
      <c r="ALY61" s="35"/>
      <c r="ALZ61" s="35"/>
      <c r="AMA61" s="35"/>
    </row>
    <row r="62" spans="14:1015">
      <c r="N62" s="3">
        <f>Y62*info!T$4+AC62*info!T$5+AG62*info!T$6+AK62*info!T$7+N61</f>
        <v>0.62819999999999987</v>
      </c>
      <c r="P62" s="45">
        <v>22</v>
      </c>
      <c r="Q62" s="131"/>
      <c r="R62" s="131"/>
      <c r="S62" s="161">
        <f t="shared" si="28"/>
        <v>1.299565217391304E-2</v>
      </c>
      <c r="T62" s="169">
        <f>AA61*$AA$30*$AA$34*(1-$AA$32)+AE61*$AE$30*$AE$34*(1-$AE$32)+AI61*$AI$30*$AI$34*(1-$AI$32)+AM61*$AM$30*$AM$34*(1-$AM$32)+AQ61*$AQ$30*$AQ$34*(1-$AQ$32)+AU61*$AU$30*$AU$34*(1-$AU$32)+Q62-R62+AW61+AX61+Advance!G36</f>
        <v>0.10559999999999992</v>
      </c>
      <c r="U62" s="132">
        <f t="shared" si="38"/>
        <v>0</v>
      </c>
      <c r="V62" s="165">
        <f t="shared" si="14"/>
        <v>0.10559999999999992</v>
      </c>
      <c r="W62" s="166">
        <f t="shared" si="30"/>
        <v>3.5880000000000001</v>
      </c>
      <c r="X62" s="49"/>
      <c r="Y62" s="42">
        <f t="shared" si="6"/>
        <v>0</v>
      </c>
      <c r="Z62" s="46">
        <f t="shared" si="31"/>
        <v>0</v>
      </c>
      <c r="AA62" s="47">
        <f t="shared" si="15"/>
        <v>50</v>
      </c>
      <c r="AB62" s="48">
        <f t="shared" si="16"/>
        <v>0.10559999999999992</v>
      </c>
      <c r="AC62" s="49">
        <f t="shared" si="17"/>
        <v>0</v>
      </c>
      <c r="AD62" s="46">
        <f t="shared" si="32"/>
        <v>0</v>
      </c>
      <c r="AE62" s="46">
        <f t="shared" si="18"/>
        <v>100</v>
      </c>
      <c r="AF62" s="50">
        <f t="shared" si="7"/>
        <v>0.10559999999999992</v>
      </c>
      <c r="AG62" s="42">
        <f t="shared" si="33"/>
        <v>4</v>
      </c>
      <c r="AH62" s="46">
        <f t="shared" si="34"/>
        <v>0</v>
      </c>
      <c r="AI62" s="46">
        <f t="shared" si="19"/>
        <v>87</v>
      </c>
      <c r="AJ62" s="50">
        <f t="shared" si="8"/>
        <v>9.5999999999999142E-3</v>
      </c>
      <c r="AK62" s="42">
        <f t="shared" si="20"/>
        <v>0</v>
      </c>
      <c r="AL62" s="46">
        <f t="shared" si="35"/>
        <v>0</v>
      </c>
      <c r="AM62" s="46">
        <f t="shared" si="21"/>
        <v>0</v>
      </c>
      <c r="AN62" s="50">
        <f t="shared" si="9"/>
        <v>9.5999999999999142E-3</v>
      </c>
      <c r="AO62" s="42">
        <f t="shared" si="22"/>
        <v>0</v>
      </c>
      <c r="AP62" s="46">
        <f t="shared" si="36"/>
        <v>0</v>
      </c>
      <c r="AQ62" s="46">
        <f t="shared" si="23"/>
        <v>0</v>
      </c>
      <c r="AR62" s="50">
        <f t="shared" si="10"/>
        <v>9.5999999999999142E-3</v>
      </c>
      <c r="AS62" s="42">
        <f t="shared" si="24"/>
        <v>0</v>
      </c>
      <c r="AT62" s="46">
        <f t="shared" si="37"/>
        <v>0</v>
      </c>
      <c r="AU62" s="46">
        <f t="shared" si="25"/>
        <v>0</v>
      </c>
      <c r="AV62" s="51">
        <f t="shared" si="11"/>
        <v>9.5999999999999142E-3</v>
      </c>
      <c r="AW62" s="42">
        <f t="shared" si="12"/>
        <v>0.10559999999999992</v>
      </c>
      <c r="AX62" s="43">
        <f t="shared" si="13"/>
        <v>-9.6000000000000002E-2</v>
      </c>
      <c r="AY62" s="42">
        <f t="shared" si="39"/>
        <v>237</v>
      </c>
      <c r="AZ62" s="52">
        <f t="shared" si="40"/>
        <v>3.5880000000000001</v>
      </c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  <c r="ABS62" s="35"/>
      <c r="ABT62" s="35"/>
      <c r="ABU62" s="35"/>
      <c r="ABV62" s="35"/>
      <c r="ABW62" s="35"/>
      <c r="ABX62" s="35"/>
      <c r="ABY62" s="35"/>
      <c r="ABZ62" s="35"/>
      <c r="ACA62" s="35"/>
      <c r="ACB62" s="35"/>
      <c r="ACC62" s="35"/>
      <c r="ACD62" s="35"/>
      <c r="ACE62" s="35"/>
      <c r="ACF62" s="35"/>
      <c r="ACG62" s="35"/>
      <c r="ACH62" s="35"/>
      <c r="ACI62" s="35"/>
      <c r="ACJ62" s="35"/>
      <c r="ACK62" s="35"/>
      <c r="ACL62" s="35"/>
      <c r="ACM62" s="35"/>
      <c r="ACN62" s="35"/>
      <c r="ACO62" s="35"/>
      <c r="ACP62" s="35"/>
      <c r="ACQ62" s="35"/>
      <c r="ACR62" s="35"/>
      <c r="ACS62" s="35"/>
      <c r="ACT62" s="35"/>
      <c r="ACU62" s="35"/>
      <c r="ACV62" s="35"/>
      <c r="ACW62" s="35"/>
      <c r="ACX62" s="35"/>
      <c r="ACY62" s="35"/>
      <c r="ACZ62" s="35"/>
      <c r="ADA62" s="35"/>
      <c r="ADB62" s="35"/>
      <c r="ADC62" s="35"/>
      <c r="ADD62" s="35"/>
      <c r="ADE62" s="35"/>
      <c r="ADF62" s="35"/>
      <c r="ADG62" s="35"/>
      <c r="ADH62" s="35"/>
      <c r="ADI62" s="35"/>
      <c r="ADJ62" s="35"/>
      <c r="ADK62" s="35"/>
      <c r="ADL62" s="35"/>
      <c r="ADM62" s="35"/>
      <c r="ADN62" s="35"/>
      <c r="ADO62" s="35"/>
      <c r="ADP62" s="35"/>
      <c r="ADQ62" s="35"/>
      <c r="ADR62" s="35"/>
      <c r="ADS62" s="35"/>
      <c r="ADT62" s="35"/>
      <c r="ADU62" s="35"/>
      <c r="ADV62" s="35"/>
      <c r="ADW62" s="35"/>
      <c r="ADX62" s="35"/>
      <c r="ADY62" s="35"/>
      <c r="ADZ62" s="35"/>
      <c r="AEA62" s="35"/>
      <c r="AEB62" s="35"/>
      <c r="AEC62" s="35"/>
      <c r="AED62" s="35"/>
      <c r="AEE62" s="35"/>
      <c r="AEF62" s="35"/>
      <c r="AEG62" s="35"/>
      <c r="AEH62" s="35"/>
      <c r="AEI62" s="35"/>
      <c r="AEJ62" s="35"/>
      <c r="AEK62" s="35"/>
      <c r="AEL62" s="35"/>
      <c r="AEM62" s="35"/>
      <c r="AEN62" s="35"/>
      <c r="AEO62" s="35"/>
      <c r="AEP62" s="35"/>
      <c r="AEQ62" s="35"/>
      <c r="AER62" s="35"/>
      <c r="AES62" s="35"/>
      <c r="AET62" s="35"/>
      <c r="AEU62" s="35"/>
      <c r="AEV62" s="35"/>
      <c r="AEW62" s="35"/>
      <c r="AEX62" s="35"/>
      <c r="AEY62" s="35"/>
      <c r="AEZ62" s="35"/>
      <c r="AFA62" s="35"/>
      <c r="AFB62" s="35"/>
      <c r="AFC62" s="35"/>
      <c r="AFD62" s="35"/>
      <c r="AFE62" s="35"/>
      <c r="AFF62" s="35"/>
      <c r="AFG62" s="35"/>
      <c r="AFH62" s="35"/>
      <c r="AFI62" s="35"/>
      <c r="AFJ62" s="35"/>
      <c r="AFK62" s="35"/>
      <c r="AFL62" s="35"/>
      <c r="AFM62" s="35"/>
      <c r="AFN62" s="35"/>
      <c r="AFO62" s="35"/>
      <c r="AFP62" s="35"/>
      <c r="AFQ62" s="35"/>
      <c r="AFR62" s="35"/>
      <c r="AFS62" s="35"/>
      <c r="AFT62" s="35"/>
      <c r="AFU62" s="35"/>
      <c r="AFV62" s="35"/>
      <c r="AFW62" s="35"/>
      <c r="AFX62" s="35"/>
      <c r="AFY62" s="35"/>
      <c r="AFZ62" s="35"/>
      <c r="AGA62" s="35"/>
      <c r="AGB62" s="35"/>
      <c r="AGC62" s="35"/>
      <c r="AGD62" s="35"/>
      <c r="AGE62" s="35"/>
      <c r="AGF62" s="35"/>
      <c r="AGG62" s="35"/>
      <c r="AGH62" s="35"/>
      <c r="AGI62" s="35"/>
      <c r="AGJ62" s="35"/>
      <c r="AGK62" s="35"/>
      <c r="AGL62" s="35"/>
      <c r="AGM62" s="35"/>
      <c r="AGN62" s="35"/>
      <c r="AGO62" s="35"/>
      <c r="AGP62" s="35"/>
      <c r="AGQ62" s="35"/>
      <c r="AGR62" s="35"/>
      <c r="AGS62" s="35"/>
      <c r="AGT62" s="35"/>
      <c r="AGU62" s="35"/>
      <c r="AGV62" s="35"/>
      <c r="AGW62" s="35"/>
      <c r="AGX62" s="35"/>
      <c r="AGY62" s="35"/>
      <c r="AGZ62" s="35"/>
      <c r="AHA62" s="35"/>
      <c r="AHB62" s="35"/>
      <c r="AHC62" s="35"/>
      <c r="AHD62" s="35"/>
      <c r="AHE62" s="35"/>
      <c r="AHF62" s="35"/>
      <c r="AHG62" s="35"/>
      <c r="AHH62" s="35"/>
      <c r="AHI62" s="35"/>
      <c r="AHJ62" s="35"/>
      <c r="AHK62" s="35"/>
      <c r="AHL62" s="35"/>
      <c r="AHM62" s="35"/>
      <c r="AHN62" s="35"/>
      <c r="AHO62" s="35"/>
      <c r="AHP62" s="35"/>
      <c r="AHQ62" s="35"/>
      <c r="AHR62" s="35"/>
      <c r="AHS62" s="35"/>
      <c r="AHT62" s="35"/>
      <c r="AHU62" s="35"/>
      <c r="AHV62" s="35"/>
      <c r="AHW62" s="35"/>
      <c r="AHX62" s="35"/>
      <c r="AHY62" s="35"/>
      <c r="AHZ62" s="35"/>
      <c r="AIA62" s="35"/>
      <c r="AIB62" s="35"/>
      <c r="AIC62" s="35"/>
      <c r="AID62" s="35"/>
      <c r="AIE62" s="35"/>
      <c r="AIF62" s="35"/>
      <c r="AIG62" s="35"/>
      <c r="AIH62" s="35"/>
      <c r="AII62" s="35"/>
      <c r="AIJ62" s="35"/>
      <c r="AIK62" s="35"/>
      <c r="AIL62" s="35"/>
      <c r="AIM62" s="35"/>
      <c r="AIN62" s="35"/>
      <c r="AIO62" s="35"/>
      <c r="AIP62" s="35"/>
      <c r="AIQ62" s="35"/>
      <c r="AIR62" s="35"/>
      <c r="AIS62" s="35"/>
      <c r="AIT62" s="35"/>
      <c r="AIU62" s="35"/>
      <c r="AIV62" s="35"/>
      <c r="AIW62" s="35"/>
      <c r="AIX62" s="35"/>
      <c r="AIY62" s="35"/>
      <c r="AIZ62" s="35"/>
      <c r="AJA62" s="35"/>
      <c r="AJB62" s="35"/>
      <c r="AJC62" s="35"/>
      <c r="AJD62" s="35"/>
      <c r="AJE62" s="35"/>
      <c r="AJF62" s="35"/>
      <c r="AJG62" s="35"/>
      <c r="AJH62" s="35"/>
      <c r="AJI62" s="35"/>
      <c r="AJJ62" s="35"/>
      <c r="AJK62" s="35"/>
      <c r="AJL62" s="35"/>
      <c r="AJM62" s="35"/>
      <c r="AJN62" s="35"/>
      <c r="AJO62" s="35"/>
      <c r="AJP62" s="35"/>
      <c r="AJQ62" s="35"/>
      <c r="AJR62" s="35"/>
      <c r="AJS62" s="35"/>
      <c r="AJT62" s="35"/>
      <c r="AJU62" s="35"/>
      <c r="AJV62" s="35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</row>
    <row r="63" spans="14:1015">
      <c r="N63" s="3">
        <f>Y63*info!T$4+AC63*info!T$5+AG63*info!T$6+AK63*info!T$7+N62</f>
        <v>0.64259999999999984</v>
      </c>
      <c r="P63" s="45">
        <v>23</v>
      </c>
      <c r="Q63" s="131"/>
      <c r="R63" s="131"/>
      <c r="S63" s="161">
        <f t="shared" si="28"/>
        <v>1.3308695652173909E-2</v>
      </c>
      <c r="T63" s="169">
        <f>AA62*$AA$30*$AA$34*(1-$AA$32)+AE62*$AE$30*$AE$34*(1-$AE$32)+AI62*$AI$30*$AI$34*(1-$AI$32)+AM62*$AM$30*$AM$34*(1-$AM$32)+AQ62*$AQ$30*$AQ$34*(1-$AQ$32)+AU62*$AU$30*$AU$34*(1-$AU$32)+Q63-R63+AW62+AX62+Advance!G37</f>
        <v>9.9299999999999916E-2</v>
      </c>
      <c r="U63" s="132">
        <f t="shared" si="38"/>
        <v>0</v>
      </c>
      <c r="V63" s="165">
        <f t="shared" si="14"/>
        <v>9.9299999999999916E-2</v>
      </c>
      <c r="W63" s="166">
        <f t="shared" si="30"/>
        <v>3.6840000000000002</v>
      </c>
      <c r="X63" s="49"/>
      <c r="Y63" s="42">
        <f t="shared" si="6"/>
        <v>0</v>
      </c>
      <c r="Z63" s="46">
        <f t="shared" si="31"/>
        <v>0</v>
      </c>
      <c r="AA63" s="47">
        <f t="shared" si="15"/>
        <v>50</v>
      </c>
      <c r="AB63" s="48">
        <f t="shared" si="16"/>
        <v>9.9299999999999916E-2</v>
      </c>
      <c r="AC63" s="49">
        <f t="shared" si="17"/>
        <v>0</v>
      </c>
      <c r="AD63" s="46">
        <f t="shared" si="32"/>
        <v>0</v>
      </c>
      <c r="AE63" s="46">
        <f t="shared" si="18"/>
        <v>100</v>
      </c>
      <c r="AF63" s="50">
        <f t="shared" si="7"/>
        <v>9.9299999999999916E-2</v>
      </c>
      <c r="AG63" s="42">
        <f t="shared" si="33"/>
        <v>4</v>
      </c>
      <c r="AH63" s="46">
        <f t="shared" si="34"/>
        <v>0</v>
      </c>
      <c r="AI63" s="46">
        <f t="shared" si="19"/>
        <v>91</v>
      </c>
      <c r="AJ63" s="50">
        <f t="shared" si="8"/>
        <v>3.2999999999999141E-3</v>
      </c>
      <c r="AK63" s="42">
        <f t="shared" si="20"/>
        <v>0</v>
      </c>
      <c r="AL63" s="46">
        <f t="shared" si="35"/>
        <v>0</v>
      </c>
      <c r="AM63" s="46">
        <f t="shared" si="21"/>
        <v>0</v>
      </c>
      <c r="AN63" s="50">
        <f t="shared" si="9"/>
        <v>3.2999999999999141E-3</v>
      </c>
      <c r="AO63" s="42">
        <f t="shared" si="22"/>
        <v>0</v>
      </c>
      <c r="AP63" s="46">
        <f t="shared" si="36"/>
        <v>0</v>
      </c>
      <c r="AQ63" s="46">
        <f t="shared" si="23"/>
        <v>0</v>
      </c>
      <c r="AR63" s="50">
        <f t="shared" si="10"/>
        <v>3.2999999999999141E-3</v>
      </c>
      <c r="AS63" s="42">
        <f t="shared" si="24"/>
        <v>0</v>
      </c>
      <c r="AT63" s="46">
        <f t="shared" si="37"/>
        <v>0</v>
      </c>
      <c r="AU63" s="46">
        <f t="shared" si="25"/>
        <v>0</v>
      </c>
      <c r="AV63" s="51">
        <f t="shared" si="11"/>
        <v>3.2999999999999141E-3</v>
      </c>
      <c r="AW63" s="42">
        <f t="shared" si="12"/>
        <v>9.9299999999999916E-2</v>
      </c>
      <c r="AX63" s="43">
        <f t="shared" si="13"/>
        <v>-9.6000000000000002E-2</v>
      </c>
      <c r="AY63" s="42">
        <f t="shared" si="39"/>
        <v>241</v>
      </c>
      <c r="AZ63" s="52">
        <f t="shared" si="40"/>
        <v>3.6840000000000002</v>
      </c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  <c r="ABS63" s="35"/>
      <c r="ABT63" s="35"/>
      <c r="ABU63" s="35"/>
      <c r="ABV63" s="35"/>
      <c r="ABW63" s="35"/>
      <c r="ABX63" s="35"/>
      <c r="ABY63" s="35"/>
      <c r="ABZ63" s="35"/>
      <c r="ACA63" s="35"/>
      <c r="ACB63" s="35"/>
      <c r="ACC63" s="35"/>
      <c r="ACD63" s="35"/>
      <c r="ACE63" s="35"/>
      <c r="ACF63" s="35"/>
      <c r="ACG63" s="35"/>
      <c r="ACH63" s="35"/>
      <c r="ACI63" s="35"/>
      <c r="ACJ63" s="35"/>
      <c r="ACK63" s="35"/>
      <c r="ACL63" s="35"/>
      <c r="ACM63" s="35"/>
      <c r="ACN63" s="35"/>
      <c r="ACO63" s="35"/>
      <c r="ACP63" s="35"/>
      <c r="ACQ63" s="35"/>
      <c r="ACR63" s="35"/>
      <c r="ACS63" s="35"/>
      <c r="ACT63" s="35"/>
      <c r="ACU63" s="35"/>
      <c r="ACV63" s="35"/>
      <c r="ACW63" s="35"/>
      <c r="ACX63" s="35"/>
      <c r="ACY63" s="35"/>
      <c r="ACZ63" s="35"/>
      <c r="ADA63" s="35"/>
      <c r="ADB63" s="35"/>
      <c r="ADC63" s="35"/>
      <c r="ADD63" s="35"/>
      <c r="ADE63" s="35"/>
      <c r="ADF63" s="35"/>
      <c r="ADG63" s="35"/>
      <c r="ADH63" s="35"/>
      <c r="ADI63" s="35"/>
      <c r="ADJ63" s="35"/>
      <c r="ADK63" s="35"/>
      <c r="ADL63" s="35"/>
      <c r="ADM63" s="35"/>
      <c r="ADN63" s="35"/>
      <c r="ADO63" s="35"/>
      <c r="ADP63" s="35"/>
      <c r="ADQ63" s="35"/>
      <c r="ADR63" s="35"/>
      <c r="ADS63" s="35"/>
      <c r="ADT63" s="35"/>
      <c r="ADU63" s="35"/>
      <c r="ADV63" s="35"/>
      <c r="ADW63" s="35"/>
      <c r="ADX63" s="35"/>
      <c r="ADY63" s="35"/>
      <c r="ADZ63" s="35"/>
      <c r="AEA63" s="35"/>
      <c r="AEB63" s="35"/>
      <c r="AEC63" s="35"/>
      <c r="AED63" s="35"/>
      <c r="AEE63" s="35"/>
      <c r="AEF63" s="35"/>
      <c r="AEG63" s="35"/>
      <c r="AEH63" s="35"/>
      <c r="AEI63" s="35"/>
      <c r="AEJ63" s="35"/>
      <c r="AEK63" s="35"/>
      <c r="AEL63" s="35"/>
      <c r="AEM63" s="35"/>
      <c r="AEN63" s="35"/>
      <c r="AEO63" s="35"/>
      <c r="AEP63" s="35"/>
      <c r="AEQ63" s="35"/>
      <c r="AER63" s="35"/>
      <c r="AES63" s="35"/>
      <c r="AET63" s="35"/>
      <c r="AEU63" s="35"/>
      <c r="AEV63" s="35"/>
      <c r="AEW63" s="35"/>
      <c r="AEX63" s="35"/>
      <c r="AEY63" s="35"/>
      <c r="AEZ63" s="35"/>
      <c r="AFA63" s="35"/>
      <c r="AFB63" s="35"/>
      <c r="AFC63" s="35"/>
      <c r="AFD63" s="35"/>
      <c r="AFE63" s="35"/>
      <c r="AFF63" s="35"/>
      <c r="AFG63" s="35"/>
      <c r="AFH63" s="35"/>
      <c r="AFI63" s="35"/>
      <c r="AFJ63" s="35"/>
      <c r="AFK63" s="35"/>
      <c r="AFL63" s="35"/>
      <c r="AFM63" s="35"/>
      <c r="AFN63" s="35"/>
      <c r="AFO63" s="35"/>
      <c r="AFP63" s="35"/>
      <c r="AFQ63" s="35"/>
      <c r="AFR63" s="35"/>
      <c r="AFS63" s="35"/>
      <c r="AFT63" s="35"/>
      <c r="AFU63" s="35"/>
      <c r="AFV63" s="35"/>
      <c r="AFW63" s="35"/>
      <c r="AFX63" s="35"/>
      <c r="AFY63" s="35"/>
      <c r="AFZ63" s="35"/>
      <c r="AGA63" s="35"/>
      <c r="AGB63" s="35"/>
      <c r="AGC63" s="35"/>
      <c r="AGD63" s="35"/>
      <c r="AGE63" s="35"/>
      <c r="AGF63" s="35"/>
      <c r="AGG63" s="35"/>
      <c r="AGH63" s="35"/>
      <c r="AGI63" s="35"/>
      <c r="AGJ63" s="35"/>
      <c r="AGK63" s="35"/>
      <c r="AGL63" s="35"/>
      <c r="AGM63" s="35"/>
      <c r="AGN63" s="35"/>
      <c r="AGO63" s="35"/>
      <c r="AGP63" s="35"/>
      <c r="AGQ63" s="35"/>
      <c r="AGR63" s="35"/>
      <c r="AGS63" s="35"/>
      <c r="AGT63" s="35"/>
      <c r="AGU63" s="35"/>
      <c r="AGV63" s="35"/>
      <c r="AGW63" s="35"/>
      <c r="AGX63" s="35"/>
      <c r="AGY63" s="35"/>
      <c r="AGZ63" s="35"/>
      <c r="AHA63" s="35"/>
      <c r="AHB63" s="35"/>
      <c r="AHC63" s="35"/>
      <c r="AHD63" s="35"/>
      <c r="AHE63" s="35"/>
      <c r="AHF63" s="35"/>
      <c r="AHG63" s="35"/>
      <c r="AHH63" s="35"/>
      <c r="AHI63" s="35"/>
      <c r="AHJ63" s="35"/>
      <c r="AHK63" s="35"/>
      <c r="AHL63" s="35"/>
      <c r="AHM63" s="35"/>
      <c r="AHN63" s="35"/>
      <c r="AHO63" s="35"/>
      <c r="AHP63" s="35"/>
      <c r="AHQ63" s="35"/>
      <c r="AHR63" s="35"/>
      <c r="AHS63" s="35"/>
      <c r="AHT63" s="35"/>
      <c r="AHU63" s="35"/>
      <c r="AHV63" s="35"/>
      <c r="AHW63" s="35"/>
      <c r="AHX63" s="35"/>
      <c r="AHY63" s="35"/>
      <c r="AHZ63" s="35"/>
      <c r="AIA63" s="35"/>
      <c r="AIB63" s="35"/>
      <c r="AIC63" s="35"/>
      <c r="AID63" s="35"/>
      <c r="AIE63" s="35"/>
      <c r="AIF63" s="35"/>
      <c r="AIG63" s="35"/>
      <c r="AIH63" s="35"/>
      <c r="AII63" s="35"/>
      <c r="AIJ63" s="35"/>
      <c r="AIK63" s="35"/>
      <c r="AIL63" s="35"/>
      <c r="AIM63" s="35"/>
      <c r="AIN63" s="35"/>
      <c r="AIO63" s="35"/>
      <c r="AIP63" s="35"/>
      <c r="AIQ63" s="35"/>
      <c r="AIR63" s="35"/>
      <c r="AIS63" s="35"/>
      <c r="AIT63" s="35"/>
      <c r="AIU63" s="35"/>
      <c r="AIV63" s="35"/>
      <c r="AIW63" s="35"/>
      <c r="AIX63" s="35"/>
      <c r="AIY63" s="35"/>
      <c r="AIZ63" s="35"/>
      <c r="AJA63" s="35"/>
      <c r="AJB63" s="35"/>
      <c r="AJC63" s="35"/>
      <c r="AJD63" s="35"/>
      <c r="AJE63" s="35"/>
      <c r="AJF63" s="35"/>
      <c r="AJG63" s="35"/>
      <c r="AJH63" s="35"/>
      <c r="AJI63" s="35"/>
      <c r="AJJ63" s="35"/>
      <c r="AJK63" s="35"/>
      <c r="AJL63" s="35"/>
      <c r="AJM63" s="35"/>
      <c r="AJN63" s="35"/>
      <c r="AJO63" s="35"/>
      <c r="AJP63" s="35"/>
      <c r="AJQ63" s="35"/>
      <c r="AJR63" s="35"/>
      <c r="AJS63" s="35"/>
      <c r="AJT63" s="35"/>
      <c r="AJU63" s="35"/>
      <c r="AJV63" s="35"/>
      <c r="AJW63" s="35"/>
      <c r="AJX63" s="35"/>
      <c r="AJY63" s="35"/>
      <c r="AJZ63" s="35"/>
      <c r="AKA63" s="35"/>
      <c r="AKB63" s="35"/>
      <c r="AKC63" s="35"/>
      <c r="AKD63" s="35"/>
      <c r="AKE63" s="35"/>
      <c r="AKF63" s="35"/>
      <c r="AKG63" s="35"/>
      <c r="AKH63" s="35"/>
      <c r="AKI63" s="35"/>
      <c r="AKJ63" s="35"/>
      <c r="AKK63" s="35"/>
      <c r="AKL63" s="35"/>
      <c r="AKM63" s="35"/>
      <c r="AKN63" s="35"/>
      <c r="AKO63" s="35"/>
      <c r="AKP63" s="35"/>
      <c r="AKQ63" s="35"/>
      <c r="AKR63" s="35"/>
      <c r="AKS63" s="35"/>
      <c r="AKT63" s="35"/>
      <c r="AKU63" s="35"/>
      <c r="AKV63" s="35"/>
      <c r="AKW63" s="35"/>
      <c r="AKX63" s="35"/>
      <c r="AKY63" s="35"/>
      <c r="AKZ63" s="35"/>
      <c r="ALA63" s="35"/>
      <c r="ALB63" s="35"/>
      <c r="ALC63" s="35"/>
      <c r="ALD63" s="35"/>
      <c r="ALE63" s="35"/>
      <c r="ALF63" s="35"/>
      <c r="ALG63" s="35"/>
      <c r="ALH63" s="35"/>
      <c r="ALI63" s="35"/>
      <c r="ALJ63" s="35"/>
      <c r="ALK63" s="35"/>
      <c r="ALL63" s="35"/>
      <c r="ALM63" s="35"/>
      <c r="ALN63" s="35"/>
      <c r="ALO63" s="35"/>
      <c r="ALP63" s="35"/>
      <c r="ALQ63" s="35"/>
      <c r="ALR63" s="35"/>
      <c r="ALS63" s="35"/>
      <c r="ALT63" s="35"/>
      <c r="ALU63" s="35"/>
      <c r="ALV63" s="35"/>
      <c r="ALW63" s="35"/>
      <c r="ALX63" s="35"/>
      <c r="ALY63" s="35"/>
      <c r="ALZ63" s="35"/>
      <c r="AMA63" s="35"/>
    </row>
    <row r="64" spans="14:1015">
      <c r="N64" s="3">
        <f>Y64*info!T$4+AC64*info!T$5+AG64*info!T$6+AK64*info!T$7+N63</f>
        <v>0.65339999999999987</v>
      </c>
      <c r="P64" s="45">
        <v>24</v>
      </c>
      <c r="Q64" s="131"/>
      <c r="R64" s="131"/>
      <c r="S64" s="161">
        <f t="shared" si="28"/>
        <v>1.3621739130434778E-2</v>
      </c>
      <c r="T64" s="169">
        <f>AA63*$AA$30*$AA$34*(1-$AA$32)+AE63*$AE$30*$AE$34*(1-$AE$32)+AI63*$AI$30*$AI$34*(1-$AI$32)+AM63*$AM$30*$AM$34*(1-$AM$32)+AQ63*$AQ$30*$AQ$34*(1-$AQ$32)+AU63*$AU$30*$AU$34*(1-$AU$32)+Q64-R64+AW63+AX63+Advance!G38</f>
        <v>9.5399999999999929E-2</v>
      </c>
      <c r="U64" s="132">
        <f t="shared" si="38"/>
        <v>0</v>
      </c>
      <c r="V64" s="165">
        <f t="shared" si="14"/>
        <v>9.5399999999999929E-2</v>
      </c>
      <c r="W64" s="166">
        <f t="shared" si="30"/>
        <v>3.7560000000000002</v>
      </c>
      <c r="X64" s="49"/>
      <c r="Y64" s="42">
        <f t="shared" si="6"/>
        <v>0</v>
      </c>
      <c r="Z64" s="46">
        <f t="shared" si="31"/>
        <v>0</v>
      </c>
      <c r="AA64" s="47">
        <f t="shared" si="15"/>
        <v>50</v>
      </c>
      <c r="AB64" s="48">
        <f t="shared" si="16"/>
        <v>9.5399999999999929E-2</v>
      </c>
      <c r="AC64" s="49">
        <f t="shared" si="17"/>
        <v>0</v>
      </c>
      <c r="AD64" s="46">
        <f t="shared" si="32"/>
        <v>0</v>
      </c>
      <c r="AE64" s="46">
        <f t="shared" si="18"/>
        <v>100</v>
      </c>
      <c r="AF64" s="50">
        <f t="shared" si="7"/>
        <v>9.5399999999999929E-2</v>
      </c>
      <c r="AG64" s="42">
        <f t="shared" si="33"/>
        <v>3</v>
      </c>
      <c r="AH64" s="46">
        <f t="shared" si="34"/>
        <v>0</v>
      </c>
      <c r="AI64" s="46">
        <f t="shared" si="19"/>
        <v>94</v>
      </c>
      <c r="AJ64" s="50">
        <f t="shared" si="8"/>
        <v>2.3399999999999921E-2</v>
      </c>
      <c r="AK64" s="42">
        <f t="shared" si="20"/>
        <v>0</v>
      </c>
      <c r="AL64" s="46">
        <f t="shared" si="35"/>
        <v>0</v>
      </c>
      <c r="AM64" s="46">
        <f t="shared" si="21"/>
        <v>0</v>
      </c>
      <c r="AN64" s="50">
        <f t="shared" si="9"/>
        <v>2.3399999999999921E-2</v>
      </c>
      <c r="AO64" s="42">
        <f t="shared" si="22"/>
        <v>0</v>
      </c>
      <c r="AP64" s="46">
        <f t="shared" si="36"/>
        <v>0</v>
      </c>
      <c r="AQ64" s="46">
        <f t="shared" si="23"/>
        <v>0</v>
      </c>
      <c r="AR64" s="50">
        <f t="shared" si="10"/>
        <v>2.3399999999999921E-2</v>
      </c>
      <c r="AS64" s="42">
        <f t="shared" si="24"/>
        <v>0</v>
      </c>
      <c r="AT64" s="46">
        <f t="shared" si="37"/>
        <v>0</v>
      </c>
      <c r="AU64" s="46">
        <f t="shared" si="25"/>
        <v>0</v>
      </c>
      <c r="AV64" s="51">
        <f t="shared" si="11"/>
        <v>2.3399999999999921E-2</v>
      </c>
      <c r="AW64" s="42">
        <f t="shared" si="12"/>
        <v>9.5399999999999929E-2</v>
      </c>
      <c r="AX64" s="43">
        <f t="shared" si="13"/>
        <v>-7.2000000000000008E-2</v>
      </c>
      <c r="AY64" s="42">
        <f t="shared" si="39"/>
        <v>244</v>
      </c>
      <c r="AZ64" s="52">
        <f t="shared" si="40"/>
        <v>3.7560000000000002</v>
      </c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  <c r="ABS64" s="35"/>
      <c r="ABT64" s="35"/>
      <c r="ABU64" s="35"/>
      <c r="ABV64" s="35"/>
      <c r="ABW64" s="35"/>
      <c r="ABX64" s="35"/>
      <c r="ABY64" s="35"/>
      <c r="ABZ64" s="35"/>
      <c r="ACA64" s="35"/>
      <c r="ACB64" s="35"/>
      <c r="ACC64" s="35"/>
      <c r="ACD64" s="35"/>
      <c r="ACE64" s="35"/>
      <c r="ACF64" s="35"/>
      <c r="ACG64" s="35"/>
      <c r="ACH64" s="35"/>
      <c r="ACI64" s="35"/>
      <c r="ACJ64" s="35"/>
      <c r="ACK64" s="35"/>
      <c r="ACL64" s="35"/>
      <c r="ACM64" s="35"/>
      <c r="ACN64" s="35"/>
      <c r="ACO64" s="35"/>
      <c r="ACP64" s="35"/>
      <c r="ACQ64" s="35"/>
      <c r="ACR64" s="35"/>
      <c r="ACS64" s="35"/>
      <c r="ACT64" s="35"/>
      <c r="ACU64" s="35"/>
      <c r="ACV64" s="35"/>
      <c r="ACW64" s="35"/>
      <c r="ACX64" s="35"/>
      <c r="ACY64" s="35"/>
      <c r="ACZ64" s="35"/>
      <c r="ADA64" s="35"/>
      <c r="ADB64" s="35"/>
      <c r="ADC64" s="35"/>
      <c r="ADD64" s="35"/>
      <c r="ADE64" s="35"/>
      <c r="ADF64" s="35"/>
      <c r="ADG64" s="35"/>
      <c r="ADH64" s="35"/>
      <c r="ADI64" s="35"/>
      <c r="ADJ64" s="35"/>
      <c r="ADK64" s="35"/>
      <c r="ADL64" s="35"/>
      <c r="ADM64" s="35"/>
      <c r="ADN64" s="35"/>
      <c r="ADO64" s="35"/>
      <c r="ADP64" s="35"/>
      <c r="ADQ64" s="35"/>
      <c r="ADR64" s="35"/>
      <c r="ADS64" s="35"/>
      <c r="ADT64" s="35"/>
      <c r="ADU64" s="35"/>
      <c r="ADV64" s="35"/>
      <c r="ADW64" s="35"/>
      <c r="ADX64" s="35"/>
      <c r="ADY64" s="35"/>
      <c r="ADZ64" s="35"/>
      <c r="AEA64" s="35"/>
      <c r="AEB64" s="35"/>
      <c r="AEC64" s="35"/>
      <c r="AED64" s="35"/>
      <c r="AEE64" s="35"/>
      <c r="AEF64" s="35"/>
      <c r="AEG64" s="35"/>
      <c r="AEH64" s="35"/>
      <c r="AEI64" s="35"/>
      <c r="AEJ64" s="35"/>
      <c r="AEK64" s="35"/>
      <c r="AEL64" s="35"/>
      <c r="AEM64" s="35"/>
      <c r="AEN64" s="35"/>
      <c r="AEO64" s="35"/>
      <c r="AEP64" s="35"/>
      <c r="AEQ64" s="35"/>
      <c r="AER64" s="35"/>
      <c r="AES64" s="35"/>
      <c r="AET64" s="35"/>
      <c r="AEU64" s="35"/>
      <c r="AEV64" s="35"/>
      <c r="AEW64" s="35"/>
      <c r="AEX64" s="35"/>
      <c r="AEY64" s="35"/>
      <c r="AEZ64" s="35"/>
      <c r="AFA64" s="35"/>
      <c r="AFB64" s="35"/>
      <c r="AFC64" s="35"/>
      <c r="AFD64" s="35"/>
      <c r="AFE64" s="35"/>
      <c r="AFF64" s="35"/>
      <c r="AFG64" s="35"/>
      <c r="AFH64" s="35"/>
      <c r="AFI64" s="35"/>
      <c r="AFJ64" s="35"/>
      <c r="AFK64" s="35"/>
      <c r="AFL64" s="35"/>
      <c r="AFM64" s="35"/>
      <c r="AFN64" s="35"/>
      <c r="AFO64" s="35"/>
      <c r="AFP64" s="35"/>
      <c r="AFQ64" s="35"/>
      <c r="AFR64" s="35"/>
      <c r="AFS64" s="35"/>
      <c r="AFT64" s="35"/>
      <c r="AFU64" s="35"/>
      <c r="AFV64" s="35"/>
      <c r="AFW64" s="35"/>
      <c r="AFX64" s="35"/>
      <c r="AFY64" s="35"/>
      <c r="AFZ64" s="35"/>
      <c r="AGA64" s="35"/>
      <c r="AGB64" s="35"/>
      <c r="AGC64" s="35"/>
      <c r="AGD64" s="35"/>
      <c r="AGE64" s="35"/>
      <c r="AGF64" s="35"/>
      <c r="AGG64" s="35"/>
      <c r="AGH64" s="35"/>
      <c r="AGI64" s="35"/>
      <c r="AGJ64" s="35"/>
      <c r="AGK64" s="35"/>
      <c r="AGL64" s="35"/>
      <c r="AGM64" s="35"/>
      <c r="AGN64" s="35"/>
      <c r="AGO64" s="35"/>
      <c r="AGP64" s="35"/>
      <c r="AGQ64" s="35"/>
      <c r="AGR64" s="35"/>
      <c r="AGS64" s="35"/>
      <c r="AGT64" s="35"/>
      <c r="AGU64" s="35"/>
      <c r="AGV64" s="35"/>
      <c r="AGW64" s="35"/>
      <c r="AGX64" s="35"/>
      <c r="AGY64" s="35"/>
      <c r="AGZ64" s="35"/>
      <c r="AHA64" s="35"/>
      <c r="AHB64" s="35"/>
      <c r="AHC64" s="35"/>
      <c r="AHD64" s="35"/>
      <c r="AHE64" s="35"/>
      <c r="AHF64" s="35"/>
      <c r="AHG64" s="35"/>
      <c r="AHH64" s="35"/>
      <c r="AHI64" s="35"/>
      <c r="AHJ64" s="35"/>
      <c r="AHK64" s="35"/>
      <c r="AHL64" s="35"/>
      <c r="AHM64" s="35"/>
      <c r="AHN64" s="35"/>
      <c r="AHO64" s="35"/>
      <c r="AHP64" s="35"/>
      <c r="AHQ64" s="35"/>
      <c r="AHR64" s="35"/>
      <c r="AHS64" s="35"/>
      <c r="AHT64" s="35"/>
      <c r="AHU64" s="35"/>
      <c r="AHV64" s="35"/>
      <c r="AHW64" s="35"/>
      <c r="AHX64" s="35"/>
      <c r="AHY64" s="35"/>
      <c r="AHZ64" s="35"/>
      <c r="AIA64" s="35"/>
      <c r="AIB64" s="35"/>
      <c r="AIC64" s="35"/>
      <c r="AID64" s="35"/>
      <c r="AIE64" s="35"/>
      <c r="AIF64" s="35"/>
      <c r="AIG64" s="35"/>
      <c r="AIH64" s="35"/>
      <c r="AII64" s="35"/>
      <c r="AIJ64" s="35"/>
      <c r="AIK64" s="35"/>
      <c r="AIL64" s="35"/>
      <c r="AIM64" s="35"/>
      <c r="AIN64" s="35"/>
      <c r="AIO64" s="35"/>
      <c r="AIP64" s="35"/>
      <c r="AIQ64" s="35"/>
      <c r="AIR64" s="35"/>
      <c r="AIS64" s="35"/>
      <c r="AIT64" s="35"/>
      <c r="AIU64" s="35"/>
      <c r="AIV64" s="35"/>
      <c r="AIW64" s="35"/>
      <c r="AIX64" s="35"/>
      <c r="AIY64" s="35"/>
      <c r="AIZ64" s="35"/>
      <c r="AJA64" s="35"/>
      <c r="AJB64" s="35"/>
      <c r="AJC64" s="35"/>
      <c r="AJD64" s="35"/>
      <c r="AJE64" s="35"/>
      <c r="AJF64" s="35"/>
      <c r="AJG64" s="35"/>
      <c r="AJH64" s="35"/>
      <c r="AJI64" s="35"/>
      <c r="AJJ64" s="35"/>
      <c r="AJK64" s="35"/>
      <c r="AJL64" s="35"/>
      <c r="AJM64" s="35"/>
      <c r="AJN64" s="35"/>
      <c r="AJO64" s="35"/>
      <c r="AJP64" s="35"/>
      <c r="AJQ64" s="35"/>
      <c r="AJR64" s="35"/>
      <c r="AJS64" s="35"/>
      <c r="AJT64" s="35"/>
      <c r="AJU64" s="35"/>
      <c r="AJV64" s="35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</row>
    <row r="65" spans="14:1015">
      <c r="N65" s="3">
        <f>Y65*info!T$4+AC65*info!T$5+AG65*info!T$6+AK65*info!T$7+N64</f>
        <v>0.66779999999999984</v>
      </c>
      <c r="P65" s="45">
        <v>25</v>
      </c>
      <c r="Q65" s="131"/>
      <c r="R65" s="131"/>
      <c r="S65" s="161">
        <f t="shared" si="28"/>
        <v>1.3856521739130431E-2</v>
      </c>
      <c r="T65" s="169">
        <f>AA64*$AA$30*$AA$34*(1-$AA$32)+AE64*$AE$30*$AE$34*(1-$AE$32)+AI64*$AI$30*$AI$34*(1-$AI$32)+AM64*$AM$30*$AM$34*(1-$AM$32)+AQ64*$AQ$30*$AQ$34*(1-$AQ$32)+AU64*$AU$30*$AU$34*(1-$AU$32)+Q65-R65+AW64+AX64+Advance!G39</f>
        <v>0.11729999999999993</v>
      </c>
      <c r="U65" s="132">
        <f t="shared" si="38"/>
        <v>0</v>
      </c>
      <c r="V65" s="165">
        <f t="shared" si="14"/>
        <v>0.11729999999999993</v>
      </c>
      <c r="W65" s="166">
        <f t="shared" si="30"/>
        <v>3.8519999999999999</v>
      </c>
      <c r="X65" s="49"/>
      <c r="Y65" s="42">
        <f t="shared" si="6"/>
        <v>0</v>
      </c>
      <c r="Z65" s="46">
        <f t="shared" si="31"/>
        <v>0</v>
      </c>
      <c r="AA65" s="47">
        <f t="shared" si="15"/>
        <v>50</v>
      </c>
      <c r="AB65" s="48">
        <f t="shared" si="16"/>
        <v>0.11729999999999993</v>
      </c>
      <c r="AC65" s="49">
        <f t="shared" si="17"/>
        <v>0</v>
      </c>
      <c r="AD65" s="46">
        <f t="shared" si="32"/>
        <v>0</v>
      </c>
      <c r="AE65" s="46">
        <f t="shared" si="18"/>
        <v>100</v>
      </c>
      <c r="AF65" s="50">
        <f t="shared" si="7"/>
        <v>0.11729999999999993</v>
      </c>
      <c r="AG65" s="42">
        <f t="shared" si="33"/>
        <v>4</v>
      </c>
      <c r="AH65" s="46">
        <f t="shared" si="34"/>
        <v>0</v>
      </c>
      <c r="AI65" s="46">
        <f t="shared" si="19"/>
        <v>98</v>
      </c>
      <c r="AJ65" s="50">
        <f t="shared" si="8"/>
        <v>2.129999999999993E-2</v>
      </c>
      <c r="AK65" s="42">
        <f t="shared" si="20"/>
        <v>0</v>
      </c>
      <c r="AL65" s="46">
        <f t="shared" si="35"/>
        <v>0</v>
      </c>
      <c r="AM65" s="46">
        <f t="shared" si="21"/>
        <v>0</v>
      </c>
      <c r="AN65" s="50">
        <f t="shared" si="9"/>
        <v>2.129999999999993E-2</v>
      </c>
      <c r="AO65" s="42">
        <f t="shared" si="22"/>
        <v>0</v>
      </c>
      <c r="AP65" s="46">
        <f t="shared" si="36"/>
        <v>0</v>
      </c>
      <c r="AQ65" s="46">
        <f t="shared" si="23"/>
        <v>0</v>
      </c>
      <c r="AR65" s="50">
        <f t="shared" si="10"/>
        <v>2.129999999999993E-2</v>
      </c>
      <c r="AS65" s="42">
        <f t="shared" si="24"/>
        <v>0</v>
      </c>
      <c r="AT65" s="46">
        <f t="shared" si="37"/>
        <v>0</v>
      </c>
      <c r="AU65" s="46">
        <f t="shared" si="25"/>
        <v>0</v>
      </c>
      <c r="AV65" s="51">
        <f t="shared" si="11"/>
        <v>2.129999999999993E-2</v>
      </c>
      <c r="AW65" s="42">
        <f t="shared" si="12"/>
        <v>0.11729999999999993</v>
      </c>
      <c r="AX65" s="43">
        <f t="shared" si="13"/>
        <v>-9.6000000000000002E-2</v>
      </c>
      <c r="AY65" s="42">
        <f t="shared" si="39"/>
        <v>248</v>
      </c>
      <c r="AZ65" s="52">
        <f t="shared" si="40"/>
        <v>3.8519999999999999</v>
      </c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  <c r="RV65" s="35"/>
      <c r="RW65" s="35"/>
      <c r="RX65" s="35"/>
      <c r="RY65" s="35"/>
      <c r="RZ65" s="35"/>
      <c r="SA65" s="35"/>
      <c r="SB65" s="35"/>
      <c r="SC65" s="35"/>
      <c r="SD65" s="35"/>
      <c r="SE65" s="35"/>
      <c r="SF65" s="35"/>
      <c r="SG65" s="35"/>
      <c r="SH65" s="35"/>
      <c r="SI65" s="35"/>
      <c r="SJ65" s="35"/>
      <c r="SK65" s="35"/>
      <c r="SL65" s="35"/>
      <c r="SM65" s="35"/>
      <c r="SN65" s="35"/>
      <c r="SO65" s="35"/>
      <c r="SP65" s="35"/>
      <c r="SQ65" s="35"/>
      <c r="SR65" s="35"/>
      <c r="SS65" s="35"/>
      <c r="ST65" s="35"/>
      <c r="SU65" s="35"/>
      <c r="SV65" s="35"/>
      <c r="SW65" s="35"/>
      <c r="SX65" s="35"/>
      <c r="SY65" s="35"/>
      <c r="SZ65" s="35"/>
      <c r="TA65" s="35"/>
      <c r="TB65" s="35"/>
      <c r="TC65" s="35"/>
      <c r="TD65" s="35"/>
      <c r="TE65" s="35"/>
      <c r="TF65" s="35"/>
      <c r="TG65" s="35"/>
      <c r="TH65" s="35"/>
      <c r="TI65" s="35"/>
      <c r="TJ65" s="35"/>
      <c r="TK65" s="35"/>
      <c r="TL65" s="35"/>
      <c r="TM65" s="35"/>
      <c r="TN65" s="35"/>
      <c r="TO65" s="35"/>
      <c r="TP65" s="35"/>
      <c r="TQ65" s="35"/>
      <c r="TR65" s="35"/>
      <c r="TS65" s="35"/>
      <c r="TT65" s="35"/>
      <c r="TU65" s="35"/>
      <c r="TV65" s="35"/>
      <c r="TW65" s="35"/>
      <c r="TX65" s="35"/>
      <c r="TY65" s="35"/>
      <c r="TZ65" s="35"/>
      <c r="UA65" s="35"/>
      <c r="UB65" s="35"/>
      <c r="UC65" s="35"/>
      <c r="UD65" s="35"/>
      <c r="UE65" s="35"/>
      <c r="UF65" s="35"/>
      <c r="UG65" s="35"/>
      <c r="UH65" s="35"/>
      <c r="UI65" s="35"/>
      <c r="UJ65" s="35"/>
      <c r="UK65" s="35"/>
      <c r="UL65" s="35"/>
      <c r="UM65" s="35"/>
      <c r="UN65" s="35"/>
      <c r="UO65" s="35"/>
      <c r="UP65" s="35"/>
      <c r="UQ65" s="35"/>
      <c r="UR65" s="35"/>
      <c r="US65" s="35"/>
      <c r="UT65" s="35"/>
      <c r="UU65" s="35"/>
      <c r="UV65" s="35"/>
      <c r="UW65" s="35"/>
      <c r="UX65" s="35"/>
      <c r="UY65" s="35"/>
      <c r="UZ65" s="35"/>
      <c r="VA65" s="35"/>
      <c r="VB65" s="35"/>
      <c r="VC65" s="35"/>
      <c r="VD65" s="35"/>
      <c r="VE65" s="35"/>
      <c r="VF65" s="35"/>
      <c r="VG65" s="35"/>
      <c r="VH65" s="35"/>
      <c r="VI65" s="35"/>
      <c r="VJ65" s="35"/>
      <c r="VK65" s="35"/>
      <c r="VL65" s="35"/>
      <c r="VM65" s="35"/>
      <c r="VN65" s="35"/>
      <c r="VO65" s="35"/>
      <c r="VP65" s="35"/>
      <c r="VQ65" s="35"/>
      <c r="VR65" s="35"/>
      <c r="VS65" s="35"/>
      <c r="VT65" s="35"/>
      <c r="VU65" s="35"/>
      <c r="VV65" s="35"/>
      <c r="VW65" s="35"/>
      <c r="VX65" s="35"/>
      <c r="VY65" s="35"/>
      <c r="VZ65" s="35"/>
      <c r="WA65" s="35"/>
      <c r="WB65" s="35"/>
      <c r="WC65" s="35"/>
      <c r="WD65" s="35"/>
      <c r="WE65" s="35"/>
      <c r="WF65" s="35"/>
      <c r="WG65" s="35"/>
      <c r="WH65" s="35"/>
      <c r="WI65" s="35"/>
      <c r="WJ65" s="35"/>
      <c r="WK65" s="35"/>
      <c r="WL65" s="35"/>
      <c r="WM65" s="35"/>
      <c r="WN65" s="35"/>
      <c r="WO65" s="35"/>
      <c r="WP65" s="35"/>
      <c r="WQ65" s="35"/>
      <c r="WR65" s="35"/>
      <c r="WS65" s="35"/>
      <c r="WT65" s="35"/>
      <c r="WU65" s="35"/>
      <c r="WV65" s="35"/>
      <c r="WW65" s="35"/>
      <c r="WX65" s="35"/>
      <c r="WY65" s="35"/>
      <c r="WZ65" s="35"/>
      <c r="XA65" s="35"/>
      <c r="XB65" s="35"/>
      <c r="XC65" s="35"/>
      <c r="XD65" s="35"/>
      <c r="XE65" s="35"/>
      <c r="XF65" s="35"/>
      <c r="XG65" s="35"/>
      <c r="XH65" s="35"/>
      <c r="XI65" s="35"/>
      <c r="XJ65" s="35"/>
      <c r="XK65" s="35"/>
      <c r="XL65" s="35"/>
      <c r="XM65" s="35"/>
      <c r="XN65" s="35"/>
      <c r="XO65" s="35"/>
      <c r="XP65" s="35"/>
      <c r="XQ65" s="35"/>
      <c r="XR65" s="35"/>
      <c r="XS65" s="35"/>
      <c r="XT65" s="35"/>
      <c r="XU65" s="35"/>
      <c r="XV65" s="35"/>
      <c r="XW65" s="35"/>
      <c r="XX65" s="35"/>
      <c r="XY65" s="35"/>
      <c r="XZ65" s="35"/>
      <c r="YA65" s="35"/>
      <c r="YB65" s="35"/>
      <c r="YC65" s="35"/>
      <c r="YD65" s="35"/>
      <c r="YE65" s="35"/>
      <c r="YF65" s="35"/>
      <c r="YG65" s="35"/>
      <c r="YH65" s="35"/>
      <c r="YI65" s="35"/>
      <c r="YJ65" s="35"/>
      <c r="YK65" s="35"/>
      <c r="YL65" s="35"/>
      <c r="YM65" s="35"/>
      <c r="YN65" s="35"/>
      <c r="YO65" s="35"/>
      <c r="YP65" s="35"/>
      <c r="YQ65" s="35"/>
      <c r="YR65" s="35"/>
      <c r="YS65" s="35"/>
      <c r="YT65" s="35"/>
      <c r="YU65" s="35"/>
      <c r="YV65" s="35"/>
      <c r="YW65" s="35"/>
      <c r="YX65" s="35"/>
      <c r="YY65" s="35"/>
      <c r="YZ65" s="35"/>
      <c r="ZA65" s="35"/>
      <c r="ZB65" s="35"/>
      <c r="ZC65" s="35"/>
      <c r="ZD65" s="35"/>
      <c r="ZE65" s="35"/>
      <c r="ZF65" s="35"/>
      <c r="ZG65" s="35"/>
      <c r="ZH65" s="35"/>
      <c r="ZI65" s="35"/>
      <c r="ZJ65" s="35"/>
      <c r="ZK65" s="35"/>
      <c r="ZL65" s="35"/>
      <c r="ZM65" s="35"/>
      <c r="ZN65" s="35"/>
      <c r="ZO65" s="35"/>
      <c r="ZP65" s="35"/>
      <c r="ZQ65" s="35"/>
      <c r="ZR65" s="35"/>
      <c r="ZS65" s="35"/>
      <c r="ZT65" s="35"/>
      <c r="ZU65" s="35"/>
      <c r="ZV65" s="35"/>
      <c r="ZW65" s="35"/>
      <c r="ZX65" s="35"/>
      <c r="ZY65" s="35"/>
      <c r="ZZ65" s="35"/>
      <c r="AAA65" s="35"/>
      <c r="AAB65" s="35"/>
      <c r="AAC65" s="35"/>
      <c r="AAD65" s="35"/>
      <c r="AAE65" s="35"/>
      <c r="AAF65" s="35"/>
      <c r="AAG65" s="35"/>
      <c r="AAH65" s="35"/>
      <c r="AAI65" s="35"/>
      <c r="AAJ65" s="35"/>
      <c r="AAK65" s="35"/>
      <c r="AAL65" s="35"/>
      <c r="AAM65" s="35"/>
      <c r="AAN65" s="35"/>
      <c r="AAO65" s="35"/>
      <c r="AAP65" s="35"/>
      <c r="AAQ65" s="35"/>
      <c r="AAR65" s="35"/>
      <c r="AAS65" s="35"/>
      <c r="AAT65" s="35"/>
      <c r="AAU65" s="35"/>
      <c r="AAV65" s="35"/>
      <c r="AAW65" s="35"/>
      <c r="AAX65" s="35"/>
      <c r="AAY65" s="35"/>
      <c r="AAZ65" s="35"/>
      <c r="ABA65" s="35"/>
      <c r="ABB65" s="35"/>
      <c r="ABC65" s="35"/>
      <c r="ABD65" s="35"/>
      <c r="ABE65" s="35"/>
      <c r="ABF65" s="35"/>
      <c r="ABG65" s="35"/>
      <c r="ABH65" s="35"/>
      <c r="ABI65" s="35"/>
      <c r="ABJ65" s="35"/>
      <c r="ABK65" s="35"/>
      <c r="ABL65" s="35"/>
      <c r="ABM65" s="35"/>
      <c r="ABN65" s="35"/>
      <c r="ABO65" s="35"/>
      <c r="ABP65" s="35"/>
      <c r="ABQ65" s="35"/>
      <c r="ABR65" s="35"/>
      <c r="ABS65" s="35"/>
      <c r="ABT65" s="35"/>
      <c r="ABU65" s="35"/>
      <c r="ABV65" s="35"/>
      <c r="ABW65" s="35"/>
      <c r="ABX65" s="35"/>
      <c r="ABY65" s="35"/>
      <c r="ABZ65" s="35"/>
      <c r="ACA65" s="35"/>
      <c r="ACB65" s="35"/>
      <c r="ACC65" s="35"/>
      <c r="ACD65" s="35"/>
      <c r="ACE65" s="35"/>
      <c r="ACF65" s="35"/>
      <c r="ACG65" s="35"/>
      <c r="ACH65" s="35"/>
      <c r="ACI65" s="35"/>
      <c r="ACJ65" s="35"/>
      <c r="ACK65" s="35"/>
      <c r="ACL65" s="35"/>
      <c r="ACM65" s="35"/>
      <c r="ACN65" s="35"/>
      <c r="ACO65" s="35"/>
      <c r="ACP65" s="35"/>
      <c r="ACQ65" s="35"/>
      <c r="ACR65" s="35"/>
      <c r="ACS65" s="35"/>
      <c r="ACT65" s="35"/>
      <c r="ACU65" s="35"/>
      <c r="ACV65" s="35"/>
      <c r="ACW65" s="35"/>
      <c r="ACX65" s="35"/>
      <c r="ACY65" s="35"/>
      <c r="ACZ65" s="35"/>
      <c r="ADA65" s="35"/>
      <c r="ADB65" s="35"/>
      <c r="ADC65" s="35"/>
      <c r="ADD65" s="35"/>
      <c r="ADE65" s="35"/>
      <c r="ADF65" s="35"/>
      <c r="ADG65" s="35"/>
      <c r="ADH65" s="35"/>
      <c r="ADI65" s="35"/>
      <c r="ADJ65" s="35"/>
      <c r="ADK65" s="35"/>
      <c r="ADL65" s="35"/>
      <c r="ADM65" s="35"/>
      <c r="ADN65" s="35"/>
      <c r="ADO65" s="35"/>
      <c r="ADP65" s="35"/>
      <c r="ADQ65" s="35"/>
      <c r="ADR65" s="35"/>
      <c r="ADS65" s="35"/>
      <c r="ADT65" s="35"/>
      <c r="ADU65" s="35"/>
      <c r="ADV65" s="35"/>
      <c r="ADW65" s="35"/>
      <c r="ADX65" s="35"/>
      <c r="ADY65" s="35"/>
      <c r="ADZ65" s="35"/>
      <c r="AEA65" s="35"/>
      <c r="AEB65" s="35"/>
      <c r="AEC65" s="35"/>
      <c r="AED65" s="35"/>
      <c r="AEE65" s="35"/>
      <c r="AEF65" s="35"/>
      <c r="AEG65" s="35"/>
      <c r="AEH65" s="35"/>
      <c r="AEI65" s="35"/>
      <c r="AEJ65" s="35"/>
      <c r="AEK65" s="35"/>
      <c r="AEL65" s="35"/>
      <c r="AEM65" s="35"/>
      <c r="AEN65" s="35"/>
      <c r="AEO65" s="35"/>
      <c r="AEP65" s="35"/>
      <c r="AEQ65" s="35"/>
      <c r="AER65" s="35"/>
      <c r="AES65" s="35"/>
      <c r="AET65" s="35"/>
      <c r="AEU65" s="35"/>
      <c r="AEV65" s="35"/>
      <c r="AEW65" s="35"/>
      <c r="AEX65" s="35"/>
      <c r="AEY65" s="35"/>
      <c r="AEZ65" s="35"/>
      <c r="AFA65" s="35"/>
      <c r="AFB65" s="35"/>
      <c r="AFC65" s="35"/>
      <c r="AFD65" s="35"/>
      <c r="AFE65" s="35"/>
      <c r="AFF65" s="35"/>
      <c r="AFG65" s="35"/>
      <c r="AFH65" s="35"/>
      <c r="AFI65" s="35"/>
      <c r="AFJ65" s="35"/>
      <c r="AFK65" s="35"/>
      <c r="AFL65" s="35"/>
      <c r="AFM65" s="35"/>
      <c r="AFN65" s="35"/>
      <c r="AFO65" s="35"/>
      <c r="AFP65" s="35"/>
      <c r="AFQ65" s="35"/>
      <c r="AFR65" s="35"/>
      <c r="AFS65" s="35"/>
      <c r="AFT65" s="35"/>
      <c r="AFU65" s="35"/>
      <c r="AFV65" s="35"/>
      <c r="AFW65" s="35"/>
      <c r="AFX65" s="35"/>
      <c r="AFY65" s="35"/>
      <c r="AFZ65" s="35"/>
      <c r="AGA65" s="35"/>
      <c r="AGB65" s="35"/>
      <c r="AGC65" s="35"/>
      <c r="AGD65" s="35"/>
      <c r="AGE65" s="35"/>
      <c r="AGF65" s="35"/>
      <c r="AGG65" s="35"/>
      <c r="AGH65" s="35"/>
      <c r="AGI65" s="35"/>
      <c r="AGJ65" s="35"/>
      <c r="AGK65" s="35"/>
      <c r="AGL65" s="35"/>
      <c r="AGM65" s="35"/>
      <c r="AGN65" s="35"/>
      <c r="AGO65" s="35"/>
      <c r="AGP65" s="35"/>
      <c r="AGQ65" s="35"/>
      <c r="AGR65" s="35"/>
      <c r="AGS65" s="35"/>
      <c r="AGT65" s="35"/>
      <c r="AGU65" s="35"/>
      <c r="AGV65" s="35"/>
      <c r="AGW65" s="35"/>
      <c r="AGX65" s="35"/>
      <c r="AGY65" s="35"/>
      <c r="AGZ65" s="35"/>
      <c r="AHA65" s="35"/>
      <c r="AHB65" s="35"/>
      <c r="AHC65" s="35"/>
      <c r="AHD65" s="35"/>
      <c r="AHE65" s="35"/>
      <c r="AHF65" s="35"/>
      <c r="AHG65" s="35"/>
      <c r="AHH65" s="35"/>
      <c r="AHI65" s="35"/>
      <c r="AHJ65" s="35"/>
      <c r="AHK65" s="35"/>
      <c r="AHL65" s="35"/>
      <c r="AHM65" s="35"/>
      <c r="AHN65" s="35"/>
      <c r="AHO65" s="35"/>
      <c r="AHP65" s="35"/>
      <c r="AHQ65" s="35"/>
      <c r="AHR65" s="35"/>
      <c r="AHS65" s="35"/>
      <c r="AHT65" s="35"/>
      <c r="AHU65" s="35"/>
      <c r="AHV65" s="35"/>
      <c r="AHW65" s="35"/>
      <c r="AHX65" s="35"/>
      <c r="AHY65" s="35"/>
      <c r="AHZ65" s="35"/>
      <c r="AIA65" s="35"/>
      <c r="AIB65" s="35"/>
      <c r="AIC65" s="35"/>
      <c r="AID65" s="35"/>
      <c r="AIE65" s="35"/>
      <c r="AIF65" s="35"/>
      <c r="AIG65" s="35"/>
      <c r="AIH65" s="35"/>
      <c r="AII65" s="35"/>
      <c r="AIJ65" s="35"/>
      <c r="AIK65" s="35"/>
      <c r="AIL65" s="35"/>
      <c r="AIM65" s="35"/>
      <c r="AIN65" s="35"/>
      <c r="AIO65" s="35"/>
      <c r="AIP65" s="35"/>
      <c r="AIQ65" s="35"/>
      <c r="AIR65" s="35"/>
      <c r="AIS65" s="35"/>
      <c r="AIT65" s="35"/>
      <c r="AIU65" s="35"/>
      <c r="AIV65" s="35"/>
      <c r="AIW65" s="35"/>
      <c r="AIX65" s="35"/>
      <c r="AIY65" s="35"/>
      <c r="AIZ65" s="35"/>
      <c r="AJA65" s="35"/>
      <c r="AJB65" s="35"/>
      <c r="AJC65" s="35"/>
      <c r="AJD65" s="35"/>
      <c r="AJE65" s="35"/>
      <c r="AJF65" s="35"/>
      <c r="AJG65" s="35"/>
      <c r="AJH65" s="35"/>
      <c r="AJI65" s="35"/>
      <c r="AJJ65" s="35"/>
      <c r="AJK65" s="35"/>
      <c r="AJL65" s="35"/>
      <c r="AJM65" s="35"/>
      <c r="AJN65" s="35"/>
      <c r="AJO65" s="35"/>
      <c r="AJP65" s="35"/>
      <c r="AJQ65" s="35"/>
      <c r="AJR65" s="35"/>
      <c r="AJS65" s="35"/>
      <c r="AJT65" s="35"/>
      <c r="AJU65" s="35"/>
      <c r="AJV65" s="35"/>
      <c r="AJW65" s="35"/>
      <c r="AJX65" s="35"/>
      <c r="AJY65" s="35"/>
      <c r="AJZ65" s="35"/>
      <c r="AKA65" s="35"/>
      <c r="AKB65" s="35"/>
      <c r="AKC65" s="35"/>
      <c r="AKD65" s="35"/>
      <c r="AKE65" s="35"/>
      <c r="AKF65" s="35"/>
      <c r="AKG65" s="35"/>
      <c r="AKH65" s="35"/>
      <c r="AKI65" s="35"/>
      <c r="AKJ65" s="35"/>
      <c r="AKK65" s="35"/>
      <c r="AKL65" s="35"/>
      <c r="AKM65" s="35"/>
      <c r="AKN65" s="35"/>
      <c r="AKO65" s="35"/>
      <c r="AKP65" s="35"/>
      <c r="AKQ65" s="35"/>
      <c r="AKR65" s="35"/>
      <c r="AKS65" s="35"/>
      <c r="AKT65" s="35"/>
      <c r="AKU65" s="35"/>
      <c r="AKV65" s="35"/>
      <c r="AKW65" s="35"/>
      <c r="AKX65" s="35"/>
      <c r="AKY65" s="35"/>
      <c r="AKZ65" s="35"/>
      <c r="ALA65" s="35"/>
      <c r="ALB65" s="35"/>
      <c r="ALC65" s="35"/>
      <c r="ALD65" s="35"/>
      <c r="ALE65" s="35"/>
      <c r="ALF65" s="35"/>
      <c r="ALG65" s="35"/>
      <c r="ALH65" s="35"/>
      <c r="ALI65" s="35"/>
      <c r="ALJ65" s="35"/>
      <c r="ALK65" s="35"/>
      <c r="ALL65" s="35"/>
      <c r="ALM65" s="35"/>
      <c r="ALN65" s="35"/>
      <c r="ALO65" s="35"/>
      <c r="ALP65" s="35"/>
      <c r="ALQ65" s="35"/>
      <c r="ALR65" s="35"/>
      <c r="ALS65" s="35"/>
      <c r="ALT65" s="35"/>
      <c r="ALU65" s="35"/>
      <c r="ALV65" s="35"/>
      <c r="ALW65" s="35"/>
      <c r="ALX65" s="35"/>
      <c r="ALY65" s="35"/>
      <c r="ALZ65" s="35"/>
      <c r="AMA65" s="35"/>
    </row>
    <row r="66" spans="14:1015">
      <c r="N66" s="3">
        <f>Y66*info!T$4+AC66*info!T$5+AG66*info!T$6+AK66*info!T$7+N65</f>
        <v>0.68219999999999981</v>
      </c>
      <c r="P66" s="45">
        <v>26</v>
      </c>
      <c r="Q66" s="131"/>
      <c r="R66" s="131"/>
      <c r="S66" s="161">
        <f t="shared" si="28"/>
        <v>1.41695652173913E-2</v>
      </c>
      <c r="T66" s="169">
        <f>AA65*$AA$30*$AA$34*(1-$AA$32)+AE65*$AE$30*$AE$34*(1-$AE$32)+AI65*$AI$30*$AI$34*(1-$AI$32)+AM65*$AM$30*$AM$34*(1-$AM$32)+AQ65*$AQ$30*$AQ$34*(1-$AQ$32)+AU65*$AU$30*$AU$34*(1-$AU$32)+Q66-R66+AW65+AX65+Advance!G40</f>
        <v>0.11759999999999993</v>
      </c>
      <c r="U66" s="132">
        <f t="shared" si="38"/>
        <v>0</v>
      </c>
      <c r="V66" s="165">
        <f t="shared" si="14"/>
        <v>0.11759999999999993</v>
      </c>
      <c r="W66" s="166">
        <f t="shared" si="30"/>
        <v>3.948</v>
      </c>
      <c r="X66" s="49"/>
      <c r="Y66" s="42">
        <f t="shared" si="6"/>
        <v>0</v>
      </c>
      <c r="Z66" s="46">
        <f t="shared" si="31"/>
        <v>0</v>
      </c>
      <c r="AA66" s="47">
        <f t="shared" si="15"/>
        <v>50</v>
      </c>
      <c r="AB66" s="48">
        <f t="shared" si="16"/>
        <v>0.11759999999999993</v>
      </c>
      <c r="AC66" s="49">
        <f t="shared" si="17"/>
        <v>0</v>
      </c>
      <c r="AD66" s="46">
        <f t="shared" si="32"/>
        <v>0</v>
      </c>
      <c r="AE66" s="46">
        <f t="shared" si="18"/>
        <v>100</v>
      </c>
      <c r="AF66" s="50">
        <f t="shared" si="7"/>
        <v>0.11759999999999993</v>
      </c>
      <c r="AG66" s="42">
        <f t="shared" si="33"/>
        <v>4</v>
      </c>
      <c r="AH66" s="46">
        <f t="shared" si="34"/>
        <v>0</v>
      </c>
      <c r="AI66" s="46">
        <f t="shared" si="19"/>
        <v>102</v>
      </c>
      <c r="AJ66" s="50">
        <f t="shared" si="8"/>
        <v>2.1599999999999925E-2</v>
      </c>
      <c r="AK66" s="42">
        <f t="shared" si="20"/>
        <v>0</v>
      </c>
      <c r="AL66" s="46">
        <f t="shared" si="35"/>
        <v>0</v>
      </c>
      <c r="AM66" s="46">
        <f t="shared" si="21"/>
        <v>0</v>
      </c>
      <c r="AN66" s="50">
        <f t="shared" si="9"/>
        <v>2.1599999999999925E-2</v>
      </c>
      <c r="AO66" s="42">
        <f t="shared" si="22"/>
        <v>0</v>
      </c>
      <c r="AP66" s="46">
        <f t="shared" si="36"/>
        <v>0</v>
      </c>
      <c r="AQ66" s="46">
        <f t="shared" si="23"/>
        <v>0</v>
      </c>
      <c r="AR66" s="50">
        <f t="shared" si="10"/>
        <v>2.1599999999999925E-2</v>
      </c>
      <c r="AS66" s="42">
        <f t="shared" si="24"/>
        <v>0</v>
      </c>
      <c r="AT66" s="46">
        <f t="shared" si="37"/>
        <v>0</v>
      </c>
      <c r="AU66" s="46">
        <f t="shared" si="25"/>
        <v>0</v>
      </c>
      <c r="AV66" s="51">
        <f t="shared" si="11"/>
        <v>2.1599999999999925E-2</v>
      </c>
      <c r="AW66" s="42">
        <f t="shared" si="12"/>
        <v>0.11759999999999993</v>
      </c>
      <c r="AX66" s="43">
        <f t="shared" si="13"/>
        <v>-9.6000000000000002E-2</v>
      </c>
      <c r="AY66" s="42">
        <f t="shared" si="39"/>
        <v>252</v>
      </c>
      <c r="AZ66" s="52">
        <f t="shared" si="40"/>
        <v>3.948</v>
      </c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</row>
    <row r="67" spans="14:1015">
      <c r="N67" s="3">
        <f>Y67*info!T$4+AC67*info!T$5+AG67*info!T$6+AK67*info!T$7+N66</f>
        <v>0.70019999999999982</v>
      </c>
      <c r="P67" s="45">
        <v>27</v>
      </c>
      <c r="Q67" s="131"/>
      <c r="R67" s="131"/>
      <c r="S67" s="161">
        <f t="shared" si="28"/>
        <v>1.4482608695652169E-2</v>
      </c>
      <c r="T67" s="169">
        <f>AA66*$AA$30*$AA$34*(1-$AA$32)+AE66*$AE$30*$AE$34*(1-$AE$32)+AI66*$AI$30*$AI$34*(1-$AI$32)+AM66*$AM$30*$AM$34*(1-$AM$32)+AQ66*$AQ$30*$AQ$34*(1-$AQ$32)+AU66*$AU$30*$AU$34*(1-$AU$32)+Q67-R67+AW66+AX66+Advance!G41</f>
        <v>0.12029999999999993</v>
      </c>
      <c r="U67" s="132">
        <f t="shared" si="38"/>
        <v>0</v>
      </c>
      <c r="V67" s="165">
        <f t="shared" si="14"/>
        <v>0.12029999999999993</v>
      </c>
      <c r="W67" s="166">
        <f t="shared" si="30"/>
        <v>4.0679999999999996</v>
      </c>
      <c r="X67" s="49"/>
      <c r="Y67" s="42">
        <f t="shared" si="6"/>
        <v>0</v>
      </c>
      <c r="Z67" s="46">
        <f t="shared" si="31"/>
        <v>0</v>
      </c>
      <c r="AA67" s="47">
        <f t="shared" si="15"/>
        <v>50</v>
      </c>
      <c r="AB67" s="48">
        <f t="shared" si="16"/>
        <v>0.12029999999999993</v>
      </c>
      <c r="AC67" s="49">
        <f t="shared" si="17"/>
        <v>0</v>
      </c>
      <c r="AD67" s="46">
        <f t="shared" si="32"/>
        <v>0</v>
      </c>
      <c r="AE67" s="46">
        <f t="shared" si="18"/>
        <v>100</v>
      </c>
      <c r="AF67" s="50">
        <f t="shared" si="7"/>
        <v>0.12029999999999993</v>
      </c>
      <c r="AG67" s="42">
        <f t="shared" si="33"/>
        <v>5</v>
      </c>
      <c r="AH67" s="46">
        <f t="shared" si="34"/>
        <v>0</v>
      </c>
      <c r="AI67" s="46">
        <f t="shared" si="19"/>
        <v>107</v>
      </c>
      <c r="AJ67" s="50">
        <f t="shared" si="8"/>
        <v>2.999999999999392E-4</v>
      </c>
      <c r="AK67" s="42">
        <f t="shared" si="20"/>
        <v>0</v>
      </c>
      <c r="AL67" s="46">
        <f t="shared" si="35"/>
        <v>0</v>
      </c>
      <c r="AM67" s="46">
        <f t="shared" si="21"/>
        <v>0</v>
      </c>
      <c r="AN67" s="50">
        <f t="shared" si="9"/>
        <v>2.999999999999392E-4</v>
      </c>
      <c r="AO67" s="42">
        <f t="shared" si="22"/>
        <v>0</v>
      </c>
      <c r="AP67" s="46">
        <f t="shared" si="36"/>
        <v>0</v>
      </c>
      <c r="AQ67" s="46">
        <f t="shared" si="23"/>
        <v>0</v>
      </c>
      <c r="AR67" s="50">
        <f t="shared" si="10"/>
        <v>2.999999999999392E-4</v>
      </c>
      <c r="AS67" s="42">
        <f t="shared" si="24"/>
        <v>0</v>
      </c>
      <c r="AT67" s="46">
        <f t="shared" si="37"/>
        <v>0</v>
      </c>
      <c r="AU67" s="46">
        <f t="shared" si="25"/>
        <v>0</v>
      </c>
      <c r="AV67" s="51">
        <f t="shared" si="11"/>
        <v>2.999999999999392E-4</v>
      </c>
      <c r="AW67" s="42">
        <f t="shared" si="12"/>
        <v>0.12029999999999993</v>
      </c>
      <c r="AX67" s="43">
        <f t="shared" si="13"/>
        <v>-0.12</v>
      </c>
      <c r="AY67" s="42">
        <f t="shared" si="39"/>
        <v>257</v>
      </c>
      <c r="AZ67" s="52">
        <f t="shared" si="40"/>
        <v>4.0679999999999996</v>
      </c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</row>
    <row r="68" spans="14:1015">
      <c r="N68" s="3">
        <f>Y68*info!T$4+AC68*info!T$5+AG68*info!T$6+AK68*info!T$7+N67</f>
        <v>0.71459999999999979</v>
      </c>
      <c r="P68" s="45">
        <v>28</v>
      </c>
      <c r="Q68" s="131"/>
      <c r="R68" s="131"/>
      <c r="S68" s="161">
        <f t="shared" si="28"/>
        <v>1.4873913043478256E-2</v>
      </c>
      <c r="T68" s="169">
        <f>AA67*$AA$30*$AA$34*(1-$AA$32)+AE67*$AE$30*$AE$34*(1-$AE$32)+AI67*$AI$30*$AI$34*(1-$AI$32)+AM67*$AM$30*$AM$34*(1-$AM$32)+AQ67*$AQ$30*$AQ$34*(1-$AQ$32)+AU67*$AU$30*$AU$34*(1-$AU$32)+Q68-R68+AW67+AX67+Advance!G42</f>
        <v>0.10199999999999995</v>
      </c>
      <c r="U68" s="132">
        <f t="shared" si="38"/>
        <v>0</v>
      </c>
      <c r="V68" s="165">
        <f t="shared" si="14"/>
        <v>0.10199999999999995</v>
      </c>
      <c r="W68" s="166">
        <f t="shared" si="30"/>
        <v>4.1639999999999997</v>
      </c>
      <c r="X68" s="49"/>
      <c r="Y68" s="42">
        <f t="shared" si="6"/>
        <v>0</v>
      </c>
      <c r="Z68" s="46">
        <f t="shared" si="31"/>
        <v>0</v>
      </c>
      <c r="AA68" s="47">
        <f t="shared" si="15"/>
        <v>50</v>
      </c>
      <c r="AB68" s="48">
        <f t="shared" si="16"/>
        <v>0.10199999999999995</v>
      </c>
      <c r="AC68" s="49">
        <f t="shared" si="17"/>
        <v>0</v>
      </c>
      <c r="AD68" s="46">
        <f t="shared" si="32"/>
        <v>0</v>
      </c>
      <c r="AE68" s="46">
        <f t="shared" si="18"/>
        <v>100</v>
      </c>
      <c r="AF68" s="50">
        <f t="shared" si="7"/>
        <v>0.10199999999999995</v>
      </c>
      <c r="AG68" s="42">
        <f t="shared" si="33"/>
        <v>4</v>
      </c>
      <c r="AH68" s="46">
        <f t="shared" si="34"/>
        <v>0</v>
      </c>
      <c r="AI68" s="46">
        <f t="shared" si="19"/>
        <v>111</v>
      </c>
      <c r="AJ68" s="50">
        <f t="shared" si="8"/>
        <v>5.9999999999999498E-3</v>
      </c>
      <c r="AK68" s="42">
        <f t="shared" si="20"/>
        <v>0</v>
      </c>
      <c r="AL68" s="46">
        <f t="shared" si="35"/>
        <v>0</v>
      </c>
      <c r="AM68" s="46">
        <f t="shared" si="21"/>
        <v>0</v>
      </c>
      <c r="AN68" s="50">
        <f t="shared" si="9"/>
        <v>5.9999999999999498E-3</v>
      </c>
      <c r="AO68" s="42">
        <f t="shared" si="22"/>
        <v>0</v>
      </c>
      <c r="AP68" s="46">
        <f t="shared" si="36"/>
        <v>0</v>
      </c>
      <c r="AQ68" s="46">
        <f t="shared" si="23"/>
        <v>0</v>
      </c>
      <c r="AR68" s="50">
        <f t="shared" si="10"/>
        <v>5.9999999999999498E-3</v>
      </c>
      <c r="AS68" s="42">
        <f t="shared" si="24"/>
        <v>0</v>
      </c>
      <c r="AT68" s="46">
        <f t="shared" si="37"/>
        <v>0</v>
      </c>
      <c r="AU68" s="46">
        <f t="shared" si="25"/>
        <v>0</v>
      </c>
      <c r="AV68" s="51">
        <f t="shared" si="11"/>
        <v>5.9999999999999498E-3</v>
      </c>
      <c r="AW68" s="42">
        <f t="shared" si="12"/>
        <v>0.10199999999999995</v>
      </c>
      <c r="AX68" s="43">
        <f t="shared" si="13"/>
        <v>-9.6000000000000002E-2</v>
      </c>
      <c r="AY68" s="42">
        <f t="shared" si="39"/>
        <v>261</v>
      </c>
      <c r="AZ68" s="52">
        <f t="shared" si="40"/>
        <v>4.1639999999999997</v>
      </c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</row>
    <row r="69" spans="14:1015">
      <c r="N69" s="3">
        <f>Y69*info!T$4+AC69*info!T$5+AG69*info!T$6+AK69*info!T$7+N68</f>
        <v>0.72899999999999976</v>
      </c>
      <c r="P69" s="45">
        <v>29</v>
      </c>
      <c r="Q69" s="131"/>
      <c r="R69" s="131"/>
      <c r="S69" s="161">
        <f t="shared" si="28"/>
        <v>1.5186956521739126E-2</v>
      </c>
      <c r="T69" s="169">
        <f>AA68*$AA$30*$AA$34*(1-$AA$32)+AE68*$AE$30*$AE$34*(1-$AE$32)+AI68*$AI$30*$AI$34*(1-$AI$32)+AM68*$AM$30*$AM$34*(1-$AM$32)+AQ68*$AQ$30*$AQ$34*(1-$AQ$32)+AU68*$AU$30*$AU$34*(1-$AU$32)+Q69-R69+AW68+AX68+Advance!G43</f>
        <v>0.11009999999999995</v>
      </c>
      <c r="U69" s="132">
        <f t="shared" si="38"/>
        <v>0</v>
      </c>
      <c r="V69" s="165">
        <f t="shared" si="14"/>
        <v>0.11009999999999995</v>
      </c>
      <c r="W69" s="166">
        <f t="shared" si="30"/>
        <v>4.26</v>
      </c>
      <c r="X69" s="49"/>
      <c r="Y69" s="42">
        <f t="shared" si="6"/>
        <v>0</v>
      </c>
      <c r="Z69" s="46">
        <f t="shared" si="31"/>
        <v>0</v>
      </c>
      <c r="AA69" s="47">
        <f t="shared" si="15"/>
        <v>50</v>
      </c>
      <c r="AB69" s="48">
        <f t="shared" si="16"/>
        <v>0.11009999999999995</v>
      </c>
      <c r="AC69" s="49">
        <f t="shared" si="17"/>
        <v>0</v>
      </c>
      <c r="AD69" s="46">
        <f t="shared" si="32"/>
        <v>0</v>
      </c>
      <c r="AE69" s="46">
        <f t="shared" si="18"/>
        <v>100</v>
      </c>
      <c r="AF69" s="50">
        <f t="shared" si="7"/>
        <v>0.11009999999999995</v>
      </c>
      <c r="AG69" s="42">
        <f t="shared" si="33"/>
        <v>4</v>
      </c>
      <c r="AH69" s="46">
        <f t="shared" si="34"/>
        <v>0</v>
      </c>
      <c r="AI69" s="46">
        <f t="shared" si="19"/>
        <v>115</v>
      </c>
      <c r="AJ69" s="50">
        <f t="shared" si="8"/>
        <v>1.4099999999999946E-2</v>
      </c>
      <c r="AK69" s="42">
        <f t="shared" si="20"/>
        <v>0</v>
      </c>
      <c r="AL69" s="46">
        <f t="shared" si="35"/>
        <v>0</v>
      </c>
      <c r="AM69" s="46">
        <f t="shared" si="21"/>
        <v>0</v>
      </c>
      <c r="AN69" s="50">
        <f t="shared" si="9"/>
        <v>1.4099999999999946E-2</v>
      </c>
      <c r="AO69" s="42">
        <f t="shared" si="22"/>
        <v>0</v>
      </c>
      <c r="AP69" s="46">
        <f t="shared" si="36"/>
        <v>0</v>
      </c>
      <c r="AQ69" s="46">
        <f t="shared" si="23"/>
        <v>0</v>
      </c>
      <c r="AR69" s="50">
        <f t="shared" si="10"/>
        <v>1.4099999999999946E-2</v>
      </c>
      <c r="AS69" s="42">
        <f t="shared" si="24"/>
        <v>0</v>
      </c>
      <c r="AT69" s="46">
        <f t="shared" si="37"/>
        <v>0</v>
      </c>
      <c r="AU69" s="46">
        <f t="shared" si="25"/>
        <v>0</v>
      </c>
      <c r="AV69" s="51">
        <f t="shared" si="11"/>
        <v>1.4099999999999946E-2</v>
      </c>
      <c r="AW69" s="42">
        <f t="shared" si="12"/>
        <v>0.11009999999999995</v>
      </c>
      <c r="AX69" s="43">
        <f t="shared" si="13"/>
        <v>-9.6000000000000002E-2</v>
      </c>
      <c r="AY69" s="42">
        <f t="shared" si="39"/>
        <v>265</v>
      </c>
      <c r="AZ69" s="52">
        <f t="shared" si="40"/>
        <v>4.26</v>
      </c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  <c r="RV69" s="35"/>
      <c r="RW69" s="35"/>
      <c r="RX69" s="35"/>
      <c r="RY69" s="35"/>
      <c r="RZ69" s="35"/>
      <c r="SA69" s="35"/>
      <c r="SB69" s="35"/>
      <c r="SC69" s="35"/>
      <c r="SD69" s="35"/>
      <c r="SE69" s="35"/>
      <c r="SF69" s="35"/>
      <c r="SG69" s="35"/>
      <c r="SH69" s="35"/>
      <c r="SI69" s="35"/>
      <c r="SJ69" s="35"/>
      <c r="SK69" s="35"/>
      <c r="SL69" s="35"/>
      <c r="SM69" s="35"/>
      <c r="SN69" s="35"/>
      <c r="SO69" s="35"/>
      <c r="SP69" s="35"/>
      <c r="SQ69" s="35"/>
      <c r="SR69" s="35"/>
      <c r="SS69" s="35"/>
      <c r="ST69" s="35"/>
      <c r="SU69" s="35"/>
      <c r="SV69" s="35"/>
      <c r="SW69" s="35"/>
      <c r="SX69" s="35"/>
      <c r="SY69" s="35"/>
      <c r="SZ69" s="35"/>
      <c r="TA69" s="35"/>
      <c r="TB69" s="35"/>
      <c r="TC69" s="35"/>
      <c r="TD69" s="35"/>
      <c r="TE69" s="35"/>
      <c r="TF69" s="35"/>
      <c r="TG69" s="35"/>
      <c r="TH69" s="35"/>
      <c r="TI69" s="35"/>
      <c r="TJ69" s="35"/>
      <c r="TK69" s="35"/>
      <c r="TL69" s="35"/>
      <c r="TM69" s="35"/>
      <c r="TN69" s="35"/>
      <c r="TO69" s="35"/>
      <c r="TP69" s="35"/>
      <c r="TQ69" s="35"/>
      <c r="TR69" s="35"/>
      <c r="TS69" s="35"/>
      <c r="TT69" s="35"/>
      <c r="TU69" s="35"/>
      <c r="TV69" s="35"/>
      <c r="TW69" s="35"/>
      <c r="TX69" s="35"/>
      <c r="TY69" s="35"/>
      <c r="TZ69" s="35"/>
      <c r="UA69" s="35"/>
      <c r="UB69" s="35"/>
      <c r="UC69" s="35"/>
      <c r="UD69" s="35"/>
      <c r="UE69" s="35"/>
      <c r="UF69" s="35"/>
      <c r="UG69" s="35"/>
      <c r="UH69" s="35"/>
      <c r="UI69" s="35"/>
      <c r="UJ69" s="35"/>
      <c r="UK69" s="35"/>
      <c r="UL69" s="35"/>
      <c r="UM69" s="35"/>
      <c r="UN69" s="35"/>
      <c r="UO69" s="35"/>
      <c r="UP69" s="35"/>
      <c r="UQ69" s="35"/>
      <c r="UR69" s="35"/>
      <c r="US69" s="35"/>
      <c r="UT69" s="35"/>
      <c r="UU69" s="35"/>
      <c r="UV69" s="35"/>
      <c r="UW69" s="35"/>
      <c r="UX69" s="35"/>
      <c r="UY69" s="35"/>
      <c r="UZ69" s="35"/>
      <c r="VA69" s="35"/>
      <c r="VB69" s="35"/>
      <c r="VC69" s="35"/>
      <c r="VD69" s="35"/>
      <c r="VE69" s="35"/>
      <c r="VF69" s="35"/>
      <c r="VG69" s="35"/>
      <c r="VH69" s="35"/>
      <c r="VI69" s="35"/>
      <c r="VJ69" s="35"/>
      <c r="VK69" s="35"/>
      <c r="VL69" s="35"/>
      <c r="VM69" s="35"/>
      <c r="VN69" s="35"/>
      <c r="VO69" s="35"/>
      <c r="VP69" s="35"/>
      <c r="VQ69" s="35"/>
      <c r="VR69" s="35"/>
      <c r="VS69" s="35"/>
      <c r="VT69" s="35"/>
      <c r="VU69" s="35"/>
      <c r="VV69" s="35"/>
      <c r="VW69" s="35"/>
      <c r="VX69" s="35"/>
      <c r="VY69" s="35"/>
      <c r="VZ69" s="35"/>
      <c r="WA69" s="35"/>
      <c r="WB69" s="35"/>
      <c r="WC69" s="35"/>
      <c r="WD69" s="35"/>
      <c r="WE69" s="35"/>
      <c r="WF69" s="35"/>
      <c r="WG69" s="35"/>
      <c r="WH69" s="35"/>
      <c r="WI69" s="35"/>
      <c r="WJ69" s="35"/>
      <c r="WK69" s="35"/>
      <c r="WL69" s="35"/>
      <c r="WM69" s="35"/>
      <c r="WN69" s="35"/>
      <c r="WO69" s="35"/>
      <c r="WP69" s="35"/>
      <c r="WQ69" s="35"/>
      <c r="WR69" s="35"/>
      <c r="WS69" s="35"/>
      <c r="WT69" s="35"/>
      <c r="WU69" s="35"/>
      <c r="WV69" s="35"/>
      <c r="WW69" s="35"/>
      <c r="WX69" s="35"/>
      <c r="WY69" s="35"/>
      <c r="WZ69" s="35"/>
      <c r="XA69" s="35"/>
      <c r="XB69" s="35"/>
      <c r="XC69" s="35"/>
      <c r="XD69" s="35"/>
      <c r="XE69" s="35"/>
      <c r="XF69" s="35"/>
      <c r="XG69" s="35"/>
      <c r="XH69" s="35"/>
      <c r="XI69" s="35"/>
      <c r="XJ69" s="35"/>
      <c r="XK69" s="35"/>
      <c r="XL69" s="35"/>
      <c r="XM69" s="35"/>
      <c r="XN69" s="35"/>
      <c r="XO69" s="35"/>
      <c r="XP69" s="35"/>
      <c r="XQ69" s="35"/>
      <c r="XR69" s="35"/>
      <c r="XS69" s="35"/>
      <c r="XT69" s="35"/>
      <c r="XU69" s="35"/>
      <c r="XV69" s="35"/>
      <c r="XW69" s="35"/>
      <c r="XX69" s="35"/>
      <c r="XY69" s="35"/>
      <c r="XZ69" s="35"/>
      <c r="YA69" s="35"/>
      <c r="YB69" s="35"/>
      <c r="YC69" s="35"/>
      <c r="YD69" s="35"/>
      <c r="YE69" s="35"/>
      <c r="YF69" s="35"/>
      <c r="YG69" s="35"/>
      <c r="YH69" s="35"/>
      <c r="YI69" s="35"/>
      <c r="YJ69" s="35"/>
      <c r="YK69" s="35"/>
      <c r="YL69" s="35"/>
      <c r="YM69" s="35"/>
      <c r="YN69" s="35"/>
      <c r="YO69" s="35"/>
      <c r="YP69" s="35"/>
      <c r="YQ69" s="35"/>
      <c r="YR69" s="35"/>
      <c r="YS69" s="35"/>
      <c r="YT69" s="35"/>
      <c r="YU69" s="35"/>
      <c r="YV69" s="35"/>
      <c r="YW69" s="35"/>
      <c r="YX69" s="35"/>
      <c r="YY69" s="35"/>
      <c r="YZ69" s="35"/>
      <c r="ZA69" s="35"/>
      <c r="ZB69" s="35"/>
      <c r="ZC69" s="35"/>
      <c r="ZD69" s="35"/>
      <c r="ZE69" s="35"/>
      <c r="ZF69" s="35"/>
      <c r="ZG69" s="35"/>
      <c r="ZH69" s="35"/>
      <c r="ZI69" s="35"/>
      <c r="ZJ69" s="35"/>
      <c r="ZK69" s="35"/>
      <c r="ZL69" s="35"/>
      <c r="ZM69" s="35"/>
      <c r="ZN69" s="35"/>
      <c r="ZO69" s="35"/>
      <c r="ZP69" s="35"/>
      <c r="ZQ69" s="35"/>
      <c r="ZR69" s="35"/>
      <c r="ZS69" s="35"/>
      <c r="ZT69" s="35"/>
      <c r="ZU69" s="35"/>
      <c r="ZV69" s="35"/>
      <c r="ZW69" s="35"/>
      <c r="ZX69" s="35"/>
      <c r="ZY69" s="35"/>
      <c r="ZZ69" s="35"/>
      <c r="AAA69" s="35"/>
      <c r="AAB69" s="35"/>
      <c r="AAC69" s="35"/>
      <c r="AAD69" s="35"/>
      <c r="AAE69" s="35"/>
      <c r="AAF69" s="35"/>
      <c r="AAG69" s="35"/>
      <c r="AAH69" s="35"/>
      <c r="AAI69" s="35"/>
      <c r="AAJ69" s="35"/>
      <c r="AAK69" s="35"/>
      <c r="AAL69" s="35"/>
      <c r="AAM69" s="35"/>
      <c r="AAN69" s="35"/>
      <c r="AAO69" s="35"/>
      <c r="AAP69" s="35"/>
      <c r="AAQ69" s="35"/>
      <c r="AAR69" s="35"/>
      <c r="AAS69" s="35"/>
      <c r="AAT69" s="35"/>
      <c r="AAU69" s="35"/>
      <c r="AAV69" s="35"/>
      <c r="AAW69" s="35"/>
      <c r="AAX69" s="35"/>
      <c r="AAY69" s="35"/>
      <c r="AAZ69" s="35"/>
      <c r="ABA69" s="35"/>
      <c r="ABB69" s="35"/>
      <c r="ABC69" s="35"/>
      <c r="ABD69" s="35"/>
      <c r="ABE69" s="35"/>
      <c r="ABF69" s="35"/>
      <c r="ABG69" s="35"/>
      <c r="ABH69" s="35"/>
      <c r="ABI69" s="35"/>
      <c r="ABJ69" s="35"/>
      <c r="ABK69" s="35"/>
      <c r="ABL69" s="35"/>
      <c r="ABM69" s="35"/>
      <c r="ABN69" s="35"/>
      <c r="ABO69" s="35"/>
      <c r="ABP69" s="35"/>
      <c r="ABQ69" s="35"/>
      <c r="ABR69" s="35"/>
      <c r="ABS69" s="35"/>
      <c r="ABT69" s="35"/>
      <c r="ABU69" s="35"/>
      <c r="ABV69" s="35"/>
      <c r="ABW69" s="35"/>
      <c r="ABX69" s="35"/>
      <c r="ABY69" s="35"/>
      <c r="ABZ69" s="35"/>
      <c r="ACA69" s="35"/>
      <c r="ACB69" s="35"/>
      <c r="ACC69" s="35"/>
      <c r="ACD69" s="35"/>
      <c r="ACE69" s="35"/>
      <c r="ACF69" s="35"/>
      <c r="ACG69" s="35"/>
      <c r="ACH69" s="35"/>
      <c r="ACI69" s="35"/>
      <c r="ACJ69" s="35"/>
      <c r="ACK69" s="35"/>
      <c r="ACL69" s="35"/>
      <c r="ACM69" s="35"/>
      <c r="ACN69" s="35"/>
      <c r="ACO69" s="35"/>
      <c r="ACP69" s="35"/>
      <c r="ACQ69" s="35"/>
      <c r="ACR69" s="35"/>
      <c r="ACS69" s="35"/>
      <c r="ACT69" s="35"/>
      <c r="ACU69" s="35"/>
      <c r="ACV69" s="35"/>
      <c r="ACW69" s="35"/>
      <c r="ACX69" s="35"/>
      <c r="ACY69" s="35"/>
      <c r="ACZ69" s="35"/>
      <c r="ADA69" s="35"/>
      <c r="ADB69" s="35"/>
      <c r="ADC69" s="35"/>
      <c r="ADD69" s="35"/>
      <c r="ADE69" s="35"/>
      <c r="ADF69" s="35"/>
      <c r="ADG69" s="35"/>
      <c r="ADH69" s="35"/>
      <c r="ADI69" s="35"/>
      <c r="ADJ69" s="35"/>
      <c r="ADK69" s="35"/>
      <c r="ADL69" s="35"/>
      <c r="ADM69" s="35"/>
      <c r="ADN69" s="35"/>
      <c r="ADO69" s="35"/>
      <c r="ADP69" s="35"/>
      <c r="ADQ69" s="35"/>
      <c r="ADR69" s="35"/>
      <c r="ADS69" s="35"/>
      <c r="ADT69" s="35"/>
      <c r="ADU69" s="35"/>
      <c r="ADV69" s="35"/>
      <c r="ADW69" s="35"/>
      <c r="ADX69" s="35"/>
      <c r="ADY69" s="35"/>
      <c r="ADZ69" s="35"/>
      <c r="AEA69" s="35"/>
      <c r="AEB69" s="35"/>
      <c r="AEC69" s="35"/>
      <c r="AED69" s="35"/>
      <c r="AEE69" s="35"/>
      <c r="AEF69" s="35"/>
      <c r="AEG69" s="35"/>
      <c r="AEH69" s="35"/>
      <c r="AEI69" s="35"/>
      <c r="AEJ69" s="35"/>
      <c r="AEK69" s="35"/>
      <c r="AEL69" s="35"/>
      <c r="AEM69" s="35"/>
      <c r="AEN69" s="35"/>
      <c r="AEO69" s="35"/>
      <c r="AEP69" s="35"/>
      <c r="AEQ69" s="35"/>
      <c r="AER69" s="35"/>
      <c r="AES69" s="35"/>
      <c r="AET69" s="35"/>
      <c r="AEU69" s="35"/>
      <c r="AEV69" s="35"/>
      <c r="AEW69" s="35"/>
      <c r="AEX69" s="35"/>
      <c r="AEY69" s="35"/>
      <c r="AEZ69" s="35"/>
      <c r="AFA69" s="35"/>
      <c r="AFB69" s="35"/>
      <c r="AFC69" s="35"/>
      <c r="AFD69" s="35"/>
      <c r="AFE69" s="35"/>
      <c r="AFF69" s="35"/>
      <c r="AFG69" s="35"/>
      <c r="AFH69" s="35"/>
      <c r="AFI69" s="35"/>
      <c r="AFJ69" s="35"/>
      <c r="AFK69" s="35"/>
      <c r="AFL69" s="35"/>
      <c r="AFM69" s="35"/>
      <c r="AFN69" s="35"/>
      <c r="AFO69" s="35"/>
      <c r="AFP69" s="35"/>
      <c r="AFQ69" s="35"/>
      <c r="AFR69" s="35"/>
      <c r="AFS69" s="35"/>
      <c r="AFT69" s="35"/>
      <c r="AFU69" s="35"/>
      <c r="AFV69" s="35"/>
      <c r="AFW69" s="35"/>
      <c r="AFX69" s="35"/>
      <c r="AFY69" s="35"/>
      <c r="AFZ69" s="35"/>
      <c r="AGA69" s="35"/>
      <c r="AGB69" s="35"/>
      <c r="AGC69" s="35"/>
      <c r="AGD69" s="35"/>
      <c r="AGE69" s="35"/>
      <c r="AGF69" s="35"/>
      <c r="AGG69" s="35"/>
      <c r="AGH69" s="35"/>
      <c r="AGI69" s="35"/>
      <c r="AGJ69" s="35"/>
      <c r="AGK69" s="35"/>
      <c r="AGL69" s="35"/>
      <c r="AGM69" s="35"/>
      <c r="AGN69" s="35"/>
      <c r="AGO69" s="35"/>
      <c r="AGP69" s="35"/>
      <c r="AGQ69" s="35"/>
      <c r="AGR69" s="35"/>
      <c r="AGS69" s="35"/>
      <c r="AGT69" s="35"/>
      <c r="AGU69" s="35"/>
      <c r="AGV69" s="35"/>
      <c r="AGW69" s="35"/>
      <c r="AGX69" s="35"/>
      <c r="AGY69" s="35"/>
      <c r="AGZ69" s="35"/>
      <c r="AHA69" s="35"/>
      <c r="AHB69" s="35"/>
      <c r="AHC69" s="35"/>
      <c r="AHD69" s="35"/>
      <c r="AHE69" s="35"/>
      <c r="AHF69" s="35"/>
      <c r="AHG69" s="35"/>
      <c r="AHH69" s="35"/>
      <c r="AHI69" s="35"/>
      <c r="AHJ69" s="35"/>
      <c r="AHK69" s="35"/>
      <c r="AHL69" s="35"/>
      <c r="AHM69" s="35"/>
      <c r="AHN69" s="35"/>
      <c r="AHO69" s="35"/>
      <c r="AHP69" s="35"/>
      <c r="AHQ69" s="35"/>
      <c r="AHR69" s="35"/>
      <c r="AHS69" s="35"/>
      <c r="AHT69" s="35"/>
      <c r="AHU69" s="35"/>
      <c r="AHV69" s="35"/>
      <c r="AHW69" s="35"/>
      <c r="AHX69" s="35"/>
      <c r="AHY69" s="35"/>
      <c r="AHZ69" s="35"/>
      <c r="AIA69" s="35"/>
      <c r="AIB69" s="35"/>
      <c r="AIC69" s="35"/>
      <c r="AID69" s="35"/>
      <c r="AIE69" s="35"/>
      <c r="AIF69" s="35"/>
      <c r="AIG69" s="35"/>
      <c r="AIH69" s="35"/>
      <c r="AII69" s="35"/>
      <c r="AIJ69" s="35"/>
      <c r="AIK69" s="35"/>
      <c r="AIL69" s="35"/>
      <c r="AIM69" s="35"/>
      <c r="AIN69" s="35"/>
      <c r="AIO69" s="35"/>
      <c r="AIP69" s="35"/>
      <c r="AIQ69" s="35"/>
      <c r="AIR69" s="35"/>
      <c r="AIS69" s="35"/>
      <c r="AIT69" s="35"/>
      <c r="AIU69" s="35"/>
      <c r="AIV69" s="35"/>
      <c r="AIW69" s="35"/>
      <c r="AIX69" s="35"/>
      <c r="AIY69" s="35"/>
      <c r="AIZ69" s="35"/>
      <c r="AJA69" s="35"/>
      <c r="AJB69" s="35"/>
      <c r="AJC69" s="35"/>
      <c r="AJD69" s="35"/>
      <c r="AJE69" s="35"/>
      <c r="AJF69" s="35"/>
      <c r="AJG69" s="35"/>
      <c r="AJH69" s="35"/>
      <c r="AJI69" s="35"/>
      <c r="AJJ69" s="35"/>
      <c r="AJK69" s="35"/>
      <c r="AJL69" s="35"/>
      <c r="AJM69" s="35"/>
      <c r="AJN69" s="35"/>
      <c r="AJO69" s="35"/>
      <c r="AJP69" s="35"/>
      <c r="AJQ69" s="35"/>
      <c r="AJR69" s="35"/>
      <c r="AJS69" s="35"/>
      <c r="AJT69" s="35"/>
      <c r="AJU69" s="35"/>
      <c r="AJV69" s="35"/>
      <c r="AJW69" s="35"/>
      <c r="AJX69" s="35"/>
      <c r="AJY69" s="35"/>
      <c r="AJZ69" s="35"/>
      <c r="AKA69" s="35"/>
      <c r="AKB69" s="35"/>
      <c r="AKC69" s="35"/>
      <c r="AKD69" s="35"/>
      <c r="AKE69" s="35"/>
      <c r="AKF69" s="35"/>
      <c r="AKG69" s="35"/>
      <c r="AKH69" s="35"/>
      <c r="AKI69" s="35"/>
      <c r="AKJ69" s="35"/>
      <c r="AKK69" s="35"/>
      <c r="AKL69" s="35"/>
      <c r="AKM69" s="35"/>
      <c r="AKN69" s="35"/>
      <c r="AKO69" s="35"/>
      <c r="AKP69" s="35"/>
      <c r="AKQ69" s="35"/>
      <c r="AKR69" s="35"/>
      <c r="AKS69" s="35"/>
      <c r="AKT69" s="35"/>
      <c r="AKU69" s="35"/>
      <c r="AKV69" s="35"/>
      <c r="AKW69" s="35"/>
      <c r="AKX69" s="35"/>
      <c r="AKY69" s="35"/>
      <c r="AKZ69" s="35"/>
      <c r="ALA69" s="35"/>
      <c r="ALB69" s="35"/>
      <c r="ALC69" s="35"/>
      <c r="ALD69" s="35"/>
      <c r="ALE69" s="35"/>
      <c r="ALF69" s="35"/>
      <c r="ALG69" s="35"/>
      <c r="ALH69" s="35"/>
      <c r="ALI69" s="35"/>
      <c r="ALJ69" s="35"/>
      <c r="ALK69" s="35"/>
      <c r="ALL69" s="35"/>
      <c r="ALM69" s="35"/>
      <c r="ALN69" s="35"/>
      <c r="ALO69" s="35"/>
      <c r="ALP69" s="35"/>
      <c r="ALQ69" s="35"/>
      <c r="ALR69" s="35"/>
      <c r="ALS69" s="35"/>
      <c r="ALT69" s="35"/>
      <c r="ALU69" s="35"/>
      <c r="ALV69" s="35"/>
      <c r="ALW69" s="35"/>
      <c r="ALX69" s="35"/>
      <c r="ALY69" s="35"/>
      <c r="ALZ69" s="35"/>
      <c r="AMA69" s="35"/>
    </row>
    <row r="70" spans="14:1015">
      <c r="N70" s="3">
        <f>Y70*info!T$4+AC70*info!T$5+AG70*info!T$6+AK70*info!T$7+N69</f>
        <v>0.74699999999999978</v>
      </c>
      <c r="P70" s="45">
        <v>30</v>
      </c>
      <c r="Q70" s="131"/>
      <c r="R70" s="131"/>
      <c r="S70" s="161">
        <f t="shared" si="28"/>
        <v>1.5499999999999995E-2</v>
      </c>
      <c r="T70" s="169">
        <f>AA69*$AA$30*$AA$34*(1-$AA$32)+AE69*$AE$30*$AE$34*(1-$AE$32)+AI69*$AI$30*$AI$34*(1-$AI$32)+AM69*$AM$30*$AM$34*(1-$AM$32)+AQ69*$AQ$30*$AQ$34*(1-$AQ$32)+AU69*$AU$30*$AU$34*(1-$AU$32)+Q70-R70+AW69+AX69+Advance!G44</f>
        <v>0.12059999999999996</v>
      </c>
      <c r="U70" s="132">
        <f t="shared" si="38"/>
        <v>0</v>
      </c>
      <c r="V70" s="165">
        <f t="shared" si="14"/>
        <v>0.12059999999999996</v>
      </c>
      <c r="W70" s="166">
        <f t="shared" si="30"/>
        <v>4.38</v>
      </c>
      <c r="X70" s="49"/>
      <c r="Y70" s="42">
        <f t="shared" si="6"/>
        <v>0</v>
      </c>
      <c r="Z70" s="46">
        <f t="shared" si="31"/>
        <v>0</v>
      </c>
      <c r="AA70" s="47">
        <f t="shared" si="15"/>
        <v>50</v>
      </c>
      <c r="AB70" s="48">
        <f t="shared" si="16"/>
        <v>0.12059999999999996</v>
      </c>
      <c r="AC70" s="49">
        <f t="shared" si="17"/>
        <v>0</v>
      </c>
      <c r="AD70" s="46">
        <f t="shared" si="32"/>
        <v>0</v>
      </c>
      <c r="AE70" s="46">
        <f t="shared" si="18"/>
        <v>100</v>
      </c>
      <c r="AF70" s="50">
        <f t="shared" si="7"/>
        <v>0.12059999999999996</v>
      </c>
      <c r="AG70" s="42">
        <f t="shared" si="33"/>
        <v>5</v>
      </c>
      <c r="AH70" s="46">
        <f t="shared" si="34"/>
        <v>0</v>
      </c>
      <c r="AI70" s="46">
        <f t="shared" si="19"/>
        <v>120</v>
      </c>
      <c r="AJ70" s="50">
        <f t="shared" si="8"/>
        <v>5.9999999999996168E-4</v>
      </c>
      <c r="AK70" s="42">
        <f t="shared" si="20"/>
        <v>0</v>
      </c>
      <c r="AL70" s="46">
        <f t="shared" si="35"/>
        <v>0</v>
      </c>
      <c r="AM70" s="46">
        <f t="shared" si="21"/>
        <v>0</v>
      </c>
      <c r="AN70" s="50">
        <f t="shared" si="9"/>
        <v>5.9999999999996168E-4</v>
      </c>
      <c r="AO70" s="42">
        <f t="shared" si="22"/>
        <v>0</v>
      </c>
      <c r="AP70" s="46">
        <f t="shared" si="36"/>
        <v>0</v>
      </c>
      <c r="AQ70" s="46">
        <f t="shared" si="23"/>
        <v>0</v>
      </c>
      <c r="AR70" s="50">
        <f t="shared" si="10"/>
        <v>5.9999999999996168E-4</v>
      </c>
      <c r="AS70" s="42">
        <f t="shared" si="24"/>
        <v>0</v>
      </c>
      <c r="AT70" s="46">
        <f t="shared" si="37"/>
        <v>0</v>
      </c>
      <c r="AU70" s="46">
        <f t="shared" si="25"/>
        <v>0</v>
      </c>
      <c r="AV70" s="51">
        <f t="shared" si="11"/>
        <v>5.9999999999996168E-4</v>
      </c>
      <c r="AW70" s="42">
        <f t="shared" si="12"/>
        <v>0.12059999999999996</v>
      </c>
      <c r="AX70" s="43">
        <f t="shared" si="13"/>
        <v>-0.12</v>
      </c>
      <c r="AY70" s="42">
        <f t="shared" si="39"/>
        <v>270</v>
      </c>
      <c r="AZ70" s="52">
        <f t="shared" si="40"/>
        <v>4.38</v>
      </c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</row>
    <row r="71" spans="14:1015">
      <c r="N71" s="3">
        <f>Y71*info!T$4+AC71*info!T$5+AG71*info!T$6+AK71*info!T$7+N70</f>
        <v>0.76139999999999974</v>
      </c>
      <c r="P71" s="45">
        <v>31</v>
      </c>
      <c r="Q71" s="131"/>
      <c r="R71" s="131"/>
      <c r="S71" s="161">
        <f t="shared" si="28"/>
        <v>1.5891304347826082E-2</v>
      </c>
      <c r="T71" s="169">
        <f>AA70*$AA$30*$AA$34*(1-$AA$32)+AE70*$AE$30*$AE$34*(1-$AE$32)+AI70*$AI$30*$AI$34*(1-$AI$32)+AM70*$AM$30*$AM$34*(1-$AM$32)+AQ70*$AQ$30*$AQ$34*(1-$AQ$32)+AU70*$AU$30*$AU$34*(1-$AU$32)+Q71-R71+AW70+AX70+Advance!G45</f>
        <v>0.11009999999999995</v>
      </c>
      <c r="U71" s="132">
        <f t="shared" si="38"/>
        <v>0</v>
      </c>
      <c r="V71" s="165">
        <f t="shared" si="14"/>
        <v>0.11009999999999995</v>
      </c>
      <c r="W71" s="166">
        <f t="shared" si="30"/>
        <v>4.476</v>
      </c>
      <c r="X71" s="49"/>
      <c r="Y71" s="42">
        <f t="shared" si="6"/>
        <v>0</v>
      </c>
      <c r="Z71" s="46">
        <f t="shared" si="31"/>
        <v>0</v>
      </c>
      <c r="AA71" s="47">
        <f t="shared" si="15"/>
        <v>50</v>
      </c>
      <c r="AB71" s="48">
        <f t="shared" si="16"/>
        <v>0.11009999999999995</v>
      </c>
      <c r="AC71" s="49">
        <f t="shared" si="17"/>
        <v>0</v>
      </c>
      <c r="AD71" s="46">
        <f t="shared" si="32"/>
        <v>0</v>
      </c>
      <c r="AE71" s="46">
        <f t="shared" si="18"/>
        <v>100</v>
      </c>
      <c r="AF71" s="50">
        <f t="shared" si="7"/>
        <v>0.11009999999999995</v>
      </c>
      <c r="AG71" s="42">
        <f t="shared" si="33"/>
        <v>4</v>
      </c>
      <c r="AH71" s="46">
        <f t="shared" si="34"/>
        <v>0</v>
      </c>
      <c r="AI71" s="46">
        <f t="shared" si="19"/>
        <v>124</v>
      </c>
      <c r="AJ71" s="50">
        <f t="shared" si="8"/>
        <v>1.4099999999999946E-2</v>
      </c>
      <c r="AK71" s="42">
        <f t="shared" si="20"/>
        <v>0</v>
      </c>
      <c r="AL71" s="46">
        <f t="shared" si="35"/>
        <v>0</v>
      </c>
      <c r="AM71" s="46">
        <f t="shared" si="21"/>
        <v>0</v>
      </c>
      <c r="AN71" s="50">
        <f t="shared" si="9"/>
        <v>1.4099999999999946E-2</v>
      </c>
      <c r="AO71" s="42">
        <f t="shared" si="22"/>
        <v>0</v>
      </c>
      <c r="AP71" s="46">
        <f t="shared" si="36"/>
        <v>0</v>
      </c>
      <c r="AQ71" s="46">
        <f t="shared" si="23"/>
        <v>0</v>
      </c>
      <c r="AR71" s="50">
        <f t="shared" si="10"/>
        <v>1.4099999999999946E-2</v>
      </c>
      <c r="AS71" s="42">
        <f t="shared" si="24"/>
        <v>0</v>
      </c>
      <c r="AT71" s="46">
        <f t="shared" si="37"/>
        <v>0</v>
      </c>
      <c r="AU71" s="46">
        <f t="shared" si="25"/>
        <v>0</v>
      </c>
      <c r="AV71" s="51">
        <f t="shared" si="11"/>
        <v>1.4099999999999946E-2</v>
      </c>
      <c r="AW71" s="42">
        <f t="shared" si="12"/>
        <v>0.11009999999999995</v>
      </c>
      <c r="AX71" s="43">
        <f t="shared" si="13"/>
        <v>-9.6000000000000002E-2</v>
      </c>
      <c r="AY71" s="42">
        <f t="shared" si="39"/>
        <v>274</v>
      </c>
      <c r="AZ71" s="52">
        <f t="shared" si="40"/>
        <v>4.476</v>
      </c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/>
      <c r="SG71" s="35"/>
      <c r="SH71" s="35"/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/>
      <c r="SU71" s="35"/>
      <c r="SV71" s="35"/>
      <c r="SW71" s="35"/>
      <c r="SX71" s="35"/>
      <c r="SY71" s="35"/>
      <c r="SZ71" s="35"/>
      <c r="TA71" s="35"/>
      <c r="TB71" s="35"/>
      <c r="TC71" s="35"/>
      <c r="TD71" s="35"/>
      <c r="TE71" s="35"/>
      <c r="TF71" s="35"/>
      <c r="TG71" s="35"/>
      <c r="TH71" s="35"/>
      <c r="TI71" s="35"/>
      <c r="TJ71" s="35"/>
      <c r="TK71" s="35"/>
      <c r="TL71" s="35"/>
      <c r="TM71" s="35"/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/>
      <c r="UD71" s="35"/>
      <c r="UE71" s="35"/>
      <c r="UF71" s="35"/>
      <c r="UG71" s="35"/>
      <c r="UH71" s="35"/>
      <c r="UI71" s="35"/>
      <c r="UJ71" s="35"/>
      <c r="UK71" s="35"/>
      <c r="UL71" s="35"/>
      <c r="UM71" s="35"/>
      <c r="UN71" s="35"/>
      <c r="UO71" s="35"/>
      <c r="UP71" s="35"/>
      <c r="UQ71" s="35"/>
      <c r="UR71" s="35"/>
      <c r="US71" s="35"/>
      <c r="UT71" s="35"/>
      <c r="UU71" s="35"/>
      <c r="UV71" s="35"/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/>
      <c r="VP71" s="35"/>
      <c r="VQ71" s="35"/>
      <c r="VR71" s="35"/>
      <c r="VS71" s="35"/>
      <c r="VT71" s="35"/>
      <c r="VU71" s="35"/>
      <c r="VV71" s="35"/>
      <c r="VW71" s="35"/>
      <c r="VX71" s="35"/>
      <c r="VY71" s="35"/>
      <c r="VZ71" s="35"/>
      <c r="WA71" s="35"/>
      <c r="WB71" s="35"/>
      <c r="WC71" s="35"/>
      <c r="WD71" s="35"/>
      <c r="WE71" s="35"/>
      <c r="WF71" s="35"/>
      <c r="WG71" s="35"/>
      <c r="WH71" s="35"/>
      <c r="WI71" s="35"/>
      <c r="WJ71" s="35"/>
      <c r="WK71" s="35"/>
      <c r="WL71" s="35"/>
      <c r="WM71" s="35"/>
      <c r="WN71" s="35"/>
      <c r="WO71" s="35"/>
      <c r="WP71" s="35"/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/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/>
      <c r="ZA71" s="35"/>
      <c r="ZB71" s="35"/>
      <c r="ZC71" s="35"/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/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/>
      <c r="AAO71" s="35"/>
      <c r="AAP71" s="35"/>
      <c r="AAQ71" s="35"/>
      <c r="AAR71" s="35"/>
      <c r="AAS71" s="35"/>
      <c r="AAT71" s="35"/>
      <c r="AAU71" s="35"/>
      <c r="AAV71" s="35"/>
      <c r="AAW71" s="35"/>
      <c r="AAX71" s="35"/>
      <c r="AAY71" s="35"/>
      <c r="AAZ71" s="35"/>
      <c r="ABA71" s="35"/>
      <c r="ABB71" s="35"/>
      <c r="ABC71" s="35"/>
      <c r="ABD71" s="35"/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/>
      <c r="ABS71" s="35"/>
      <c r="ABT71" s="35"/>
      <c r="ABU71" s="35"/>
      <c r="ABV71" s="35"/>
      <c r="ABW71" s="35"/>
      <c r="ABX71" s="35"/>
      <c r="ABY71" s="35"/>
      <c r="ABZ71" s="35"/>
      <c r="ACA71" s="35"/>
      <c r="ACB71" s="35"/>
      <c r="ACC71" s="35"/>
      <c r="ACD71" s="35"/>
      <c r="ACE71" s="35"/>
      <c r="ACF71" s="35"/>
      <c r="ACG71" s="35"/>
      <c r="ACH71" s="35"/>
      <c r="ACI71" s="35"/>
      <c r="ACJ71" s="35"/>
      <c r="ACK71" s="35"/>
      <c r="ACL71" s="35"/>
      <c r="ACM71" s="35"/>
      <c r="ACN71" s="35"/>
      <c r="ACO71" s="35"/>
      <c r="ACP71" s="35"/>
      <c r="ACQ71" s="35"/>
      <c r="ACR71" s="35"/>
      <c r="ACS71" s="35"/>
      <c r="ACT71" s="35"/>
      <c r="ACU71" s="35"/>
      <c r="ACV71" s="35"/>
      <c r="ACW71" s="35"/>
      <c r="ACX71" s="35"/>
      <c r="ACY71" s="35"/>
      <c r="ACZ71" s="35"/>
      <c r="ADA71" s="35"/>
      <c r="ADB71" s="35"/>
      <c r="ADC71" s="35"/>
      <c r="ADD71" s="35"/>
      <c r="ADE71" s="35"/>
      <c r="ADF71" s="35"/>
      <c r="ADG71" s="35"/>
      <c r="ADH71" s="35"/>
      <c r="ADI71" s="35"/>
      <c r="ADJ71" s="35"/>
      <c r="ADK71" s="35"/>
      <c r="ADL71" s="35"/>
      <c r="ADM71" s="35"/>
      <c r="ADN71" s="35"/>
      <c r="ADO71" s="35"/>
      <c r="ADP71" s="35"/>
      <c r="ADQ71" s="35"/>
      <c r="ADR71" s="35"/>
      <c r="ADS71" s="35"/>
      <c r="ADT71" s="35"/>
      <c r="ADU71" s="35"/>
      <c r="ADV71" s="35"/>
      <c r="ADW71" s="35"/>
      <c r="ADX71" s="35"/>
      <c r="ADY71" s="35"/>
      <c r="ADZ71" s="35"/>
      <c r="AEA71" s="35"/>
      <c r="AEB71" s="35"/>
      <c r="AEC71" s="35"/>
      <c r="AED71" s="35"/>
      <c r="AEE71" s="35"/>
      <c r="AEF71" s="35"/>
      <c r="AEG71" s="35"/>
      <c r="AEH71" s="35"/>
      <c r="AEI71" s="35"/>
      <c r="AEJ71" s="35"/>
      <c r="AEK71" s="35"/>
      <c r="AEL71" s="35"/>
      <c r="AEM71" s="35"/>
      <c r="AEN71" s="35"/>
      <c r="AEO71" s="35"/>
      <c r="AEP71" s="35"/>
      <c r="AEQ71" s="35"/>
      <c r="AER71" s="35"/>
      <c r="AES71" s="35"/>
      <c r="AET71" s="35"/>
      <c r="AEU71" s="35"/>
      <c r="AEV71" s="35"/>
      <c r="AEW71" s="35"/>
      <c r="AEX71" s="35"/>
      <c r="AEY71" s="35"/>
      <c r="AEZ71" s="35"/>
      <c r="AFA71" s="35"/>
      <c r="AFB71" s="35"/>
      <c r="AFC71" s="35"/>
      <c r="AFD71" s="35"/>
      <c r="AFE71" s="35"/>
      <c r="AFF71" s="35"/>
      <c r="AFG71" s="35"/>
      <c r="AFH71" s="35"/>
      <c r="AFI71" s="35"/>
      <c r="AFJ71" s="35"/>
      <c r="AFK71" s="35"/>
      <c r="AFL71" s="35"/>
      <c r="AFM71" s="35"/>
      <c r="AFN71" s="35"/>
      <c r="AFO71" s="35"/>
      <c r="AFP71" s="35"/>
      <c r="AFQ71" s="35"/>
      <c r="AFR71" s="35"/>
      <c r="AFS71" s="35"/>
      <c r="AFT71" s="35"/>
      <c r="AFU71" s="35"/>
      <c r="AFV71" s="35"/>
      <c r="AFW71" s="35"/>
      <c r="AFX71" s="35"/>
      <c r="AFY71" s="35"/>
      <c r="AFZ71" s="35"/>
      <c r="AGA71" s="35"/>
      <c r="AGB71" s="35"/>
      <c r="AGC71" s="35"/>
      <c r="AGD71" s="35"/>
      <c r="AGE71" s="35"/>
      <c r="AGF71" s="35"/>
      <c r="AGG71" s="35"/>
      <c r="AGH71" s="35"/>
      <c r="AGI71" s="35"/>
      <c r="AGJ71" s="35"/>
      <c r="AGK71" s="35"/>
      <c r="AGL71" s="35"/>
      <c r="AGM71" s="35"/>
      <c r="AGN71" s="35"/>
      <c r="AGO71" s="35"/>
      <c r="AGP71" s="35"/>
      <c r="AGQ71" s="35"/>
      <c r="AGR71" s="35"/>
      <c r="AGS71" s="35"/>
      <c r="AGT71" s="35"/>
      <c r="AGU71" s="35"/>
      <c r="AGV71" s="35"/>
      <c r="AGW71" s="35"/>
      <c r="AGX71" s="35"/>
      <c r="AGY71" s="35"/>
      <c r="AGZ71" s="35"/>
      <c r="AHA71" s="35"/>
      <c r="AHB71" s="35"/>
      <c r="AHC71" s="35"/>
      <c r="AHD71" s="35"/>
      <c r="AHE71" s="35"/>
      <c r="AHF71" s="35"/>
      <c r="AHG71" s="35"/>
      <c r="AHH71" s="35"/>
      <c r="AHI71" s="35"/>
      <c r="AHJ71" s="35"/>
      <c r="AHK71" s="35"/>
      <c r="AHL71" s="35"/>
      <c r="AHM71" s="35"/>
      <c r="AHN71" s="35"/>
      <c r="AHO71" s="35"/>
      <c r="AHP71" s="35"/>
      <c r="AHQ71" s="35"/>
      <c r="AHR71" s="35"/>
      <c r="AHS71" s="35"/>
      <c r="AHT71" s="35"/>
      <c r="AHU71" s="35"/>
      <c r="AHV71" s="35"/>
      <c r="AHW71" s="35"/>
      <c r="AHX71" s="35"/>
      <c r="AHY71" s="35"/>
      <c r="AHZ71" s="35"/>
      <c r="AIA71" s="35"/>
      <c r="AIB71" s="35"/>
      <c r="AIC71" s="35"/>
      <c r="AID71" s="35"/>
      <c r="AIE71" s="35"/>
      <c r="AIF71" s="35"/>
      <c r="AIG71" s="35"/>
      <c r="AIH71" s="35"/>
      <c r="AII71" s="35"/>
      <c r="AIJ71" s="35"/>
      <c r="AIK71" s="35"/>
      <c r="AIL71" s="35"/>
      <c r="AIM71" s="35"/>
      <c r="AIN71" s="35"/>
      <c r="AIO71" s="35"/>
      <c r="AIP71" s="35"/>
      <c r="AIQ71" s="35"/>
      <c r="AIR71" s="35"/>
      <c r="AIS71" s="35"/>
      <c r="AIT71" s="35"/>
      <c r="AIU71" s="35"/>
      <c r="AIV71" s="35"/>
      <c r="AIW71" s="35"/>
      <c r="AIX71" s="35"/>
      <c r="AIY71" s="35"/>
      <c r="AIZ71" s="35"/>
      <c r="AJA71" s="35"/>
      <c r="AJB71" s="35"/>
      <c r="AJC71" s="35"/>
      <c r="AJD71" s="35"/>
      <c r="AJE71" s="35"/>
      <c r="AJF71" s="35"/>
      <c r="AJG71" s="35"/>
      <c r="AJH71" s="35"/>
      <c r="AJI71" s="35"/>
      <c r="AJJ71" s="35"/>
      <c r="AJK71" s="35"/>
      <c r="AJL71" s="35"/>
      <c r="AJM71" s="35"/>
      <c r="AJN71" s="35"/>
      <c r="AJO71" s="35"/>
      <c r="AJP71" s="35"/>
      <c r="AJQ71" s="35"/>
      <c r="AJR71" s="35"/>
      <c r="AJS71" s="35"/>
      <c r="AJT71" s="35"/>
      <c r="AJU71" s="35"/>
      <c r="AJV71" s="35"/>
      <c r="AJW71" s="35"/>
      <c r="AJX71" s="35"/>
      <c r="AJY71" s="35"/>
      <c r="AJZ71" s="35"/>
      <c r="AKA71" s="35"/>
      <c r="AKB71" s="35"/>
      <c r="AKC71" s="35"/>
      <c r="AKD71" s="35"/>
      <c r="AKE71" s="35"/>
      <c r="AKF71" s="35"/>
      <c r="AKG71" s="35"/>
      <c r="AKH71" s="35"/>
      <c r="AKI71" s="35"/>
      <c r="AKJ71" s="35"/>
      <c r="AKK71" s="35"/>
      <c r="AKL71" s="35"/>
      <c r="AKM71" s="35"/>
      <c r="AKN71" s="35"/>
      <c r="AKO71" s="35"/>
      <c r="AKP71" s="35"/>
      <c r="AKQ71" s="35"/>
      <c r="AKR71" s="35"/>
      <c r="AKS71" s="35"/>
      <c r="AKT71" s="35"/>
      <c r="AKU71" s="35"/>
      <c r="AKV71" s="35"/>
      <c r="AKW71" s="35"/>
      <c r="AKX71" s="35"/>
      <c r="AKY71" s="35"/>
      <c r="AKZ71" s="35"/>
      <c r="ALA71" s="35"/>
      <c r="ALB71" s="35"/>
      <c r="ALC71" s="35"/>
      <c r="ALD71" s="35"/>
      <c r="ALE71" s="35"/>
      <c r="ALF71" s="35"/>
      <c r="ALG71" s="35"/>
      <c r="ALH71" s="35"/>
      <c r="ALI71" s="35"/>
      <c r="ALJ71" s="35"/>
      <c r="ALK71" s="35"/>
      <c r="ALL71" s="35"/>
      <c r="ALM71" s="35"/>
      <c r="ALN71" s="35"/>
      <c r="ALO71" s="35"/>
      <c r="ALP71" s="35"/>
      <c r="ALQ71" s="35"/>
      <c r="ALR71" s="35"/>
      <c r="ALS71" s="35"/>
      <c r="ALT71" s="35"/>
      <c r="ALU71" s="35"/>
      <c r="ALV71" s="35"/>
      <c r="ALW71" s="35"/>
      <c r="ALX71" s="35"/>
      <c r="ALY71" s="35"/>
      <c r="ALZ71" s="35"/>
      <c r="AMA71" s="35"/>
    </row>
    <row r="72" spans="14:1015">
      <c r="N72" s="3">
        <f>Y72*info!T$4+AC72*info!T$5+AG72*info!T$6+AK72*info!T$7+N71</f>
        <v>0.77939999999999976</v>
      </c>
      <c r="P72" s="45">
        <v>32</v>
      </c>
      <c r="Q72" s="131"/>
      <c r="R72" s="131"/>
      <c r="S72" s="161">
        <f t="shared" si="28"/>
        <v>1.620434782608695E-2</v>
      </c>
      <c r="T72" s="169">
        <f>AA71*$AA$30*$AA$34*(1-$AA$32)+AE71*$AE$30*$AE$34*(1-$AE$32)+AI71*$AI$30*$AI$34*(1-$AI$32)+AM71*$AM$30*$AM$34*(1-$AM$32)+AQ71*$AQ$30*$AQ$34*(1-$AQ$32)+AU71*$AU$30*$AU$34*(1-$AU$32)+Q72-R72+AW71+AX71+Advance!G46</f>
        <v>0.12599999999999995</v>
      </c>
      <c r="U72" s="132">
        <f t="shared" si="38"/>
        <v>0</v>
      </c>
      <c r="V72" s="165">
        <f t="shared" si="14"/>
        <v>0.12599999999999995</v>
      </c>
      <c r="W72" s="166">
        <f t="shared" si="30"/>
        <v>4.5960000000000001</v>
      </c>
      <c r="X72" s="49"/>
      <c r="Y72" s="42">
        <f t="shared" si="6"/>
        <v>0</v>
      </c>
      <c r="Z72" s="46">
        <f t="shared" si="31"/>
        <v>0</v>
      </c>
      <c r="AA72" s="47">
        <f t="shared" si="15"/>
        <v>50</v>
      </c>
      <c r="AB72" s="48">
        <f t="shared" si="16"/>
        <v>0.12599999999999995</v>
      </c>
      <c r="AC72" s="49">
        <f t="shared" si="17"/>
        <v>0</v>
      </c>
      <c r="AD72" s="46">
        <f t="shared" si="32"/>
        <v>0</v>
      </c>
      <c r="AE72" s="46">
        <f t="shared" si="18"/>
        <v>100</v>
      </c>
      <c r="AF72" s="50">
        <f t="shared" si="7"/>
        <v>0.12599999999999995</v>
      </c>
      <c r="AG72" s="42">
        <f t="shared" si="33"/>
        <v>5</v>
      </c>
      <c r="AH72" s="46">
        <f t="shared" si="34"/>
        <v>0</v>
      </c>
      <c r="AI72" s="46">
        <f t="shared" si="19"/>
        <v>129</v>
      </c>
      <c r="AJ72" s="50">
        <f t="shared" si="8"/>
        <v>5.9999999999999498E-3</v>
      </c>
      <c r="AK72" s="42">
        <f t="shared" si="20"/>
        <v>0</v>
      </c>
      <c r="AL72" s="46">
        <f t="shared" si="35"/>
        <v>0</v>
      </c>
      <c r="AM72" s="46">
        <f t="shared" si="21"/>
        <v>0</v>
      </c>
      <c r="AN72" s="50">
        <f t="shared" si="9"/>
        <v>5.9999999999999498E-3</v>
      </c>
      <c r="AO72" s="42">
        <f t="shared" si="22"/>
        <v>0</v>
      </c>
      <c r="AP72" s="46">
        <f t="shared" si="36"/>
        <v>0</v>
      </c>
      <c r="AQ72" s="46">
        <f t="shared" si="23"/>
        <v>0</v>
      </c>
      <c r="AR72" s="50">
        <f t="shared" si="10"/>
        <v>5.9999999999999498E-3</v>
      </c>
      <c r="AS72" s="42">
        <f t="shared" si="24"/>
        <v>0</v>
      </c>
      <c r="AT72" s="46">
        <f t="shared" si="37"/>
        <v>0</v>
      </c>
      <c r="AU72" s="46">
        <f t="shared" si="25"/>
        <v>0</v>
      </c>
      <c r="AV72" s="51">
        <f t="shared" si="11"/>
        <v>5.9999999999999498E-3</v>
      </c>
      <c r="AW72" s="42">
        <f t="shared" si="12"/>
        <v>0.12599999999999995</v>
      </c>
      <c r="AX72" s="43">
        <f t="shared" si="13"/>
        <v>-0.12</v>
      </c>
      <c r="AY72" s="42">
        <f t="shared" si="39"/>
        <v>279</v>
      </c>
      <c r="AZ72" s="52">
        <f t="shared" si="40"/>
        <v>4.5960000000000001</v>
      </c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/>
      <c r="ABY72" s="35"/>
      <c r="ABZ72" s="35"/>
      <c r="ACA72" s="35"/>
      <c r="ACB72" s="35"/>
      <c r="ACC72" s="35"/>
      <c r="ACD72" s="35"/>
      <c r="ACE72" s="35"/>
      <c r="ACF72" s="35"/>
      <c r="ACG72" s="35"/>
      <c r="ACH72" s="35"/>
      <c r="ACI72" s="35"/>
      <c r="ACJ72" s="35"/>
      <c r="ACK72" s="35"/>
      <c r="ACL72" s="35"/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/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/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/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/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/>
      <c r="AIB72" s="35"/>
      <c r="AIC72" s="35"/>
      <c r="AID72" s="35"/>
      <c r="AIE72" s="35"/>
      <c r="AIF72" s="35"/>
      <c r="AIG72" s="35"/>
      <c r="AIH72" s="35"/>
      <c r="AII72" s="35"/>
      <c r="AIJ72" s="35"/>
      <c r="AIK72" s="35"/>
      <c r="AIL72" s="35"/>
      <c r="AIM72" s="35"/>
      <c r="AIN72" s="35"/>
      <c r="AIO72" s="35"/>
      <c r="AIP72" s="35"/>
      <c r="AIQ72" s="35"/>
      <c r="AIR72" s="35"/>
      <c r="AIS72" s="35"/>
      <c r="AIT72" s="35"/>
      <c r="AIU72" s="35"/>
      <c r="AIV72" s="35"/>
      <c r="AIW72" s="35"/>
      <c r="AIX72" s="35"/>
      <c r="AIY72" s="35"/>
      <c r="AIZ72" s="35"/>
      <c r="AJA72" s="35"/>
      <c r="AJB72" s="35"/>
      <c r="AJC72" s="35"/>
      <c r="AJD72" s="35"/>
      <c r="AJE72" s="35"/>
      <c r="AJF72" s="35"/>
      <c r="AJG72" s="35"/>
      <c r="AJH72" s="35"/>
      <c r="AJI72" s="35"/>
      <c r="AJJ72" s="35"/>
      <c r="AJK72" s="35"/>
      <c r="AJL72" s="35"/>
      <c r="AJM72" s="35"/>
      <c r="AJN72" s="35"/>
      <c r="AJO72" s="35"/>
      <c r="AJP72" s="35"/>
      <c r="AJQ72" s="35"/>
      <c r="AJR72" s="35"/>
      <c r="AJS72" s="35"/>
      <c r="AJT72" s="35"/>
      <c r="AJU72" s="35"/>
      <c r="AJV72" s="35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</row>
    <row r="73" spans="14:1015">
      <c r="N73" s="3">
        <f>Y73*info!T$4+AC73*info!T$5+AG73*info!T$6+AK73*info!T$7+N72</f>
        <v>0.79739999999999978</v>
      </c>
      <c r="P73" s="45">
        <v>33</v>
      </c>
      <c r="Q73" s="131"/>
      <c r="R73" s="131"/>
      <c r="S73" s="161">
        <f t="shared" si="28"/>
        <v>1.6595652173913039E-2</v>
      </c>
      <c r="T73" s="169">
        <f>AA72*$AA$30*$AA$34*(1-$AA$32)+AE72*$AE$30*$AE$34*(1-$AE$32)+AI72*$AI$30*$AI$34*(1-$AI$32)+AM72*$AM$30*$AM$34*(1-$AM$32)+AQ72*$AQ$30*$AQ$34*(1-$AQ$32)+AU72*$AU$30*$AU$34*(1-$AU$32)+Q73-R73+AW72+AX72+Advance!G47</f>
        <v>0.12089999999999995</v>
      </c>
      <c r="U73" s="132">
        <f t="shared" si="38"/>
        <v>0</v>
      </c>
      <c r="V73" s="165">
        <f t="shared" si="14"/>
        <v>0.12089999999999995</v>
      </c>
      <c r="W73" s="166">
        <f t="shared" si="30"/>
        <v>4.7160000000000002</v>
      </c>
      <c r="X73" s="49"/>
      <c r="Y73" s="42">
        <f t="shared" si="6"/>
        <v>0</v>
      </c>
      <c r="Z73" s="46">
        <f t="shared" si="31"/>
        <v>0</v>
      </c>
      <c r="AA73" s="47">
        <f t="shared" si="15"/>
        <v>50</v>
      </c>
      <c r="AB73" s="48">
        <f t="shared" si="16"/>
        <v>0.12089999999999995</v>
      </c>
      <c r="AC73" s="49">
        <f t="shared" si="17"/>
        <v>0</v>
      </c>
      <c r="AD73" s="46">
        <f t="shared" si="32"/>
        <v>0</v>
      </c>
      <c r="AE73" s="46">
        <f t="shared" si="18"/>
        <v>100</v>
      </c>
      <c r="AF73" s="50">
        <f t="shared" si="7"/>
        <v>0.12089999999999995</v>
      </c>
      <c r="AG73" s="42">
        <f t="shared" si="33"/>
        <v>5</v>
      </c>
      <c r="AH73" s="46">
        <f t="shared" si="34"/>
        <v>0</v>
      </c>
      <c r="AI73" s="46">
        <f t="shared" si="19"/>
        <v>134</v>
      </c>
      <c r="AJ73" s="50">
        <f t="shared" si="8"/>
        <v>8.9999999999995639E-4</v>
      </c>
      <c r="AK73" s="42">
        <f t="shared" si="20"/>
        <v>0</v>
      </c>
      <c r="AL73" s="46">
        <f t="shared" si="35"/>
        <v>0</v>
      </c>
      <c r="AM73" s="46">
        <f t="shared" si="21"/>
        <v>0</v>
      </c>
      <c r="AN73" s="50">
        <f t="shared" si="9"/>
        <v>8.9999999999995639E-4</v>
      </c>
      <c r="AO73" s="42">
        <f t="shared" si="22"/>
        <v>0</v>
      </c>
      <c r="AP73" s="46">
        <f t="shared" si="36"/>
        <v>0</v>
      </c>
      <c r="AQ73" s="46">
        <f t="shared" si="23"/>
        <v>0</v>
      </c>
      <c r="AR73" s="50">
        <f t="shared" si="10"/>
        <v>8.9999999999995639E-4</v>
      </c>
      <c r="AS73" s="42">
        <f t="shared" si="24"/>
        <v>0</v>
      </c>
      <c r="AT73" s="46">
        <f t="shared" si="37"/>
        <v>0</v>
      </c>
      <c r="AU73" s="46">
        <f t="shared" si="25"/>
        <v>0</v>
      </c>
      <c r="AV73" s="51">
        <f t="shared" si="11"/>
        <v>8.9999999999995639E-4</v>
      </c>
      <c r="AW73" s="42">
        <f t="shared" si="12"/>
        <v>0.12089999999999995</v>
      </c>
      <c r="AX73" s="43">
        <f t="shared" si="13"/>
        <v>-0.12</v>
      </c>
      <c r="AY73" s="42">
        <f t="shared" si="39"/>
        <v>284</v>
      </c>
      <c r="AZ73" s="52">
        <f t="shared" si="40"/>
        <v>4.7160000000000002</v>
      </c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</row>
    <row r="74" spans="14:1015">
      <c r="N74" s="3">
        <f>Y74*info!T$4+AC74*info!T$5+AG74*info!T$6+AK74*info!T$7+N73</f>
        <v>0.81179999999999974</v>
      </c>
      <c r="P74" s="45">
        <v>34</v>
      </c>
      <c r="Q74" s="131"/>
      <c r="R74" s="131"/>
      <c r="S74" s="161">
        <f t="shared" si="28"/>
        <v>1.6986956521739125E-2</v>
      </c>
      <c r="T74" s="169">
        <f>AA73*$AA$30*$AA$34*(1-$AA$32)+AE73*$AE$30*$AE$34*(1-$AE$32)+AI73*$AI$30*$AI$34*(1-$AI$32)+AM73*$AM$30*$AM$34*(1-$AM$32)+AQ73*$AQ$30*$AQ$34*(1-$AQ$32)+AU73*$AU$30*$AU$34*(1-$AU$32)+Q74-R74+AW73+AX73+Advance!G48</f>
        <v>0.11879999999999996</v>
      </c>
      <c r="U74" s="132">
        <f t="shared" si="38"/>
        <v>0</v>
      </c>
      <c r="V74" s="165">
        <f t="shared" si="14"/>
        <v>0.11879999999999996</v>
      </c>
      <c r="W74" s="166">
        <f t="shared" si="30"/>
        <v>4.8120000000000003</v>
      </c>
      <c r="X74" s="49"/>
      <c r="Y74" s="42">
        <f t="shared" si="6"/>
        <v>0</v>
      </c>
      <c r="Z74" s="46">
        <f t="shared" si="31"/>
        <v>0</v>
      </c>
      <c r="AA74" s="47">
        <f t="shared" si="15"/>
        <v>50</v>
      </c>
      <c r="AB74" s="48">
        <f t="shared" si="16"/>
        <v>0.11879999999999996</v>
      </c>
      <c r="AC74" s="49">
        <f t="shared" si="17"/>
        <v>0</v>
      </c>
      <c r="AD74" s="46">
        <f t="shared" si="32"/>
        <v>0</v>
      </c>
      <c r="AE74" s="46">
        <f t="shared" si="18"/>
        <v>100</v>
      </c>
      <c r="AF74" s="50">
        <f t="shared" si="7"/>
        <v>0.11879999999999996</v>
      </c>
      <c r="AG74" s="42">
        <f t="shared" si="33"/>
        <v>4</v>
      </c>
      <c r="AH74" s="46">
        <f t="shared" si="34"/>
        <v>0</v>
      </c>
      <c r="AI74" s="46">
        <f t="shared" si="19"/>
        <v>138</v>
      </c>
      <c r="AJ74" s="50">
        <f t="shared" si="8"/>
        <v>2.2799999999999959E-2</v>
      </c>
      <c r="AK74" s="42">
        <f t="shared" si="20"/>
        <v>0</v>
      </c>
      <c r="AL74" s="46">
        <f t="shared" si="35"/>
        <v>0</v>
      </c>
      <c r="AM74" s="46">
        <f t="shared" si="21"/>
        <v>0</v>
      </c>
      <c r="AN74" s="50">
        <f t="shared" si="9"/>
        <v>2.2799999999999959E-2</v>
      </c>
      <c r="AO74" s="42">
        <f t="shared" si="22"/>
        <v>0</v>
      </c>
      <c r="AP74" s="46">
        <f t="shared" si="36"/>
        <v>0</v>
      </c>
      <c r="AQ74" s="46">
        <f t="shared" si="23"/>
        <v>0</v>
      </c>
      <c r="AR74" s="50">
        <f t="shared" si="10"/>
        <v>2.2799999999999959E-2</v>
      </c>
      <c r="AS74" s="42">
        <f t="shared" si="24"/>
        <v>0</v>
      </c>
      <c r="AT74" s="46">
        <f t="shared" si="37"/>
        <v>0</v>
      </c>
      <c r="AU74" s="46">
        <f t="shared" si="25"/>
        <v>0</v>
      </c>
      <c r="AV74" s="51">
        <f t="shared" si="11"/>
        <v>2.2799999999999959E-2</v>
      </c>
      <c r="AW74" s="42">
        <f t="shared" si="12"/>
        <v>0.11879999999999996</v>
      </c>
      <c r="AX74" s="43">
        <f t="shared" si="13"/>
        <v>-9.6000000000000002E-2</v>
      </c>
      <c r="AY74" s="42">
        <f t="shared" si="39"/>
        <v>288</v>
      </c>
      <c r="AZ74" s="52">
        <f t="shared" si="40"/>
        <v>4.8120000000000003</v>
      </c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</row>
    <row r="75" spans="14:1015">
      <c r="N75" s="3">
        <f>Y75*info!T$4+AC75*info!T$5+AG75*info!T$6+AK75*info!T$7+N74</f>
        <v>0.82979999999999976</v>
      </c>
      <c r="P75" s="45">
        <v>35</v>
      </c>
      <c r="Q75" s="131"/>
      <c r="R75" s="131"/>
      <c r="S75" s="161">
        <f t="shared" si="28"/>
        <v>1.7299999999999996E-2</v>
      </c>
      <c r="T75" s="169">
        <f>AA74*$AA$30*$AA$34*(1-$AA$32)+AE74*$AE$30*$AE$34*(1-$AE$32)+AI74*$AI$30*$AI$34*(1-$AI$32)+AM74*$AM$30*$AM$34*(1-$AM$32)+AQ74*$AQ$30*$AQ$34*(1-$AQ$32)+AU74*$AU$30*$AU$34*(1-$AU$32)+Q75-R75+AW74+AX74+Advance!G49</f>
        <v>0.14309999999999998</v>
      </c>
      <c r="U75" s="132">
        <f t="shared" si="38"/>
        <v>0</v>
      </c>
      <c r="V75" s="165">
        <f t="shared" si="14"/>
        <v>0.14309999999999998</v>
      </c>
      <c r="W75" s="166">
        <f t="shared" si="30"/>
        <v>4.9320000000000004</v>
      </c>
      <c r="X75" s="49"/>
      <c r="Y75" s="42">
        <f t="shared" si="6"/>
        <v>0</v>
      </c>
      <c r="Z75" s="46">
        <f t="shared" si="31"/>
        <v>0</v>
      </c>
      <c r="AA75" s="47">
        <f t="shared" si="15"/>
        <v>50</v>
      </c>
      <c r="AB75" s="48">
        <f t="shared" si="16"/>
        <v>0.14309999999999998</v>
      </c>
      <c r="AC75" s="49">
        <f t="shared" si="17"/>
        <v>0</v>
      </c>
      <c r="AD75" s="46">
        <f t="shared" si="32"/>
        <v>0</v>
      </c>
      <c r="AE75" s="46">
        <f t="shared" si="18"/>
        <v>100</v>
      </c>
      <c r="AF75" s="50">
        <f t="shared" si="7"/>
        <v>0.14309999999999998</v>
      </c>
      <c r="AG75" s="42">
        <f t="shared" si="33"/>
        <v>5</v>
      </c>
      <c r="AH75" s="46">
        <f t="shared" si="34"/>
        <v>0</v>
      </c>
      <c r="AI75" s="46">
        <f t="shared" si="19"/>
        <v>143</v>
      </c>
      <c r="AJ75" s="50">
        <f t="shared" si="8"/>
        <v>2.3099999999999982E-2</v>
      </c>
      <c r="AK75" s="42">
        <f t="shared" si="20"/>
        <v>0</v>
      </c>
      <c r="AL75" s="46">
        <f t="shared" si="35"/>
        <v>0</v>
      </c>
      <c r="AM75" s="46">
        <f t="shared" si="21"/>
        <v>0</v>
      </c>
      <c r="AN75" s="50">
        <f t="shared" si="9"/>
        <v>2.3099999999999982E-2</v>
      </c>
      <c r="AO75" s="42">
        <f t="shared" si="22"/>
        <v>0</v>
      </c>
      <c r="AP75" s="46">
        <f t="shared" si="36"/>
        <v>0</v>
      </c>
      <c r="AQ75" s="46">
        <f t="shared" si="23"/>
        <v>0</v>
      </c>
      <c r="AR75" s="50">
        <f t="shared" si="10"/>
        <v>2.3099999999999982E-2</v>
      </c>
      <c r="AS75" s="42">
        <f t="shared" si="24"/>
        <v>0</v>
      </c>
      <c r="AT75" s="46">
        <f t="shared" si="37"/>
        <v>0</v>
      </c>
      <c r="AU75" s="46">
        <f t="shared" si="25"/>
        <v>0</v>
      </c>
      <c r="AV75" s="51">
        <f t="shared" si="11"/>
        <v>2.3099999999999982E-2</v>
      </c>
      <c r="AW75" s="42">
        <f t="shared" si="12"/>
        <v>0.14309999999999998</v>
      </c>
      <c r="AX75" s="43">
        <f t="shared" si="13"/>
        <v>-0.12</v>
      </c>
      <c r="AY75" s="42">
        <f t="shared" si="39"/>
        <v>293</v>
      </c>
      <c r="AZ75" s="52">
        <f t="shared" si="40"/>
        <v>4.9320000000000004</v>
      </c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</row>
    <row r="76" spans="14:1015">
      <c r="N76" s="3">
        <f>Y76*info!T$4+AC76*info!T$5+AG76*info!T$6+AK76*info!T$7+N75</f>
        <v>0.85139999999999971</v>
      </c>
      <c r="P76" s="45">
        <v>36</v>
      </c>
      <c r="Q76" s="131"/>
      <c r="R76" s="131"/>
      <c r="S76" s="161">
        <f t="shared" si="28"/>
        <v>1.7691304347826082E-2</v>
      </c>
      <c r="T76" s="169">
        <f>AA75*$AA$30*$AA$34*(1-$AA$32)+AE75*$AE$30*$AE$34*(1-$AE$32)+AI75*$AI$30*$AI$34*(1-$AI$32)+AM75*$AM$30*$AM$34*(1-$AM$32)+AQ75*$AQ$30*$AQ$34*(1-$AQ$32)+AU75*$AU$30*$AU$34*(1-$AU$32)+Q76-R76+AW75+AX75+Advance!G50</f>
        <v>0.14639999999999997</v>
      </c>
      <c r="U76" s="132">
        <f t="shared" si="38"/>
        <v>0</v>
      </c>
      <c r="V76" s="165">
        <f t="shared" si="14"/>
        <v>0.14639999999999997</v>
      </c>
      <c r="W76" s="166">
        <f t="shared" si="30"/>
        <v>5.0760000000000005</v>
      </c>
      <c r="X76" s="49"/>
      <c r="Y76" s="42">
        <f t="shared" si="6"/>
        <v>0</v>
      </c>
      <c r="Z76" s="46">
        <f t="shared" si="31"/>
        <v>0</v>
      </c>
      <c r="AA76" s="47">
        <f t="shared" si="15"/>
        <v>50</v>
      </c>
      <c r="AB76" s="48">
        <f t="shared" si="16"/>
        <v>0.14639999999999997</v>
      </c>
      <c r="AC76" s="49">
        <f t="shared" si="17"/>
        <v>0</v>
      </c>
      <c r="AD76" s="46">
        <f t="shared" si="32"/>
        <v>0</v>
      </c>
      <c r="AE76" s="46">
        <f t="shared" si="18"/>
        <v>100</v>
      </c>
      <c r="AF76" s="50">
        <f t="shared" si="7"/>
        <v>0.14639999999999997</v>
      </c>
      <c r="AG76" s="42">
        <f t="shared" si="33"/>
        <v>6</v>
      </c>
      <c r="AH76" s="46">
        <f t="shared" si="34"/>
        <v>0</v>
      </c>
      <c r="AI76" s="46">
        <f t="shared" si="19"/>
        <v>149</v>
      </c>
      <c r="AJ76" s="50">
        <f t="shared" si="8"/>
        <v>2.3999999999999577E-3</v>
      </c>
      <c r="AK76" s="42">
        <f t="shared" si="20"/>
        <v>0</v>
      </c>
      <c r="AL76" s="46">
        <f t="shared" si="35"/>
        <v>0</v>
      </c>
      <c r="AM76" s="46">
        <f t="shared" si="21"/>
        <v>0</v>
      </c>
      <c r="AN76" s="50">
        <f t="shared" si="9"/>
        <v>2.3999999999999577E-3</v>
      </c>
      <c r="AO76" s="42">
        <f t="shared" si="22"/>
        <v>0</v>
      </c>
      <c r="AP76" s="46">
        <f t="shared" si="36"/>
        <v>0</v>
      </c>
      <c r="AQ76" s="46">
        <f t="shared" si="23"/>
        <v>0</v>
      </c>
      <c r="AR76" s="50">
        <f t="shared" si="10"/>
        <v>2.3999999999999577E-3</v>
      </c>
      <c r="AS76" s="42">
        <f t="shared" si="24"/>
        <v>0</v>
      </c>
      <c r="AT76" s="46">
        <f t="shared" si="37"/>
        <v>0</v>
      </c>
      <c r="AU76" s="46">
        <f t="shared" si="25"/>
        <v>0</v>
      </c>
      <c r="AV76" s="51">
        <f t="shared" si="11"/>
        <v>2.3999999999999577E-3</v>
      </c>
      <c r="AW76" s="42">
        <f t="shared" si="12"/>
        <v>0.14639999999999997</v>
      </c>
      <c r="AX76" s="43">
        <f t="shared" si="13"/>
        <v>-0.14400000000000002</v>
      </c>
      <c r="AY76" s="42">
        <f t="shared" si="39"/>
        <v>299</v>
      </c>
      <c r="AZ76" s="52">
        <f t="shared" si="40"/>
        <v>5.0760000000000005</v>
      </c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</row>
    <row r="77" spans="14:1015">
      <c r="N77" s="3">
        <f>Y77*info!T$4+AC77*info!T$5+AG77*info!T$6+AK77*info!T$7+N76</f>
        <v>0.86939999999999973</v>
      </c>
      <c r="P77" s="45">
        <v>37</v>
      </c>
      <c r="Q77" s="131"/>
      <c r="R77" s="131"/>
      <c r="S77" s="161">
        <f t="shared" si="28"/>
        <v>1.8160869565217383E-2</v>
      </c>
      <c r="T77" s="169">
        <f>AA76*$AA$30*$AA$34*(1-$AA$32)+AE76*$AE$30*$AE$34*(1-$AE$32)+AI76*$AI$30*$AI$34*(1-$AI$32)+AM76*$AM$30*$AM$34*(1-$AM$32)+AQ76*$AQ$30*$AQ$34*(1-$AQ$32)+AU76*$AU$30*$AU$34*(1-$AU$32)+Q77-R77+AW76+AX76+Advance!G51</f>
        <v>0.12929999999999997</v>
      </c>
      <c r="U77" s="132">
        <f t="shared" si="38"/>
        <v>0</v>
      </c>
      <c r="V77" s="165">
        <f t="shared" si="14"/>
        <v>0.12929999999999997</v>
      </c>
      <c r="W77" s="166">
        <f t="shared" si="30"/>
        <v>5.1959999999999997</v>
      </c>
      <c r="X77" s="49"/>
      <c r="Y77" s="42">
        <f t="shared" si="6"/>
        <v>0</v>
      </c>
      <c r="Z77" s="46">
        <f t="shared" si="31"/>
        <v>0</v>
      </c>
      <c r="AA77" s="47">
        <f t="shared" si="15"/>
        <v>50</v>
      </c>
      <c r="AB77" s="48">
        <f t="shared" si="16"/>
        <v>0.12929999999999997</v>
      </c>
      <c r="AC77" s="49">
        <f t="shared" si="17"/>
        <v>0</v>
      </c>
      <c r="AD77" s="46">
        <f t="shared" si="32"/>
        <v>0</v>
      </c>
      <c r="AE77" s="46">
        <f t="shared" si="18"/>
        <v>100</v>
      </c>
      <c r="AF77" s="50">
        <f t="shared" si="7"/>
        <v>0.12929999999999997</v>
      </c>
      <c r="AG77" s="42">
        <f t="shared" si="33"/>
        <v>5</v>
      </c>
      <c r="AH77" s="46">
        <f t="shared" si="34"/>
        <v>0</v>
      </c>
      <c r="AI77" s="46">
        <f t="shared" si="19"/>
        <v>154</v>
      </c>
      <c r="AJ77" s="50">
        <f t="shared" si="8"/>
        <v>9.299999999999975E-3</v>
      </c>
      <c r="AK77" s="42">
        <f t="shared" si="20"/>
        <v>0</v>
      </c>
      <c r="AL77" s="46">
        <f t="shared" si="35"/>
        <v>0</v>
      </c>
      <c r="AM77" s="46">
        <f t="shared" si="21"/>
        <v>0</v>
      </c>
      <c r="AN77" s="50">
        <f t="shared" si="9"/>
        <v>9.299999999999975E-3</v>
      </c>
      <c r="AO77" s="42">
        <f t="shared" si="22"/>
        <v>0</v>
      </c>
      <c r="AP77" s="46">
        <f t="shared" si="36"/>
        <v>0</v>
      </c>
      <c r="AQ77" s="46">
        <f t="shared" si="23"/>
        <v>0</v>
      </c>
      <c r="AR77" s="50">
        <f t="shared" si="10"/>
        <v>9.299999999999975E-3</v>
      </c>
      <c r="AS77" s="42">
        <f t="shared" si="24"/>
        <v>0</v>
      </c>
      <c r="AT77" s="46">
        <f t="shared" si="37"/>
        <v>0</v>
      </c>
      <c r="AU77" s="46">
        <f t="shared" si="25"/>
        <v>0</v>
      </c>
      <c r="AV77" s="51">
        <f t="shared" si="11"/>
        <v>9.299999999999975E-3</v>
      </c>
      <c r="AW77" s="42">
        <f t="shared" si="12"/>
        <v>0.12929999999999997</v>
      </c>
      <c r="AX77" s="43">
        <f t="shared" si="13"/>
        <v>-0.12</v>
      </c>
      <c r="AY77" s="42">
        <f t="shared" si="39"/>
        <v>304</v>
      </c>
      <c r="AZ77" s="52">
        <f t="shared" si="40"/>
        <v>5.1959999999999997</v>
      </c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</row>
    <row r="78" spans="14:1015">
      <c r="N78" s="3">
        <f>Y78*info!T$4+AC78*info!T$5+AG78*info!T$6+AK78*info!T$7+N77</f>
        <v>0.88739999999999974</v>
      </c>
      <c r="P78" s="45">
        <v>38</v>
      </c>
      <c r="Q78" s="131"/>
      <c r="R78" s="131"/>
      <c r="S78" s="161">
        <f t="shared" si="28"/>
        <v>1.8552173913043472E-2</v>
      </c>
      <c r="T78" s="169">
        <f>AA77*$AA$30*$AA$34*(1-$AA$32)+AE77*$AE$30*$AE$34*(1-$AE$32)+AI77*$AI$30*$AI$34*(1-$AI$32)+AM77*$AM$30*$AM$34*(1-$AM$32)+AQ77*$AQ$30*$AQ$34*(1-$AQ$32)+AU77*$AU$30*$AU$34*(1-$AU$32)+Q78-R78+AW77+AX77+Advance!G52</f>
        <v>0.13919999999999999</v>
      </c>
      <c r="U78" s="132">
        <f t="shared" si="38"/>
        <v>0</v>
      </c>
      <c r="V78" s="165">
        <f t="shared" si="14"/>
        <v>0.13919999999999999</v>
      </c>
      <c r="W78" s="166">
        <f t="shared" si="30"/>
        <v>5.3160000000000007</v>
      </c>
      <c r="X78" s="49"/>
      <c r="Y78" s="42">
        <f t="shared" si="6"/>
        <v>0</v>
      </c>
      <c r="Z78" s="46">
        <f t="shared" si="31"/>
        <v>0</v>
      </c>
      <c r="AA78" s="47">
        <f t="shared" si="15"/>
        <v>50</v>
      </c>
      <c r="AB78" s="48">
        <f t="shared" si="16"/>
        <v>0.13919999999999999</v>
      </c>
      <c r="AC78" s="49">
        <f t="shared" si="17"/>
        <v>0</v>
      </c>
      <c r="AD78" s="46">
        <f t="shared" si="32"/>
        <v>0</v>
      </c>
      <c r="AE78" s="46">
        <f t="shared" si="18"/>
        <v>100</v>
      </c>
      <c r="AF78" s="50">
        <f t="shared" si="7"/>
        <v>0.13919999999999999</v>
      </c>
      <c r="AG78" s="42">
        <f t="shared" si="33"/>
        <v>5</v>
      </c>
      <c r="AH78" s="46">
        <f t="shared" si="34"/>
        <v>0</v>
      </c>
      <c r="AI78" s="46">
        <f t="shared" si="19"/>
        <v>159</v>
      </c>
      <c r="AJ78" s="50">
        <f t="shared" si="8"/>
        <v>1.9199999999999995E-2</v>
      </c>
      <c r="AK78" s="42">
        <f t="shared" si="20"/>
        <v>0</v>
      </c>
      <c r="AL78" s="46">
        <f t="shared" si="35"/>
        <v>0</v>
      </c>
      <c r="AM78" s="46">
        <f t="shared" si="21"/>
        <v>0</v>
      </c>
      <c r="AN78" s="50">
        <f t="shared" si="9"/>
        <v>1.9199999999999995E-2</v>
      </c>
      <c r="AO78" s="42">
        <f t="shared" si="22"/>
        <v>0</v>
      </c>
      <c r="AP78" s="46">
        <f t="shared" si="36"/>
        <v>0</v>
      </c>
      <c r="AQ78" s="46">
        <f t="shared" si="23"/>
        <v>0</v>
      </c>
      <c r="AR78" s="50">
        <f t="shared" si="10"/>
        <v>1.9199999999999995E-2</v>
      </c>
      <c r="AS78" s="42">
        <f t="shared" si="24"/>
        <v>0</v>
      </c>
      <c r="AT78" s="46">
        <f t="shared" si="37"/>
        <v>0</v>
      </c>
      <c r="AU78" s="46">
        <f t="shared" si="25"/>
        <v>0</v>
      </c>
      <c r="AV78" s="51">
        <f t="shared" si="11"/>
        <v>1.9199999999999995E-2</v>
      </c>
      <c r="AW78" s="42">
        <f t="shared" si="12"/>
        <v>0.13919999999999999</v>
      </c>
      <c r="AX78" s="43">
        <f t="shared" si="13"/>
        <v>-0.12</v>
      </c>
      <c r="AY78" s="42">
        <f t="shared" si="39"/>
        <v>309</v>
      </c>
      <c r="AZ78" s="52">
        <f t="shared" si="40"/>
        <v>5.3160000000000007</v>
      </c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</row>
    <row r="79" spans="14:1015">
      <c r="N79" s="3">
        <f>Y79*info!T$4+AC79*info!T$5+AG79*info!T$6+AK79*info!T$7+N78</f>
        <v>0.9089999999999997</v>
      </c>
      <c r="P79" s="45">
        <v>39</v>
      </c>
      <c r="Q79" s="131"/>
      <c r="R79" s="131"/>
      <c r="S79" s="161">
        <f t="shared" si="28"/>
        <v>1.8943478260869562E-2</v>
      </c>
      <c r="T79" s="169">
        <f>AA78*$AA$30*$AA$34*(1-$AA$32)+AE78*$AE$30*$AE$34*(1-$AE$32)+AI78*$AI$30*$AI$34*(1-$AI$32)+AM78*$AM$30*$AM$34*(1-$AM$32)+AQ78*$AQ$30*$AQ$34*(1-$AQ$32)+AU78*$AU$30*$AU$34*(1-$AU$32)+Q79-R79+AW78+AX78+Advance!G53</f>
        <v>0.15210000000000001</v>
      </c>
      <c r="U79" s="132">
        <f t="shared" si="38"/>
        <v>0</v>
      </c>
      <c r="V79" s="165">
        <f t="shared" si="14"/>
        <v>0.15210000000000001</v>
      </c>
      <c r="W79" s="166">
        <f t="shared" si="30"/>
        <v>5.46</v>
      </c>
      <c r="X79" s="49"/>
      <c r="Y79" s="42">
        <f t="shared" si="6"/>
        <v>0</v>
      </c>
      <c r="Z79" s="46">
        <f t="shared" si="31"/>
        <v>0</v>
      </c>
      <c r="AA79" s="47">
        <f t="shared" si="15"/>
        <v>50</v>
      </c>
      <c r="AB79" s="48">
        <f t="shared" si="16"/>
        <v>0.15210000000000001</v>
      </c>
      <c r="AC79" s="49">
        <f t="shared" si="17"/>
        <v>0</v>
      </c>
      <c r="AD79" s="46">
        <f t="shared" si="32"/>
        <v>0</v>
      </c>
      <c r="AE79" s="46">
        <f t="shared" si="18"/>
        <v>100</v>
      </c>
      <c r="AF79" s="50">
        <f t="shared" si="7"/>
        <v>0.15210000000000001</v>
      </c>
      <c r="AG79" s="42">
        <f t="shared" si="33"/>
        <v>6</v>
      </c>
      <c r="AH79" s="46">
        <f t="shared" si="34"/>
        <v>0</v>
      </c>
      <c r="AI79" s="46">
        <f t="shared" si="19"/>
        <v>165</v>
      </c>
      <c r="AJ79" s="50">
        <f t="shared" si="8"/>
        <v>8.0999999999999961E-3</v>
      </c>
      <c r="AK79" s="42">
        <f t="shared" si="20"/>
        <v>0</v>
      </c>
      <c r="AL79" s="46">
        <f t="shared" si="35"/>
        <v>0</v>
      </c>
      <c r="AM79" s="46">
        <f t="shared" si="21"/>
        <v>0</v>
      </c>
      <c r="AN79" s="50">
        <f t="shared" si="9"/>
        <v>8.0999999999999961E-3</v>
      </c>
      <c r="AO79" s="42">
        <f t="shared" si="22"/>
        <v>0</v>
      </c>
      <c r="AP79" s="46">
        <f t="shared" si="36"/>
        <v>0</v>
      </c>
      <c r="AQ79" s="46">
        <f t="shared" si="23"/>
        <v>0</v>
      </c>
      <c r="AR79" s="50">
        <f t="shared" si="10"/>
        <v>8.0999999999999961E-3</v>
      </c>
      <c r="AS79" s="42">
        <f t="shared" si="24"/>
        <v>0</v>
      </c>
      <c r="AT79" s="46">
        <f t="shared" si="37"/>
        <v>0</v>
      </c>
      <c r="AU79" s="46">
        <f t="shared" si="25"/>
        <v>0</v>
      </c>
      <c r="AV79" s="51">
        <f t="shared" si="11"/>
        <v>8.0999999999999961E-3</v>
      </c>
      <c r="AW79" s="42">
        <f t="shared" si="12"/>
        <v>0.15210000000000001</v>
      </c>
      <c r="AX79" s="43">
        <f t="shared" si="13"/>
        <v>-0.14400000000000002</v>
      </c>
      <c r="AY79" s="42">
        <f t="shared" si="39"/>
        <v>315</v>
      </c>
      <c r="AZ79" s="52">
        <f t="shared" si="40"/>
        <v>5.46</v>
      </c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</row>
    <row r="80" spans="14:1015">
      <c r="N80" s="3">
        <f>Y80*info!T$4+AC80*info!T$5+AG80*info!T$6+AK80*info!T$7+N79</f>
        <v>0.93059999999999965</v>
      </c>
      <c r="P80" s="45">
        <v>40</v>
      </c>
      <c r="Q80" s="131"/>
      <c r="R80" s="131"/>
      <c r="S80" s="161">
        <f t="shared" si="28"/>
        <v>1.9413043478260863E-2</v>
      </c>
      <c r="T80" s="169">
        <f>AA79*$AA$30*$AA$34*(1-$AA$32)+AE79*$AE$30*$AE$34*(1-$AE$32)+AI79*$AI$30*$AI$34*(1-$AI$32)+AM79*$AM$30*$AM$34*(1-$AM$32)+AQ79*$AQ$30*$AQ$34*(1-$AQ$32)+AU79*$AU$30*$AU$34*(1-$AU$32)+Q80-R80+AW79+AX79+Advance!G54</f>
        <v>0.14460000000000001</v>
      </c>
      <c r="U80" s="132">
        <f t="shared" si="38"/>
        <v>0</v>
      </c>
      <c r="V80" s="165">
        <f t="shared" si="14"/>
        <v>0.14460000000000001</v>
      </c>
      <c r="W80" s="166">
        <f t="shared" si="30"/>
        <v>5.6040000000000001</v>
      </c>
      <c r="X80" s="49"/>
      <c r="Y80" s="42">
        <f t="shared" si="6"/>
        <v>0</v>
      </c>
      <c r="Z80" s="46">
        <f t="shared" si="31"/>
        <v>0</v>
      </c>
      <c r="AA80" s="47">
        <f t="shared" si="15"/>
        <v>50</v>
      </c>
      <c r="AB80" s="48">
        <f t="shared" si="16"/>
        <v>0.14460000000000001</v>
      </c>
      <c r="AC80" s="49">
        <f t="shared" si="17"/>
        <v>0</v>
      </c>
      <c r="AD80" s="46">
        <f t="shared" si="32"/>
        <v>0</v>
      </c>
      <c r="AE80" s="46">
        <f t="shared" si="18"/>
        <v>100</v>
      </c>
      <c r="AF80" s="50">
        <f t="shared" si="7"/>
        <v>0.14460000000000001</v>
      </c>
      <c r="AG80" s="42">
        <f t="shared" si="33"/>
        <v>6</v>
      </c>
      <c r="AH80" s="46">
        <f t="shared" si="34"/>
        <v>0</v>
      </c>
      <c r="AI80" s="46">
        <f t="shared" si="19"/>
        <v>171</v>
      </c>
      <c r="AJ80" s="50">
        <f t="shared" si="8"/>
        <v>5.9999999999998943E-4</v>
      </c>
      <c r="AK80" s="42">
        <f t="shared" si="20"/>
        <v>0</v>
      </c>
      <c r="AL80" s="46">
        <f t="shared" si="35"/>
        <v>0</v>
      </c>
      <c r="AM80" s="46">
        <f t="shared" si="21"/>
        <v>0</v>
      </c>
      <c r="AN80" s="50">
        <f t="shared" si="9"/>
        <v>5.9999999999998943E-4</v>
      </c>
      <c r="AO80" s="42">
        <f t="shared" si="22"/>
        <v>0</v>
      </c>
      <c r="AP80" s="46">
        <f t="shared" si="36"/>
        <v>0</v>
      </c>
      <c r="AQ80" s="46">
        <f t="shared" si="23"/>
        <v>0</v>
      </c>
      <c r="AR80" s="50">
        <f t="shared" si="10"/>
        <v>5.9999999999998943E-4</v>
      </c>
      <c r="AS80" s="42">
        <f t="shared" si="24"/>
        <v>0</v>
      </c>
      <c r="AT80" s="46">
        <f t="shared" si="37"/>
        <v>0</v>
      </c>
      <c r="AU80" s="46">
        <f t="shared" si="25"/>
        <v>0</v>
      </c>
      <c r="AV80" s="51">
        <f t="shared" si="11"/>
        <v>5.9999999999998943E-4</v>
      </c>
      <c r="AW80" s="42">
        <f t="shared" si="12"/>
        <v>0.14460000000000001</v>
      </c>
      <c r="AX80" s="43">
        <f t="shared" si="13"/>
        <v>-0.14400000000000002</v>
      </c>
      <c r="AY80" s="42">
        <f t="shared" si="39"/>
        <v>321</v>
      </c>
      <c r="AZ80" s="52">
        <f t="shared" si="40"/>
        <v>5.6040000000000001</v>
      </c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</row>
    <row r="81" spans="14:1015">
      <c r="N81" s="3">
        <f>Y81*info!T$4+AC81*info!T$5+AG81*info!T$6+AK81*info!T$7+N80</f>
        <v>0.94859999999999967</v>
      </c>
      <c r="P81" s="45">
        <v>41</v>
      </c>
      <c r="Q81" s="131"/>
      <c r="R81" s="131"/>
      <c r="S81" s="161">
        <f t="shared" si="28"/>
        <v>1.9882608695652167E-2</v>
      </c>
      <c r="T81" s="169">
        <f>AA80*$AA$30*$AA$34*(1-$AA$32)+AE80*$AE$30*$AE$34*(1-$AE$32)+AI80*$AI$30*$AI$34*(1-$AI$32)+AM80*$AM$30*$AM$34*(1-$AM$32)+AQ80*$AQ$30*$AQ$34*(1-$AQ$32)+AU80*$AU$30*$AU$34*(1-$AU$32)+Q81-R81+AW80+AX80+Advance!G55</f>
        <v>0.14069999999999999</v>
      </c>
      <c r="U81" s="132">
        <f t="shared" si="38"/>
        <v>0</v>
      </c>
      <c r="V81" s="165">
        <f t="shared" si="14"/>
        <v>0.14069999999999999</v>
      </c>
      <c r="W81" s="166">
        <f t="shared" si="30"/>
        <v>5.7240000000000002</v>
      </c>
      <c r="X81" s="49"/>
      <c r="Y81" s="42">
        <f t="shared" si="6"/>
        <v>0</v>
      </c>
      <c r="Z81" s="46">
        <f t="shared" si="31"/>
        <v>0</v>
      </c>
      <c r="AA81" s="47">
        <f t="shared" si="15"/>
        <v>50</v>
      </c>
      <c r="AB81" s="48">
        <f t="shared" si="16"/>
        <v>0.14069999999999999</v>
      </c>
      <c r="AC81" s="49">
        <f t="shared" si="17"/>
        <v>0</v>
      </c>
      <c r="AD81" s="46">
        <f t="shared" si="32"/>
        <v>0</v>
      </c>
      <c r="AE81" s="46">
        <f t="shared" si="18"/>
        <v>100</v>
      </c>
      <c r="AF81" s="50">
        <f t="shared" si="7"/>
        <v>0.14069999999999999</v>
      </c>
      <c r="AG81" s="42">
        <f t="shared" si="33"/>
        <v>5</v>
      </c>
      <c r="AH81" s="46">
        <f t="shared" si="34"/>
        <v>0</v>
      </c>
      <c r="AI81" s="46">
        <f t="shared" si="19"/>
        <v>176</v>
      </c>
      <c r="AJ81" s="50">
        <f t="shared" si="8"/>
        <v>2.0699999999999996E-2</v>
      </c>
      <c r="AK81" s="42">
        <f t="shared" si="20"/>
        <v>0</v>
      </c>
      <c r="AL81" s="46">
        <f t="shared" si="35"/>
        <v>0</v>
      </c>
      <c r="AM81" s="46">
        <f t="shared" si="21"/>
        <v>0</v>
      </c>
      <c r="AN81" s="50">
        <f t="shared" si="9"/>
        <v>2.0699999999999996E-2</v>
      </c>
      <c r="AO81" s="42">
        <f t="shared" si="22"/>
        <v>0</v>
      </c>
      <c r="AP81" s="46">
        <f t="shared" si="36"/>
        <v>0</v>
      </c>
      <c r="AQ81" s="46">
        <f t="shared" si="23"/>
        <v>0</v>
      </c>
      <c r="AR81" s="50">
        <f t="shared" si="10"/>
        <v>2.0699999999999996E-2</v>
      </c>
      <c r="AS81" s="42">
        <f t="shared" si="24"/>
        <v>0</v>
      </c>
      <c r="AT81" s="46">
        <f t="shared" si="37"/>
        <v>0</v>
      </c>
      <c r="AU81" s="46">
        <f t="shared" si="25"/>
        <v>0</v>
      </c>
      <c r="AV81" s="51">
        <f t="shared" si="11"/>
        <v>2.0699999999999996E-2</v>
      </c>
      <c r="AW81" s="42">
        <f t="shared" si="12"/>
        <v>0.14069999999999999</v>
      </c>
      <c r="AX81" s="43">
        <f t="shared" si="13"/>
        <v>-0.12</v>
      </c>
      <c r="AY81" s="42">
        <f t="shared" si="39"/>
        <v>326</v>
      </c>
      <c r="AZ81" s="52">
        <f t="shared" si="40"/>
        <v>5.7240000000000002</v>
      </c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</row>
    <row r="82" spans="14:1015">
      <c r="N82" s="3">
        <f>Y82*info!T$4+AC82*info!T$5+AG82*info!T$6+AK82*info!T$7+N81</f>
        <v>0.97019999999999962</v>
      </c>
      <c r="P82" s="45">
        <v>42</v>
      </c>
      <c r="Q82" s="131"/>
      <c r="R82" s="131"/>
      <c r="S82" s="161">
        <f t="shared" si="28"/>
        <v>2.0273913043478253E-2</v>
      </c>
      <c r="T82" s="169">
        <f>AA81*$AA$30*$AA$34*(1-$AA$32)+AE81*$AE$30*$AE$34*(1-$AE$32)+AI81*$AI$30*$AI$34*(1-$AI$32)+AM81*$AM$30*$AM$34*(1-$AM$32)+AQ81*$AQ$30*$AQ$34*(1-$AQ$32)+AU81*$AU$30*$AU$34*(1-$AU$32)+Q82-R82+AW81+AX81+Advance!G56</f>
        <v>0.1638</v>
      </c>
      <c r="U82" s="132">
        <f t="shared" si="38"/>
        <v>0</v>
      </c>
      <c r="V82" s="165">
        <f t="shared" si="14"/>
        <v>0.1638</v>
      </c>
      <c r="W82" s="166">
        <f t="shared" si="30"/>
        <v>5.8680000000000003</v>
      </c>
      <c r="X82" s="49"/>
      <c r="Y82" s="42">
        <f t="shared" si="6"/>
        <v>0</v>
      </c>
      <c r="Z82" s="46">
        <f t="shared" si="31"/>
        <v>0</v>
      </c>
      <c r="AA82" s="47">
        <f t="shared" si="15"/>
        <v>50</v>
      </c>
      <c r="AB82" s="48">
        <f t="shared" si="16"/>
        <v>0.1638</v>
      </c>
      <c r="AC82" s="49">
        <f t="shared" si="17"/>
        <v>0</v>
      </c>
      <c r="AD82" s="46">
        <f t="shared" si="32"/>
        <v>0</v>
      </c>
      <c r="AE82" s="46">
        <f t="shared" si="18"/>
        <v>100</v>
      </c>
      <c r="AF82" s="50">
        <f t="shared" si="7"/>
        <v>0.1638</v>
      </c>
      <c r="AG82" s="42">
        <f t="shared" si="33"/>
        <v>6</v>
      </c>
      <c r="AH82" s="46">
        <f t="shared" si="34"/>
        <v>0</v>
      </c>
      <c r="AI82" s="46">
        <f t="shared" si="19"/>
        <v>182</v>
      </c>
      <c r="AJ82" s="50">
        <f t="shared" si="8"/>
        <v>1.9799999999999984E-2</v>
      </c>
      <c r="AK82" s="42">
        <f t="shared" si="20"/>
        <v>0</v>
      </c>
      <c r="AL82" s="46">
        <f t="shared" si="35"/>
        <v>0</v>
      </c>
      <c r="AM82" s="46">
        <f t="shared" si="21"/>
        <v>0</v>
      </c>
      <c r="AN82" s="50">
        <f t="shared" si="9"/>
        <v>1.9799999999999984E-2</v>
      </c>
      <c r="AO82" s="42">
        <f t="shared" si="22"/>
        <v>0</v>
      </c>
      <c r="AP82" s="46">
        <f t="shared" si="36"/>
        <v>0</v>
      </c>
      <c r="AQ82" s="46">
        <f t="shared" si="23"/>
        <v>0</v>
      </c>
      <c r="AR82" s="50">
        <f t="shared" si="10"/>
        <v>1.9799999999999984E-2</v>
      </c>
      <c r="AS82" s="42">
        <f t="shared" si="24"/>
        <v>0</v>
      </c>
      <c r="AT82" s="46">
        <f t="shared" si="37"/>
        <v>0</v>
      </c>
      <c r="AU82" s="46">
        <f t="shared" si="25"/>
        <v>0</v>
      </c>
      <c r="AV82" s="51">
        <f t="shared" si="11"/>
        <v>1.9799999999999984E-2</v>
      </c>
      <c r="AW82" s="42">
        <f t="shared" si="12"/>
        <v>0.1638</v>
      </c>
      <c r="AX82" s="43">
        <f t="shared" si="13"/>
        <v>-0.14400000000000002</v>
      </c>
      <c r="AY82" s="42">
        <f t="shared" si="39"/>
        <v>332</v>
      </c>
      <c r="AZ82" s="52">
        <f t="shared" si="40"/>
        <v>5.8680000000000003</v>
      </c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</row>
    <row r="83" spans="14:1015">
      <c r="N83" s="3">
        <f>Y83*info!T$4+AC83*info!T$5+AG83*info!T$6+AK83*info!T$7+N82</f>
        <v>0.99179999999999957</v>
      </c>
      <c r="P83" s="45">
        <v>43</v>
      </c>
      <c r="Q83" s="131"/>
      <c r="R83" s="131"/>
      <c r="S83" s="161">
        <f t="shared" si="28"/>
        <v>2.0743478260869558E-2</v>
      </c>
      <c r="T83" s="169">
        <f>AA82*$AA$30*$AA$34*(1-$AA$32)+AE82*$AE$30*$AE$34*(1-$AE$32)+AI82*$AI$30*$AI$34*(1-$AI$32)+AM82*$AM$30*$AM$34*(1-$AM$32)+AQ82*$AQ$30*$AQ$34*(1-$AQ$32)+AU82*$AU$30*$AU$34*(1-$AU$32)+Q83-R83+AW82+AX82+Advance!G57</f>
        <v>0.16649999999999998</v>
      </c>
      <c r="U83" s="132">
        <f t="shared" si="38"/>
        <v>0</v>
      </c>
      <c r="V83" s="165">
        <f t="shared" si="14"/>
        <v>0.16649999999999998</v>
      </c>
      <c r="W83" s="166">
        <f t="shared" si="30"/>
        <v>6.0120000000000005</v>
      </c>
      <c r="X83" s="49"/>
      <c r="Y83" s="42">
        <f t="shared" si="6"/>
        <v>0</v>
      </c>
      <c r="Z83" s="46">
        <f t="shared" si="31"/>
        <v>0</v>
      </c>
      <c r="AA83" s="47">
        <f t="shared" si="15"/>
        <v>50</v>
      </c>
      <c r="AB83" s="48">
        <f t="shared" si="16"/>
        <v>0.16649999999999998</v>
      </c>
      <c r="AC83" s="49">
        <f t="shared" si="17"/>
        <v>0</v>
      </c>
      <c r="AD83" s="46">
        <f t="shared" si="32"/>
        <v>0</v>
      </c>
      <c r="AE83" s="46">
        <f t="shared" si="18"/>
        <v>100</v>
      </c>
      <c r="AF83" s="50">
        <f t="shared" si="7"/>
        <v>0.16649999999999998</v>
      </c>
      <c r="AG83" s="42">
        <f t="shared" si="33"/>
        <v>6</v>
      </c>
      <c r="AH83" s="46">
        <f t="shared" si="34"/>
        <v>0</v>
      </c>
      <c r="AI83" s="46">
        <f t="shared" si="19"/>
        <v>188</v>
      </c>
      <c r="AJ83" s="50">
        <f t="shared" si="8"/>
        <v>2.2499999999999964E-2</v>
      </c>
      <c r="AK83" s="42">
        <f t="shared" si="20"/>
        <v>0</v>
      </c>
      <c r="AL83" s="46">
        <f t="shared" si="35"/>
        <v>0</v>
      </c>
      <c r="AM83" s="46">
        <f t="shared" si="21"/>
        <v>0</v>
      </c>
      <c r="AN83" s="50">
        <f t="shared" si="9"/>
        <v>2.2499999999999964E-2</v>
      </c>
      <c r="AO83" s="42">
        <f t="shared" si="22"/>
        <v>0</v>
      </c>
      <c r="AP83" s="46">
        <f t="shared" si="36"/>
        <v>0</v>
      </c>
      <c r="AQ83" s="46">
        <f t="shared" si="23"/>
        <v>0</v>
      </c>
      <c r="AR83" s="50">
        <f t="shared" si="10"/>
        <v>2.2499999999999964E-2</v>
      </c>
      <c r="AS83" s="42">
        <f t="shared" si="24"/>
        <v>0</v>
      </c>
      <c r="AT83" s="46">
        <f t="shared" si="37"/>
        <v>0</v>
      </c>
      <c r="AU83" s="46">
        <f t="shared" si="25"/>
        <v>0</v>
      </c>
      <c r="AV83" s="51">
        <f t="shared" si="11"/>
        <v>2.2499999999999964E-2</v>
      </c>
      <c r="AW83" s="42">
        <f t="shared" si="12"/>
        <v>0.16649999999999998</v>
      </c>
      <c r="AX83" s="43">
        <f t="shared" si="13"/>
        <v>-0.14400000000000002</v>
      </c>
      <c r="AY83" s="42">
        <f t="shared" si="39"/>
        <v>338</v>
      </c>
      <c r="AZ83" s="52">
        <f t="shared" si="40"/>
        <v>6.0120000000000005</v>
      </c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</row>
    <row r="84" spans="14:1015">
      <c r="N84" s="3">
        <f>Y84*info!T$4+AC84*info!T$5+AG84*info!T$6+AK84*info!T$7+N83</f>
        <v>1.0169999999999995</v>
      </c>
      <c r="P84" s="45">
        <v>44</v>
      </c>
      <c r="Q84" s="131"/>
      <c r="R84" s="131"/>
      <c r="S84" s="161">
        <f t="shared" si="28"/>
        <v>2.1213043478260862E-2</v>
      </c>
      <c r="T84" s="169">
        <f>AA83*$AA$30*$AA$34*(1-$AA$32)+AE83*$AE$30*$AE$34*(1-$AE$32)+AI83*$AI$30*$AI$34*(1-$AI$32)+AM83*$AM$30*$AM$34*(1-$AM$32)+AQ83*$AQ$30*$AQ$34*(1-$AQ$32)+AU83*$AU$30*$AU$34*(1-$AU$32)+Q84-R84+AW83+AX83+Advance!G58</f>
        <v>0.17279999999999995</v>
      </c>
      <c r="U84" s="132">
        <f t="shared" si="38"/>
        <v>0</v>
      </c>
      <c r="V84" s="165">
        <f t="shared" si="14"/>
        <v>0.17279999999999995</v>
      </c>
      <c r="W84" s="166">
        <f t="shared" si="30"/>
        <v>6.18</v>
      </c>
      <c r="X84" s="49"/>
      <c r="Y84" s="42">
        <f t="shared" si="6"/>
        <v>0</v>
      </c>
      <c r="Z84" s="46">
        <f t="shared" si="31"/>
        <v>0</v>
      </c>
      <c r="AA84" s="47">
        <f t="shared" si="15"/>
        <v>50</v>
      </c>
      <c r="AB84" s="48">
        <f t="shared" si="16"/>
        <v>0.17279999999999995</v>
      </c>
      <c r="AC84" s="49">
        <f t="shared" si="17"/>
        <v>0</v>
      </c>
      <c r="AD84" s="46">
        <f t="shared" si="32"/>
        <v>0</v>
      </c>
      <c r="AE84" s="46">
        <f t="shared" si="18"/>
        <v>100</v>
      </c>
      <c r="AF84" s="50">
        <f t="shared" si="7"/>
        <v>0.17279999999999995</v>
      </c>
      <c r="AG84" s="42">
        <f t="shared" si="33"/>
        <v>7</v>
      </c>
      <c r="AH84" s="46">
        <f t="shared" si="34"/>
        <v>0</v>
      </c>
      <c r="AI84" s="46">
        <f t="shared" si="19"/>
        <v>195</v>
      </c>
      <c r="AJ84" s="50">
        <f t="shared" si="8"/>
        <v>4.7999999999999432E-3</v>
      </c>
      <c r="AK84" s="42">
        <f t="shared" si="20"/>
        <v>0</v>
      </c>
      <c r="AL84" s="46">
        <f t="shared" si="35"/>
        <v>0</v>
      </c>
      <c r="AM84" s="46">
        <f t="shared" si="21"/>
        <v>0</v>
      </c>
      <c r="AN84" s="50">
        <f t="shared" si="9"/>
        <v>4.7999999999999432E-3</v>
      </c>
      <c r="AO84" s="42">
        <f t="shared" si="22"/>
        <v>0</v>
      </c>
      <c r="AP84" s="46">
        <f t="shared" si="36"/>
        <v>0</v>
      </c>
      <c r="AQ84" s="46">
        <f t="shared" si="23"/>
        <v>0</v>
      </c>
      <c r="AR84" s="50">
        <f t="shared" si="10"/>
        <v>4.7999999999999432E-3</v>
      </c>
      <c r="AS84" s="42">
        <f t="shared" si="24"/>
        <v>0</v>
      </c>
      <c r="AT84" s="46">
        <f t="shared" si="37"/>
        <v>0</v>
      </c>
      <c r="AU84" s="46">
        <f t="shared" si="25"/>
        <v>0</v>
      </c>
      <c r="AV84" s="51">
        <f t="shared" si="11"/>
        <v>4.7999999999999432E-3</v>
      </c>
      <c r="AW84" s="42">
        <f t="shared" si="12"/>
        <v>0.17279999999999995</v>
      </c>
      <c r="AX84" s="43">
        <f t="shared" si="13"/>
        <v>-0.16800000000000001</v>
      </c>
      <c r="AY84" s="42">
        <f t="shared" si="39"/>
        <v>345</v>
      </c>
      <c r="AZ84" s="52">
        <f t="shared" si="40"/>
        <v>6.18</v>
      </c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</row>
    <row r="85" spans="14:1015">
      <c r="N85" s="3">
        <f>Y85*info!T$4+AC85*info!T$5+AG85*info!T$6+AK85*info!T$7+N84</f>
        <v>1.0385999999999995</v>
      </c>
      <c r="P85" s="45">
        <v>45</v>
      </c>
      <c r="Q85" s="131"/>
      <c r="R85" s="131"/>
      <c r="S85" s="161">
        <f t="shared" si="28"/>
        <v>2.1760869565217382E-2</v>
      </c>
      <c r="T85" s="169">
        <f>AA84*$AA$30*$AA$34*(1-$AA$32)+AE84*$AE$30*$AE$34*(1-$AE$32)+AI84*$AI$30*$AI$34*(1-$AI$32)+AM84*$AM$30*$AM$34*(1-$AM$32)+AQ84*$AQ$30*$AQ$34*(1-$AQ$32)+AU84*$AU$30*$AU$34*(1-$AU$32)+Q85-R85+AW84+AX84+Advance!G59</f>
        <v>0.15929999999999991</v>
      </c>
      <c r="U85" s="132">
        <f t="shared" si="38"/>
        <v>0</v>
      </c>
      <c r="V85" s="165">
        <f t="shared" si="14"/>
        <v>0.15929999999999991</v>
      </c>
      <c r="W85" s="166">
        <f t="shared" si="30"/>
        <v>6.3359999999999994</v>
      </c>
      <c r="X85" s="49"/>
      <c r="Y85" s="42">
        <f t="shared" si="6"/>
        <v>0</v>
      </c>
      <c r="Z85" s="46">
        <f t="shared" si="31"/>
        <v>0</v>
      </c>
      <c r="AA85" s="47">
        <f t="shared" si="15"/>
        <v>50</v>
      </c>
      <c r="AB85" s="48">
        <f t="shared" si="16"/>
        <v>0.15929999999999991</v>
      </c>
      <c r="AC85" s="49">
        <f t="shared" si="17"/>
        <v>0</v>
      </c>
      <c r="AD85" s="46">
        <f t="shared" si="32"/>
        <v>0</v>
      </c>
      <c r="AE85" s="46">
        <f t="shared" si="18"/>
        <v>100</v>
      </c>
      <c r="AF85" s="50">
        <f t="shared" si="7"/>
        <v>0.15929999999999991</v>
      </c>
      <c r="AG85" s="42">
        <f t="shared" si="33"/>
        <v>5</v>
      </c>
      <c r="AH85" s="46">
        <f t="shared" si="34"/>
        <v>0</v>
      </c>
      <c r="AI85" s="46">
        <f t="shared" si="19"/>
        <v>200</v>
      </c>
      <c r="AJ85" s="50">
        <f t="shared" si="8"/>
        <v>3.9299999999999918E-2</v>
      </c>
      <c r="AK85" s="42">
        <f t="shared" si="20"/>
        <v>1</v>
      </c>
      <c r="AL85" s="46">
        <f t="shared" si="35"/>
        <v>0</v>
      </c>
      <c r="AM85" s="46">
        <f t="shared" si="21"/>
        <v>1</v>
      </c>
      <c r="AN85" s="50">
        <f t="shared" si="9"/>
        <v>3.2999999999999211E-3</v>
      </c>
      <c r="AO85" s="42">
        <f t="shared" si="22"/>
        <v>0</v>
      </c>
      <c r="AP85" s="46">
        <f t="shared" si="36"/>
        <v>0</v>
      </c>
      <c r="AQ85" s="46">
        <f t="shared" si="23"/>
        <v>0</v>
      </c>
      <c r="AR85" s="50">
        <f t="shared" si="10"/>
        <v>3.2999999999999211E-3</v>
      </c>
      <c r="AS85" s="42">
        <f t="shared" si="24"/>
        <v>0</v>
      </c>
      <c r="AT85" s="46">
        <f t="shared" si="37"/>
        <v>0</v>
      </c>
      <c r="AU85" s="46">
        <f t="shared" si="25"/>
        <v>0</v>
      </c>
      <c r="AV85" s="51">
        <f t="shared" si="11"/>
        <v>3.2999999999999211E-3</v>
      </c>
      <c r="AW85" s="42">
        <f t="shared" si="12"/>
        <v>0.15929999999999991</v>
      </c>
      <c r="AX85" s="43">
        <f t="shared" si="13"/>
        <v>-0.156</v>
      </c>
      <c r="AY85" s="42">
        <f t="shared" si="39"/>
        <v>351</v>
      </c>
      <c r="AZ85" s="52">
        <f t="shared" si="40"/>
        <v>6.3359999999999994</v>
      </c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</row>
    <row r="86" spans="14:1015">
      <c r="N86" s="3">
        <f>Y86*info!T$4+AC86*info!T$5+AG86*info!T$6+AK86*info!T$7+N85</f>
        <v>1.0601999999999996</v>
      </c>
      <c r="P86" s="45">
        <v>46</v>
      </c>
      <c r="Q86" s="131"/>
      <c r="R86" s="131"/>
      <c r="S86" s="161">
        <f t="shared" si="28"/>
        <v>2.2233992094861651E-2</v>
      </c>
      <c r="T86" s="169">
        <f>AA85*$AA$30*$AA$34*(1-$AA$32)+AE85*$AE$30*$AE$34*(1-$AE$32)+AI85*$AI$30*$AI$34*(1-$AI$32)+AM85*$AM$30*$AM$34*(1-$AM$32)+AQ85*$AQ$30*$AQ$34*(1-$AQ$32)+AU85*$AU$30*$AU$34*(1-$AU$32)+Q86-R86+AW85+AX85+Advance!G60</f>
        <v>0.16169999999999993</v>
      </c>
      <c r="U86" s="132">
        <f t="shared" si="38"/>
        <v>0</v>
      </c>
      <c r="V86" s="165">
        <f t="shared" si="14"/>
        <v>0.16169999999999993</v>
      </c>
      <c r="W86" s="166">
        <f t="shared" si="30"/>
        <v>6</v>
      </c>
      <c r="X86" s="49"/>
      <c r="Y86" s="42">
        <f t="shared" si="6"/>
        <v>0</v>
      </c>
      <c r="Z86" s="46">
        <f t="shared" si="31"/>
        <v>0</v>
      </c>
      <c r="AA86" s="47">
        <f t="shared" si="15"/>
        <v>50</v>
      </c>
      <c r="AB86" s="48">
        <f t="shared" si="16"/>
        <v>0.16169999999999993</v>
      </c>
      <c r="AC86" s="49">
        <f t="shared" si="17"/>
        <v>0</v>
      </c>
      <c r="AD86" s="46">
        <f t="shared" si="32"/>
        <v>0</v>
      </c>
      <c r="AE86" s="46">
        <f t="shared" si="18"/>
        <v>100</v>
      </c>
      <c r="AF86" s="50">
        <f t="shared" si="7"/>
        <v>0.16169999999999993</v>
      </c>
      <c r="AG86" s="42">
        <f t="shared" si="33"/>
        <v>6</v>
      </c>
      <c r="AH86" s="46">
        <f t="shared" si="34"/>
        <v>-20</v>
      </c>
      <c r="AI86" s="46">
        <f t="shared" si="19"/>
        <v>186</v>
      </c>
      <c r="AJ86" s="50">
        <f t="shared" si="8"/>
        <v>1.769999999999991E-2</v>
      </c>
      <c r="AK86" s="42">
        <f t="shared" si="20"/>
        <v>0</v>
      </c>
      <c r="AL86" s="46">
        <f t="shared" si="35"/>
        <v>0</v>
      </c>
      <c r="AM86" s="46">
        <f t="shared" si="21"/>
        <v>1</v>
      </c>
      <c r="AN86" s="50">
        <f t="shared" si="9"/>
        <v>1.769999999999991E-2</v>
      </c>
      <c r="AO86" s="42">
        <f t="shared" si="22"/>
        <v>0</v>
      </c>
      <c r="AP86" s="46">
        <f t="shared" si="36"/>
        <v>0</v>
      </c>
      <c r="AQ86" s="46">
        <f t="shared" si="23"/>
        <v>0</v>
      </c>
      <c r="AR86" s="50">
        <f t="shared" si="10"/>
        <v>1.769999999999991E-2</v>
      </c>
      <c r="AS86" s="42">
        <f t="shared" si="24"/>
        <v>0</v>
      </c>
      <c r="AT86" s="46">
        <f t="shared" si="37"/>
        <v>0</v>
      </c>
      <c r="AU86" s="46">
        <f t="shared" si="25"/>
        <v>0</v>
      </c>
      <c r="AV86" s="51">
        <f t="shared" si="11"/>
        <v>1.769999999999991E-2</v>
      </c>
      <c r="AW86" s="42">
        <f t="shared" si="12"/>
        <v>0.16169999999999993</v>
      </c>
      <c r="AX86" s="43">
        <f t="shared" si="13"/>
        <v>-0.14400000000000002</v>
      </c>
      <c r="AY86" s="42">
        <f t="shared" si="39"/>
        <v>337</v>
      </c>
      <c r="AZ86" s="52">
        <f t="shared" si="40"/>
        <v>6</v>
      </c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</row>
    <row r="87" spans="14:1015">
      <c r="N87" s="3">
        <f>Y87*info!T$4+AC87*info!T$5+AG87*info!T$6+AK87*info!T$7+N86</f>
        <v>1.0817999999999997</v>
      </c>
      <c r="P87" s="45">
        <v>47</v>
      </c>
      <c r="Q87" s="131"/>
      <c r="R87" s="131"/>
      <c r="S87" s="161">
        <f t="shared" si="28"/>
        <v>2.1138339920948612E-2</v>
      </c>
      <c r="T87" s="169">
        <f>AA86*$AA$30*$AA$34*(1-$AA$32)+AE86*$AE$30*$AE$34*(1-$AE$32)+AI86*$AI$30*$AI$34*(1-$AI$32)+AM86*$AM$30*$AM$34*(1-$AM$32)+AQ86*$AQ$30*$AQ$34*(1-$AQ$32)+AU86*$AU$30*$AU$34*(1-$AU$32)+Q87-R87+AW86+AX86+Advance!G61</f>
        <v>0.16769999999999996</v>
      </c>
      <c r="U87" s="132">
        <f t="shared" si="38"/>
        <v>0</v>
      </c>
      <c r="V87" s="165">
        <f t="shared" si="14"/>
        <v>0.16769999999999996</v>
      </c>
      <c r="W87" s="166">
        <f t="shared" si="30"/>
        <v>6.0960000000000001</v>
      </c>
      <c r="X87" s="49"/>
      <c r="Y87" s="42">
        <f t="shared" si="6"/>
        <v>0</v>
      </c>
      <c r="Z87" s="46">
        <f t="shared" si="31"/>
        <v>0</v>
      </c>
      <c r="AA87" s="47">
        <f t="shared" si="15"/>
        <v>50</v>
      </c>
      <c r="AB87" s="48">
        <f t="shared" si="16"/>
        <v>0.16769999999999996</v>
      </c>
      <c r="AC87" s="49">
        <f t="shared" si="17"/>
        <v>0</v>
      </c>
      <c r="AD87" s="46">
        <f t="shared" si="32"/>
        <v>0</v>
      </c>
      <c r="AE87" s="46">
        <f t="shared" si="18"/>
        <v>100</v>
      </c>
      <c r="AF87" s="50">
        <f t="shared" si="7"/>
        <v>0.16769999999999996</v>
      </c>
      <c r="AG87" s="42">
        <f t="shared" si="33"/>
        <v>6</v>
      </c>
      <c r="AH87" s="46">
        <f t="shared" si="34"/>
        <v>-2</v>
      </c>
      <c r="AI87" s="46">
        <f t="shared" si="19"/>
        <v>190</v>
      </c>
      <c r="AJ87" s="50">
        <f t="shared" si="8"/>
        <v>2.3699999999999943E-2</v>
      </c>
      <c r="AK87" s="42">
        <f t="shared" si="20"/>
        <v>0</v>
      </c>
      <c r="AL87" s="46">
        <f t="shared" si="35"/>
        <v>0</v>
      </c>
      <c r="AM87" s="46">
        <f t="shared" si="21"/>
        <v>1</v>
      </c>
      <c r="AN87" s="50">
        <f t="shared" si="9"/>
        <v>2.3699999999999943E-2</v>
      </c>
      <c r="AO87" s="42">
        <f t="shared" si="22"/>
        <v>0</v>
      </c>
      <c r="AP87" s="46">
        <f t="shared" si="36"/>
        <v>0</v>
      </c>
      <c r="AQ87" s="46">
        <f t="shared" si="23"/>
        <v>0</v>
      </c>
      <c r="AR87" s="50">
        <f t="shared" si="10"/>
        <v>2.3699999999999943E-2</v>
      </c>
      <c r="AS87" s="42">
        <f t="shared" si="24"/>
        <v>0</v>
      </c>
      <c r="AT87" s="46">
        <f t="shared" si="37"/>
        <v>0</v>
      </c>
      <c r="AU87" s="46">
        <f t="shared" si="25"/>
        <v>0</v>
      </c>
      <c r="AV87" s="51">
        <f t="shared" si="11"/>
        <v>2.3699999999999943E-2</v>
      </c>
      <c r="AW87" s="42">
        <f t="shared" si="12"/>
        <v>0.16769999999999996</v>
      </c>
      <c r="AX87" s="43">
        <f t="shared" si="13"/>
        <v>-0.14400000000000002</v>
      </c>
      <c r="AY87" s="42">
        <f t="shared" si="39"/>
        <v>341</v>
      </c>
      <c r="AZ87" s="52">
        <f t="shared" si="40"/>
        <v>6.0960000000000001</v>
      </c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</row>
    <row r="88" spans="14:1015">
      <c r="N88" s="3">
        <f>Y88*info!T$4+AC88*info!T$5+AG88*info!T$6+AK88*info!T$7+N87</f>
        <v>1.1153999999999997</v>
      </c>
      <c r="P88" s="45">
        <v>48</v>
      </c>
      <c r="Q88" s="131"/>
      <c r="R88" s="131"/>
      <c r="S88" s="161">
        <f t="shared" si="28"/>
        <v>2.1451383399209482E-2</v>
      </c>
      <c r="T88" s="169">
        <f>AA87*$AA$30*$AA$34*(1-$AA$32)+AE87*$AE$30*$AE$34*(1-$AE$32)+AI87*$AI$30*$AI$34*(1-$AI$32)+AM87*$AM$30*$AM$34*(1-$AM$32)+AQ87*$AQ$30*$AQ$34*(1-$AQ$32)+AU87*$AU$30*$AU$34*(1-$AU$32)+Q88-R88+AW87+AX87+Advance!G62</f>
        <v>0.17609999999999998</v>
      </c>
      <c r="U88" s="132">
        <f t="shared" si="38"/>
        <v>0</v>
      </c>
      <c r="V88" s="165">
        <f t="shared" si="14"/>
        <v>0.17609999999999998</v>
      </c>
      <c r="W88" s="166">
        <f t="shared" si="30"/>
        <v>4.8959999999999999</v>
      </c>
      <c r="X88" s="49"/>
      <c r="Y88" s="42">
        <f t="shared" si="6"/>
        <v>0</v>
      </c>
      <c r="Z88" s="46">
        <f t="shared" si="31"/>
        <v>0</v>
      </c>
      <c r="AA88" s="47">
        <f t="shared" si="15"/>
        <v>50</v>
      </c>
      <c r="AB88" s="48">
        <f t="shared" si="16"/>
        <v>0.17609999999999998</v>
      </c>
      <c r="AC88" s="49">
        <f t="shared" si="17"/>
        <v>14</v>
      </c>
      <c r="AD88" s="46">
        <f t="shared" si="32"/>
        <v>-100</v>
      </c>
      <c r="AE88" s="46">
        <f t="shared" si="18"/>
        <v>14</v>
      </c>
      <c r="AF88" s="50">
        <f t="shared" si="7"/>
        <v>8.0999999999999683E-3</v>
      </c>
      <c r="AG88" s="42">
        <f t="shared" si="33"/>
        <v>0</v>
      </c>
      <c r="AH88" s="46">
        <f t="shared" si="34"/>
        <v>-7</v>
      </c>
      <c r="AI88" s="46">
        <f t="shared" si="19"/>
        <v>183</v>
      </c>
      <c r="AJ88" s="50">
        <f t="shared" si="8"/>
        <v>8.0999999999999683E-3</v>
      </c>
      <c r="AK88" s="42">
        <f t="shared" si="20"/>
        <v>0</v>
      </c>
      <c r="AL88" s="46">
        <f t="shared" si="35"/>
        <v>0</v>
      </c>
      <c r="AM88" s="46">
        <f t="shared" si="21"/>
        <v>1</v>
      </c>
      <c r="AN88" s="50">
        <f t="shared" si="9"/>
        <v>8.0999999999999683E-3</v>
      </c>
      <c r="AO88" s="42">
        <f t="shared" si="22"/>
        <v>0</v>
      </c>
      <c r="AP88" s="46">
        <f t="shared" si="36"/>
        <v>0</v>
      </c>
      <c r="AQ88" s="46">
        <f t="shared" si="23"/>
        <v>0</v>
      </c>
      <c r="AR88" s="50">
        <f t="shared" si="10"/>
        <v>8.0999999999999683E-3</v>
      </c>
      <c r="AS88" s="42">
        <f t="shared" si="24"/>
        <v>0</v>
      </c>
      <c r="AT88" s="46">
        <f t="shared" si="37"/>
        <v>0</v>
      </c>
      <c r="AU88" s="46">
        <f t="shared" si="25"/>
        <v>0</v>
      </c>
      <c r="AV88" s="51">
        <f t="shared" si="11"/>
        <v>8.0999999999999683E-3</v>
      </c>
      <c r="AW88" s="42">
        <f t="shared" si="12"/>
        <v>0.17609999999999998</v>
      </c>
      <c r="AX88" s="43">
        <f t="shared" si="13"/>
        <v>-0.16800000000000001</v>
      </c>
      <c r="AY88" s="42">
        <f t="shared" si="39"/>
        <v>248</v>
      </c>
      <c r="AZ88" s="52">
        <f t="shared" si="40"/>
        <v>4.8959999999999999</v>
      </c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</row>
    <row r="89" spans="14:1015">
      <c r="N89" s="3">
        <f>Y89*info!T$4+AC89*info!T$5+AG89*info!T$6+AK89*info!T$7+N88</f>
        <v>1.1393999999999997</v>
      </c>
      <c r="P89" s="45">
        <v>49</v>
      </c>
      <c r="Q89" s="131"/>
      <c r="R89" s="131"/>
      <c r="S89" s="161">
        <f t="shared" si="28"/>
        <v>1.6603557312252961E-2</v>
      </c>
      <c r="T89" s="169">
        <f>AA88*$AA$30*$AA$34*(1-$AA$32)+AE88*$AE$30*$AE$34*(1-$AE$32)+AI88*$AI$30*$AI$34*(1-$AI$32)+AM88*$AM$30*$AM$34*(1-$AM$32)+AQ88*$AQ$30*$AQ$34*(1-$AQ$32)+AU88*$AU$30*$AU$34*(1-$AU$32)+Q89-R89+AW88+AX88+Advance!G63</f>
        <v>0.13049999999999998</v>
      </c>
      <c r="U89" s="132">
        <f t="shared" si="38"/>
        <v>0</v>
      </c>
      <c r="V89" s="165">
        <f t="shared" si="14"/>
        <v>0.13049999999999998</v>
      </c>
      <c r="W89" s="166">
        <f t="shared" si="30"/>
        <v>4.968</v>
      </c>
      <c r="X89" s="49"/>
      <c r="Y89" s="42">
        <f t="shared" si="6"/>
        <v>0</v>
      </c>
      <c r="Z89" s="46">
        <f t="shared" si="31"/>
        <v>0</v>
      </c>
      <c r="AA89" s="47">
        <f t="shared" si="15"/>
        <v>50</v>
      </c>
      <c r="AB89" s="48">
        <f t="shared" si="16"/>
        <v>0.13049999999999998</v>
      </c>
      <c r="AC89" s="49">
        <f t="shared" si="17"/>
        <v>10</v>
      </c>
      <c r="AD89" s="46">
        <f t="shared" si="32"/>
        <v>0</v>
      </c>
      <c r="AE89" s="46">
        <f t="shared" si="18"/>
        <v>24</v>
      </c>
      <c r="AF89" s="50">
        <f t="shared" si="7"/>
        <v>1.0499999999999982E-2</v>
      </c>
      <c r="AG89" s="42">
        <f t="shared" si="33"/>
        <v>0</v>
      </c>
      <c r="AH89" s="46">
        <f t="shared" si="34"/>
        <v>-2</v>
      </c>
      <c r="AI89" s="46">
        <f t="shared" si="19"/>
        <v>181</v>
      </c>
      <c r="AJ89" s="50">
        <f t="shared" si="8"/>
        <v>1.0499999999999982E-2</v>
      </c>
      <c r="AK89" s="42">
        <f t="shared" si="20"/>
        <v>0</v>
      </c>
      <c r="AL89" s="46">
        <f t="shared" si="35"/>
        <v>0</v>
      </c>
      <c r="AM89" s="46">
        <f t="shared" si="21"/>
        <v>1</v>
      </c>
      <c r="AN89" s="50">
        <f t="shared" si="9"/>
        <v>1.0499999999999982E-2</v>
      </c>
      <c r="AO89" s="42">
        <f t="shared" si="22"/>
        <v>0</v>
      </c>
      <c r="AP89" s="46">
        <f t="shared" si="36"/>
        <v>0</v>
      </c>
      <c r="AQ89" s="46">
        <f t="shared" si="23"/>
        <v>0</v>
      </c>
      <c r="AR89" s="50">
        <f t="shared" si="10"/>
        <v>1.0499999999999982E-2</v>
      </c>
      <c r="AS89" s="42">
        <f t="shared" si="24"/>
        <v>0</v>
      </c>
      <c r="AT89" s="46">
        <f t="shared" si="37"/>
        <v>0</v>
      </c>
      <c r="AU89" s="46">
        <f t="shared" si="25"/>
        <v>0</v>
      </c>
      <c r="AV89" s="51">
        <f t="shared" si="11"/>
        <v>1.0499999999999982E-2</v>
      </c>
      <c r="AW89" s="42">
        <f t="shared" si="12"/>
        <v>0.13049999999999998</v>
      </c>
      <c r="AX89" s="43">
        <f t="shared" si="13"/>
        <v>-0.12</v>
      </c>
      <c r="AY89" s="42">
        <f t="shared" si="39"/>
        <v>256</v>
      </c>
      <c r="AZ89" s="52">
        <f t="shared" si="40"/>
        <v>4.968</v>
      </c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</row>
    <row r="90" spans="14:1015">
      <c r="N90" s="3">
        <f>Y90*info!T$4+AC90*info!T$5+AG90*info!T$6+AK90*info!T$7+N89</f>
        <v>1.1657999999999997</v>
      </c>
      <c r="P90" s="45">
        <v>50</v>
      </c>
      <c r="Q90" s="131"/>
      <c r="R90" s="131"/>
      <c r="S90" s="161">
        <f t="shared" si="28"/>
        <v>1.6947035573122524E-2</v>
      </c>
      <c r="T90" s="169">
        <f>AA89*$AA$30*$AA$34*(1-$AA$32)+AE89*$AE$30*$AE$34*(1-$AE$32)+AI89*$AI$30*$AI$34*(1-$AI$32)+AM89*$AM$30*$AM$34*(1-$AM$32)+AQ89*$AQ$30*$AQ$34*(1-$AQ$32)+AU89*$AU$30*$AU$34*(1-$AU$32)+Q90-R90+AW89+AX89+Advance!G64</f>
        <v>0.13469999999999999</v>
      </c>
      <c r="U90" s="132">
        <f t="shared" si="38"/>
        <v>0</v>
      </c>
      <c r="V90" s="165">
        <f t="shared" si="14"/>
        <v>0.13469999999999999</v>
      </c>
      <c r="W90" s="166">
        <f t="shared" si="30"/>
        <v>4.7519999999999998</v>
      </c>
      <c r="X90" s="49"/>
      <c r="Y90" s="42">
        <f t="shared" si="6"/>
        <v>0</v>
      </c>
      <c r="Z90" s="46">
        <f t="shared" si="31"/>
        <v>-50</v>
      </c>
      <c r="AA90" s="47">
        <f t="shared" si="15"/>
        <v>0</v>
      </c>
      <c r="AB90" s="48">
        <f t="shared" si="16"/>
        <v>0.13469999999999999</v>
      </c>
      <c r="AC90" s="49">
        <f t="shared" si="17"/>
        <v>11</v>
      </c>
      <c r="AD90" s="46">
        <f t="shared" si="32"/>
        <v>0</v>
      </c>
      <c r="AE90" s="46">
        <f t="shared" si="18"/>
        <v>35</v>
      </c>
      <c r="AF90" s="50">
        <f t="shared" si="7"/>
        <v>2.6999999999999802E-3</v>
      </c>
      <c r="AG90" s="42">
        <f t="shared" si="33"/>
        <v>0</v>
      </c>
      <c r="AH90" s="46">
        <f t="shared" si="34"/>
        <v>-2</v>
      </c>
      <c r="AI90" s="46">
        <f t="shared" si="19"/>
        <v>179</v>
      </c>
      <c r="AJ90" s="50">
        <f t="shared" si="8"/>
        <v>2.6999999999999802E-3</v>
      </c>
      <c r="AK90" s="42">
        <f t="shared" si="20"/>
        <v>0</v>
      </c>
      <c r="AL90" s="46">
        <f t="shared" si="35"/>
        <v>0</v>
      </c>
      <c r="AM90" s="46">
        <f t="shared" si="21"/>
        <v>1</v>
      </c>
      <c r="AN90" s="50">
        <f t="shared" si="9"/>
        <v>2.6999999999999802E-3</v>
      </c>
      <c r="AO90" s="42">
        <f t="shared" si="22"/>
        <v>0</v>
      </c>
      <c r="AP90" s="46">
        <f t="shared" si="36"/>
        <v>0</v>
      </c>
      <c r="AQ90" s="46">
        <f t="shared" si="23"/>
        <v>0</v>
      </c>
      <c r="AR90" s="50">
        <f t="shared" si="10"/>
        <v>2.6999999999999802E-3</v>
      </c>
      <c r="AS90" s="42">
        <f t="shared" si="24"/>
        <v>0</v>
      </c>
      <c r="AT90" s="46">
        <f t="shared" si="37"/>
        <v>0</v>
      </c>
      <c r="AU90" s="46">
        <f t="shared" si="25"/>
        <v>0</v>
      </c>
      <c r="AV90" s="51">
        <f t="shared" si="11"/>
        <v>2.6999999999999802E-3</v>
      </c>
      <c r="AW90" s="42">
        <f t="shared" si="12"/>
        <v>0.13469999999999999</v>
      </c>
      <c r="AX90" s="43">
        <f t="shared" si="13"/>
        <v>-0.13200000000000001</v>
      </c>
      <c r="AY90" s="42">
        <f t="shared" si="39"/>
        <v>215</v>
      </c>
      <c r="AZ90" s="52">
        <f t="shared" si="40"/>
        <v>4.7519999999999998</v>
      </c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</row>
    <row r="91" spans="14:1015">
      <c r="N91" s="3">
        <f>Y91*info!T$4+AC91*info!T$5+AG91*info!T$6+AK91*info!T$7+N90</f>
        <v>1.1897999999999997</v>
      </c>
      <c r="P91" s="45">
        <v>51</v>
      </c>
      <c r="Q91" s="131"/>
      <c r="R91" s="131"/>
      <c r="S91" s="161">
        <f t="shared" si="28"/>
        <v>1.5840513833992091E-2</v>
      </c>
      <c r="T91" s="169">
        <f>AA90*$AA$30*$AA$34*(1-$AA$32)+AE90*$AE$30*$AE$34*(1-$AE$32)+AI90*$AI$30*$AI$34*(1-$AI$32)+AM90*$AM$30*$AM$34*(1-$AM$32)+AQ90*$AQ$30*$AQ$34*(1-$AQ$32)+AU90*$AU$30*$AU$34*(1-$AU$32)+Q91-R91+AW90+AX90+Advance!G65</f>
        <v>0.1215</v>
      </c>
      <c r="U91" s="132">
        <f t="shared" si="38"/>
        <v>0</v>
      </c>
      <c r="V91" s="165">
        <f t="shared" si="14"/>
        <v>0.1215</v>
      </c>
      <c r="W91" s="166">
        <f t="shared" si="30"/>
        <v>4.8</v>
      </c>
      <c r="X91" s="49"/>
      <c r="Y91" s="42">
        <f t="shared" si="6"/>
        <v>0</v>
      </c>
      <c r="Z91" s="46">
        <f t="shared" si="31"/>
        <v>0</v>
      </c>
      <c r="AA91" s="47">
        <f t="shared" si="15"/>
        <v>0</v>
      </c>
      <c r="AB91" s="48">
        <f t="shared" si="16"/>
        <v>0.1215</v>
      </c>
      <c r="AC91" s="49">
        <f t="shared" si="17"/>
        <v>10</v>
      </c>
      <c r="AD91" s="46">
        <f t="shared" si="32"/>
        <v>0</v>
      </c>
      <c r="AE91" s="46">
        <f t="shared" si="18"/>
        <v>45</v>
      </c>
      <c r="AF91" s="50">
        <f t="shared" si="7"/>
        <v>1.5000000000000013E-3</v>
      </c>
      <c r="AG91" s="42">
        <f t="shared" si="33"/>
        <v>0</v>
      </c>
      <c r="AH91" s="46">
        <f t="shared" si="34"/>
        <v>-3</v>
      </c>
      <c r="AI91" s="46">
        <f t="shared" si="19"/>
        <v>176</v>
      </c>
      <c r="AJ91" s="50">
        <f t="shared" si="8"/>
        <v>1.5000000000000013E-3</v>
      </c>
      <c r="AK91" s="42">
        <f t="shared" si="20"/>
        <v>0</v>
      </c>
      <c r="AL91" s="46">
        <f t="shared" si="35"/>
        <v>0</v>
      </c>
      <c r="AM91" s="46">
        <f t="shared" si="21"/>
        <v>1</v>
      </c>
      <c r="AN91" s="50">
        <f t="shared" si="9"/>
        <v>1.5000000000000013E-3</v>
      </c>
      <c r="AO91" s="42">
        <f t="shared" si="22"/>
        <v>0</v>
      </c>
      <c r="AP91" s="46">
        <f t="shared" si="36"/>
        <v>0</v>
      </c>
      <c r="AQ91" s="46">
        <f t="shared" si="23"/>
        <v>0</v>
      </c>
      <c r="AR91" s="50">
        <f t="shared" si="10"/>
        <v>1.5000000000000013E-3</v>
      </c>
      <c r="AS91" s="42">
        <f t="shared" si="24"/>
        <v>0</v>
      </c>
      <c r="AT91" s="46">
        <f t="shared" si="37"/>
        <v>0</v>
      </c>
      <c r="AU91" s="46">
        <f t="shared" si="25"/>
        <v>0</v>
      </c>
      <c r="AV91" s="51">
        <f t="shared" si="11"/>
        <v>1.5000000000000013E-3</v>
      </c>
      <c r="AW91" s="42">
        <f t="shared" si="12"/>
        <v>0.1215</v>
      </c>
      <c r="AX91" s="43">
        <f t="shared" si="13"/>
        <v>-0.12</v>
      </c>
      <c r="AY91" s="42">
        <f t="shared" si="39"/>
        <v>222</v>
      </c>
      <c r="AZ91" s="52">
        <f t="shared" si="40"/>
        <v>4.8</v>
      </c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</row>
    <row r="92" spans="14:1015">
      <c r="N92" s="3">
        <f>Y92*info!T$4+AC92*info!T$5+AG92*info!T$6+AK92*info!T$7+N91</f>
        <v>1.2137999999999998</v>
      </c>
      <c r="P92" s="45">
        <v>52</v>
      </c>
      <c r="Q92" s="131"/>
      <c r="R92" s="131"/>
      <c r="S92" s="161">
        <f t="shared" si="28"/>
        <v>1.6105731225296439E-2</v>
      </c>
      <c r="T92" s="169">
        <f>AA91*$AA$30*$AA$34*(1-$AA$32)+AE91*$AE$30*$AE$34*(1-$AE$32)+AI91*$AI$30*$AI$34*(1-$AI$32)+AM91*$AM$30*$AM$34*(1-$AM$32)+AQ91*$AQ$30*$AQ$34*(1-$AQ$32)+AU91*$AU$30*$AU$34*(1-$AU$32)+Q92-R92+AW91+AX91+Advance!G66</f>
        <v>0.1215</v>
      </c>
      <c r="U92" s="132">
        <f t="shared" si="38"/>
        <v>0</v>
      </c>
      <c r="V92" s="165">
        <f t="shared" si="14"/>
        <v>0.1215</v>
      </c>
      <c r="W92" s="166">
        <f t="shared" si="30"/>
        <v>4.8719999999999999</v>
      </c>
      <c r="X92" s="49"/>
      <c r="Y92" s="42">
        <f t="shared" si="6"/>
        <v>0</v>
      </c>
      <c r="Z92" s="46">
        <f t="shared" si="31"/>
        <v>0</v>
      </c>
      <c r="AA92" s="47">
        <f t="shared" si="15"/>
        <v>0</v>
      </c>
      <c r="AB92" s="48">
        <f t="shared" si="16"/>
        <v>0.1215</v>
      </c>
      <c r="AC92" s="49">
        <f t="shared" si="17"/>
        <v>10</v>
      </c>
      <c r="AD92" s="46">
        <f t="shared" si="32"/>
        <v>0</v>
      </c>
      <c r="AE92" s="46">
        <f t="shared" si="18"/>
        <v>55</v>
      </c>
      <c r="AF92" s="50">
        <f t="shared" si="7"/>
        <v>1.5000000000000013E-3</v>
      </c>
      <c r="AG92" s="42">
        <f t="shared" si="33"/>
        <v>0</v>
      </c>
      <c r="AH92" s="46">
        <f t="shared" si="34"/>
        <v>-2</v>
      </c>
      <c r="AI92" s="46">
        <f t="shared" si="19"/>
        <v>174</v>
      </c>
      <c r="AJ92" s="50">
        <f t="shared" si="8"/>
        <v>1.5000000000000013E-3</v>
      </c>
      <c r="AK92" s="42">
        <f t="shared" si="20"/>
        <v>0</v>
      </c>
      <c r="AL92" s="46">
        <f t="shared" si="35"/>
        <v>0</v>
      </c>
      <c r="AM92" s="46">
        <f t="shared" si="21"/>
        <v>1</v>
      </c>
      <c r="AN92" s="50">
        <f t="shared" si="9"/>
        <v>1.5000000000000013E-3</v>
      </c>
      <c r="AO92" s="42">
        <f t="shared" si="22"/>
        <v>0</v>
      </c>
      <c r="AP92" s="46">
        <f t="shared" si="36"/>
        <v>0</v>
      </c>
      <c r="AQ92" s="46">
        <f t="shared" si="23"/>
        <v>0</v>
      </c>
      <c r="AR92" s="50">
        <f t="shared" si="10"/>
        <v>1.5000000000000013E-3</v>
      </c>
      <c r="AS92" s="42">
        <f t="shared" si="24"/>
        <v>0</v>
      </c>
      <c r="AT92" s="46">
        <f t="shared" si="37"/>
        <v>0</v>
      </c>
      <c r="AU92" s="46">
        <f t="shared" si="25"/>
        <v>0</v>
      </c>
      <c r="AV92" s="51">
        <f t="shared" si="11"/>
        <v>1.5000000000000013E-3</v>
      </c>
      <c r="AW92" s="42">
        <f t="shared" si="12"/>
        <v>0.1215</v>
      </c>
      <c r="AX92" s="43">
        <f t="shared" si="13"/>
        <v>-0.12</v>
      </c>
      <c r="AY92" s="42">
        <f t="shared" si="39"/>
        <v>230</v>
      </c>
      <c r="AZ92" s="52">
        <f t="shared" si="40"/>
        <v>4.8719999999999999</v>
      </c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</row>
    <row r="93" spans="14:1015">
      <c r="N93" s="3">
        <f>Y93*info!T$4+AC93*info!T$5+AG93*info!T$6+AK93*info!T$7+N92</f>
        <v>1.2377999999999998</v>
      </c>
      <c r="P93" s="45">
        <v>53</v>
      </c>
      <c r="Q93" s="131"/>
      <c r="R93" s="131"/>
      <c r="S93" s="161">
        <f t="shared" si="28"/>
        <v>1.6449209486166003E-2</v>
      </c>
      <c r="T93" s="169">
        <f>AA92*$AA$30*$AA$34*(1-$AA$32)+AE92*$AE$30*$AE$34*(1-$AE$32)+AI92*$AI$30*$AI$34*(1-$AI$32)+AM92*$AM$30*$AM$34*(1-$AM$32)+AQ92*$AQ$30*$AQ$34*(1-$AQ$32)+AU92*$AU$30*$AU$34*(1-$AU$32)+Q93-R93+AW92+AX92+Advance!G67</f>
        <v>0.12330000000000002</v>
      </c>
      <c r="U93" s="132">
        <f t="shared" si="38"/>
        <v>0</v>
      </c>
      <c r="V93" s="165">
        <f t="shared" si="14"/>
        <v>0.12330000000000002</v>
      </c>
      <c r="W93" s="166">
        <f t="shared" si="30"/>
        <v>4.92</v>
      </c>
      <c r="X93" s="49"/>
      <c r="Y93" s="42">
        <f t="shared" si="6"/>
        <v>0</v>
      </c>
      <c r="Z93" s="46">
        <f t="shared" si="31"/>
        <v>0</v>
      </c>
      <c r="AA93" s="47">
        <f t="shared" si="15"/>
        <v>0</v>
      </c>
      <c r="AB93" s="48">
        <f t="shared" si="16"/>
        <v>0.12330000000000002</v>
      </c>
      <c r="AC93" s="49">
        <f t="shared" si="17"/>
        <v>10</v>
      </c>
      <c r="AD93" s="46">
        <f t="shared" si="32"/>
        <v>0</v>
      </c>
      <c r="AE93" s="46">
        <f t="shared" si="18"/>
        <v>65</v>
      </c>
      <c r="AF93" s="50">
        <f t="shared" si="7"/>
        <v>3.3000000000000251E-3</v>
      </c>
      <c r="AG93" s="42">
        <f t="shared" si="33"/>
        <v>0</v>
      </c>
      <c r="AH93" s="46">
        <f t="shared" si="34"/>
        <v>-3</v>
      </c>
      <c r="AI93" s="46">
        <f t="shared" si="19"/>
        <v>171</v>
      </c>
      <c r="AJ93" s="50">
        <f t="shared" si="8"/>
        <v>3.3000000000000251E-3</v>
      </c>
      <c r="AK93" s="42">
        <f t="shared" si="20"/>
        <v>0</v>
      </c>
      <c r="AL93" s="46">
        <f t="shared" si="35"/>
        <v>0</v>
      </c>
      <c r="AM93" s="46">
        <f t="shared" si="21"/>
        <v>1</v>
      </c>
      <c r="AN93" s="50">
        <f t="shared" si="9"/>
        <v>3.3000000000000251E-3</v>
      </c>
      <c r="AO93" s="42">
        <f t="shared" si="22"/>
        <v>0</v>
      </c>
      <c r="AP93" s="46">
        <f t="shared" si="36"/>
        <v>0</v>
      </c>
      <c r="AQ93" s="46">
        <f t="shared" si="23"/>
        <v>0</v>
      </c>
      <c r="AR93" s="50">
        <f t="shared" si="10"/>
        <v>3.3000000000000251E-3</v>
      </c>
      <c r="AS93" s="42">
        <f t="shared" si="24"/>
        <v>0</v>
      </c>
      <c r="AT93" s="46">
        <f t="shared" si="37"/>
        <v>0</v>
      </c>
      <c r="AU93" s="46">
        <f t="shared" si="25"/>
        <v>0</v>
      </c>
      <c r="AV93" s="51">
        <f t="shared" si="11"/>
        <v>3.3000000000000251E-3</v>
      </c>
      <c r="AW93" s="42">
        <f t="shared" si="12"/>
        <v>0.12330000000000002</v>
      </c>
      <c r="AX93" s="43">
        <f t="shared" si="13"/>
        <v>-0.12</v>
      </c>
      <c r="AY93" s="42">
        <f t="shared" si="39"/>
        <v>237</v>
      </c>
      <c r="AZ93" s="52">
        <f t="shared" si="40"/>
        <v>4.92</v>
      </c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</row>
    <row r="94" spans="14:1015">
      <c r="N94" s="3">
        <f>Y94*info!T$4+AC94*info!T$5+AG94*info!T$6+AK94*info!T$7+N93</f>
        <v>1.2617999999999998</v>
      </c>
      <c r="P94" s="45">
        <v>54</v>
      </c>
      <c r="Q94" s="131"/>
      <c r="R94" s="131"/>
      <c r="S94" s="161">
        <f t="shared" si="28"/>
        <v>1.6714426877470351E-2</v>
      </c>
      <c r="T94" s="169">
        <f>AA93*$AA$30*$AA$34*(1-$AA$32)+AE93*$AE$30*$AE$34*(1-$AE$32)+AI93*$AI$30*$AI$34*(1-$AI$32)+AM93*$AM$30*$AM$34*(1-$AM$32)+AQ93*$AQ$30*$AQ$34*(1-$AQ$32)+AU93*$AU$30*$AU$34*(1-$AU$32)+Q94-R94+AW93+AX93+Advance!G68</f>
        <v>0.12630000000000002</v>
      </c>
      <c r="U94" s="132">
        <f t="shared" si="38"/>
        <v>0</v>
      </c>
      <c r="V94" s="165">
        <f t="shared" si="14"/>
        <v>0.12630000000000002</v>
      </c>
      <c r="W94" s="166">
        <f t="shared" si="30"/>
        <v>4.992</v>
      </c>
      <c r="X94" s="49"/>
      <c r="Y94" s="42">
        <f t="shared" si="6"/>
        <v>0</v>
      </c>
      <c r="Z94" s="46">
        <f t="shared" si="31"/>
        <v>0</v>
      </c>
      <c r="AA94" s="47">
        <f t="shared" si="15"/>
        <v>0</v>
      </c>
      <c r="AB94" s="48">
        <f t="shared" si="16"/>
        <v>0.12630000000000002</v>
      </c>
      <c r="AC94" s="49">
        <f t="shared" si="17"/>
        <v>10</v>
      </c>
      <c r="AD94" s="46">
        <f t="shared" si="32"/>
        <v>0</v>
      </c>
      <c r="AE94" s="46">
        <f t="shared" si="18"/>
        <v>75</v>
      </c>
      <c r="AF94" s="50">
        <f t="shared" si="7"/>
        <v>6.3000000000000278E-3</v>
      </c>
      <c r="AG94" s="42">
        <f t="shared" si="33"/>
        <v>0</v>
      </c>
      <c r="AH94" s="46">
        <f t="shared" si="34"/>
        <v>-2</v>
      </c>
      <c r="AI94" s="46">
        <f t="shared" si="19"/>
        <v>169</v>
      </c>
      <c r="AJ94" s="50">
        <f t="shared" si="8"/>
        <v>6.3000000000000278E-3</v>
      </c>
      <c r="AK94" s="42">
        <f t="shared" si="20"/>
        <v>0</v>
      </c>
      <c r="AL94" s="46">
        <f t="shared" si="35"/>
        <v>0</v>
      </c>
      <c r="AM94" s="46">
        <f t="shared" si="21"/>
        <v>1</v>
      </c>
      <c r="AN94" s="50">
        <f t="shared" si="9"/>
        <v>6.3000000000000278E-3</v>
      </c>
      <c r="AO94" s="42">
        <f t="shared" si="22"/>
        <v>0</v>
      </c>
      <c r="AP94" s="46">
        <f t="shared" si="36"/>
        <v>0</v>
      </c>
      <c r="AQ94" s="46">
        <f t="shared" si="23"/>
        <v>0</v>
      </c>
      <c r="AR94" s="50">
        <f t="shared" si="10"/>
        <v>6.3000000000000278E-3</v>
      </c>
      <c r="AS94" s="42">
        <f t="shared" si="24"/>
        <v>0</v>
      </c>
      <c r="AT94" s="46">
        <f t="shared" si="37"/>
        <v>0</v>
      </c>
      <c r="AU94" s="46">
        <f t="shared" si="25"/>
        <v>0</v>
      </c>
      <c r="AV94" s="51">
        <f t="shared" si="11"/>
        <v>6.3000000000000278E-3</v>
      </c>
      <c r="AW94" s="42">
        <f t="shared" si="12"/>
        <v>0.12630000000000002</v>
      </c>
      <c r="AX94" s="43">
        <f t="shared" si="13"/>
        <v>-0.12</v>
      </c>
      <c r="AY94" s="42">
        <f t="shared" si="39"/>
        <v>245</v>
      </c>
      <c r="AZ94" s="52">
        <f t="shared" si="40"/>
        <v>4.992</v>
      </c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</row>
    <row r="95" spans="14:1015">
      <c r="N95" s="3">
        <f>Y95*info!T$4+AC95*info!T$5+AG95*info!T$6+AK95*info!T$7+N94</f>
        <v>1.2857999999999998</v>
      </c>
      <c r="P95" s="45">
        <v>55</v>
      </c>
      <c r="Q95" s="131"/>
      <c r="R95" s="131"/>
      <c r="S95" s="161">
        <f t="shared" si="28"/>
        <v>1.7057905138339914E-2</v>
      </c>
      <c r="T95" s="169">
        <f>AA94*$AA$30*$AA$34*(1-$AA$32)+AE94*$AE$30*$AE$34*(1-$AE$32)+AI94*$AI$30*$AI$34*(1-$AI$32)+AM94*$AM$30*$AM$34*(1-$AM$32)+AQ94*$AQ$30*$AQ$34*(1-$AQ$32)+AU94*$AU$30*$AU$34*(1-$AU$32)+Q95-R95+AW94+AX94+Advance!G69</f>
        <v>0.13110000000000005</v>
      </c>
      <c r="U95" s="132">
        <f t="shared" si="38"/>
        <v>0</v>
      </c>
      <c r="V95" s="165">
        <f t="shared" si="14"/>
        <v>0.13110000000000005</v>
      </c>
      <c r="W95" s="166">
        <f t="shared" si="30"/>
        <v>5.0399999999999991</v>
      </c>
      <c r="X95" s="49"/>
      <c r="Y95" s="42">
        <f t="shared" si="6"/>
        <v>0</v>
      </c>
      <c r="Z95" s="46">
        <f t="shared" si="31"/>
        <v>0</v>
      </c>
      <c r="AA95" s="47">
        <f t="shared" si="15"/>
        <v>0</v>
      </c>
      <c r="AB95" s="48">
        <f t="shared" si="16"/>
        <v>0.13110000000000005</v>
      </c>
      <c r="AC95" s="49">
        <f t="shared" si="17"/>
        <v>10</v>
      </c>
      <c r="AD95" s="46">
        <f t="shared" si="32"/>
        <v>0</v>
      </c>
      <c r="AE95" s="46">
        <f t="shared" si="18"/>
        <v>85</v>
      </c>
      <c r="AF95" s="50">
        <f t="shared" si="7"/>
        <v>1.1100000000000054E-2</v>
      </c>
      <c r="AG95" s="42">
        <f t="shared" si="33"/>
        <v>0</v>
      </c>
      <c r="AH95" s="46">
        <f t="shared" si="34"/>
        <v>-3</v>
      </c>
      <c r="AI95" s="46">
        <f t="shared" si="19"/>
        <v>166</v>
      </c>
      <c r="AJ95" s="50">
        <f t="shared" si="8"/>
        <v>1.1100000000000054E-2</v>
      </c>
      <c r="AK95" s="42">
        <f t="shared" si="20"/>
        <v>0</v>
      </c>
      <c r="AL95" s="46">
        <f t="shared" si="35"/>
        <v>0</v>
      </c>
      <c r="AM95" s="46">
        <f t="shared" si="21"/>
        <v>1</v>
      </c>
      <c r="AN95" s="50">
        <f t="shared" si="9"/>
        <v>1.1100000000000054E-2</v>
      </c>
      <c r="AO95" s="42">
        <f t="shared" si="22"/>
        <v>0</v>
      </c>
      <c r="AP95" s="46">
        <f t="shared" si="36"/>
        <v>0</v>
      </c>
      <c r="AQ95" s="46">
        <f t="shared" si="23"/>
        <v>0</v>
      </c>
      <c r="AR95" s="50">
        <f t="shared" si="10"/>
        <v>1.1100000000000054E-2</v>
      </c>
      <c r="AS95" s="42">
        <f t="shared" si="24"/>
        <v>0</v>
      </c>
      <c r="AT95" s="46">
        <f t="shared" si="37"/>
        <v>0</v>
      </c>
      <c r="AU95" s="46">
        <f t="shared" si="25"/>
        <v>0</v>
      </c>
      <c r="AV95" s="51">
        <f t="shared" si="11"/>
        <v>1.1100000000000054E-2</v>
      </c>
      <c r="AW95" s="42">
        <f t="shared" si="12"/>
        <v>0.13110000000000005</v>
      </c>
      <c r="AX95" s="43">
        <f t="shared" si="13"/>
        <v>-0.12</v>
      </c>
      <c r="AY95" s="42">
        <f t="shared" si="39"/>
        <v>252</v>
      </c>
      <c r="AZ95" s="52">
        <f t="shared" si="40"/>
        <v>5.0399999999999991</v>
      </c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</row>
    <row r="96" spans="14:1015">
      <c r="N96" s="3">
        <f>Y96*info!T$4+AC96*info!T$5+AG96*info!T$6+AK96*info!T$7+N95</f>
        <v>1.3121999999999998</v>
      </c>
      <c r="P96" s="45">
        <v>56</v>
      </c>
      <c r="Q96" s="131"/>
      <c r="R96" s="131"/>
      <c r="S96" s="161">
        <f t="shared" si="28"/>
        <v>1.7323122529644262E-2</v>
      </c>
      <c r="T96" s="169">
        <f>AA95*$AA$30*$AA$34*(1-$AA$32)+AE95*$AE$30*$AE$34*(1-$AE$32)+AI95*$AI$30*$AI$34*(1-$AI$32)+AM95*$AM$30*$AM$34*(1-$AM$32)+AQ95*$AQ$30*$AQ$34*(1-$AQ$32)+AU95*$AU$30*$AU$34*(1-$AU$32)+Q96-R96+AW95+AX95+Advance!G70</f>
        <v>0.13710000000000011</v>
      </c>
      <c r="U96" s="132">
        <f t="shared" si="38"/>
        <v>0</v>
      </c>
      <c r="V96" s="165">
        <f t="shared" si="14"/>
        <v>0.13710000000000011</v>
      </c>
      <c r="W96" s="166">
        <f t="shared" si="30"/>
        <v>5.0999999999999996</v>
      </c>
      <c r="X96" s="49"/>
      <c r="Y96" s="42">
        <f t="shared" si="6"/>
        <v>0</v>
      </c>
      <c r="Z96" s="46">
        <f t="shared" si="31"/>
        <v>0</v>
      </c>
      <c r="AA96" s="47">
        <f t="shared" si="15"/>
        <v>0</v>
      </c>
      <c r="AB96" s="48">
        <f t="shared" si="16"/>
        <v>0.13710000000000011</v>
      </c>
      <c r="AC96" s="49">
        <f t="shared" si="17"/>
        <v>11</v>
      </c>
      <c r="AD96" s="46">
        <f t="shared" si="32"/>
        <v>0</v>
      </c>
      <c r="AE96" s="46">
        <f t="shared" si="18"/>
        <v>96</v>
      </c>
      <c r="AF96" s="50">
        <f t="shared" si="7"/>
        <v>5.1000000000001044E-3</v>
      </c>
      <c r="AG96" s="42">
        <f t="shared" si="33"/>
        <v>0</v>
      </c>
      <c r="AH96" s="46">
        <f t="shared" si="34"/>
        <v>-3</v>
      </c>
      <c r="AI96" s="46">
        <f t="shared" si="19"/>
        <v>163</v>
      </c>
      <c r="AJ96" s="50">
        <f t="shared" si="8"/>
        <v>5.1000000000001044E-3</v>
      </c>
      <c r="AK96" s="42">
        <f t="shared" si="20"/>
        <v>0</v>
      </c>
      <c r="AL96" s="46">
        <f t="shared" si="35"/>
        <v>0</v>
      </c>
      <c r="AM96" s="46">
        <f t="shared" si="21"/>
        <v>1</v>
      </c>
      <c r="AN96" s="50">
        <f t="shared" si="9"/>
        <v>5.1000000000001044E-3</v>
      </c>
      <c r="AO96" s="42">
        <f t="shared" si="22"/>
        <v>0</v>
      </c>
      <c r="AP96" s="46">
        <f t="shared" si="36"/>
        <v>0</v>
      </c>
      <c r="AQ96" s="46">
        <f t="shared" si="23"/>
        <v>0</v>
      </c>
      <c r="AR96" s="50">
        <f t="shared" si="10"/>
        <v>5.1000000000001044E-3</v>
      </c>
      <c r="AS96" s="42">
        <f t="shared" si="24"/>
        <v>0</v>
      </c>
      <c r="AT96" s="46">
        <f t="shared" si="37"/>
        <v>0</v>
      </c>
      <c r="AU96" s="46">
        <f t="shared" si="25"/>
        <v>0</v>
      </c>
      <c r="AV96" s="51">
        <f t="shared" si="11"/>
        <v>5.1000000000001044E-3</v>
      </c>
      <c r="AW96" s="42">
        <f t="shared" si="12"/>
        <v>0.13710000000000011</v>
      </c>
      <c r="AX96" s="43">
        <f t="shared" si="13"/>
        <v>-0.13200000000000001</v>
      </c>
      <c r="AY96" s="42">
        <f t="shared" si="39"/>
        <v>260</v>
      </c>
      <c r="AZ96" s="52">
        <f t="shared" si="40"/>
        <v>5.0999999999999996</v>
      </c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</row>
    <row r="97" spans="14:1015">
      <c r="N97" s="3">
        <f>Y97*info!T$4+AC97*info!T$5+AG97*info!T$6+AK97*info!T$7+N96</f>
        <v>1.3325999999999998</v>
      </c>
      <c r="P97" s="45">
        <v>57</v>
      </c>
      <c r="Q97" s="131"/>
      <c r="R97" s="131"/>
      <c r="S97" s="161">
        <f t="shared" si="28"/>
        <v>1.7638339920948612E-2</v>
      </c>
      <c r="T97" s="169">
        <f>AA96*$AA$30*$AA$34*(1-$AA$32)+AE96*$AE$30*$AE$34*(1-$AE$32)+AI96*$AI$30*$AI$34*(1-$AI$32)+AM96*$AM$30*$AM$34*(1-$AM$32)+AQ96*$AQ$30*$AQ$34*(1-$AQ$32)+AU96*$AU$30*$AU$34*(1-$AU$32)+Q97-R97+AW96+AX96+Advance!G71</f>
        <v>0.13260000000000011</v>
      </c>
      <c r="U97" s="132">
        <f t="shared" si="38"/>
        <v>0</v>
      </c>
      <c r="V97" s="165">
        <f t="shared" si="14"/>
        <v>0.13260000000000011</v>
      </c>
      <c r="W97" s="166">
        <f t="shared" si="30"/>
        <v>5.1719999999999997</v>
      </c>
      <c r="X97" s="49"/>
      <c r="Y97" s="42">
        <f t="shared" si="6"/>
        <v>0</v>
      </c>
      <c r="Z97" s="46">
        <f t="shared" si="31"/>
        <v>0</v>
      </c>
      <c r="AA97" s="47">
        <f t="shared" si="15"/>
        <v>0</v>
      </c>
      <c r="AB97" s="48">
        <f t="shared" si="16"/>
        <v>0.13260000000000011</v>
      </c>
      <c r="AC97" s="49">
        <f t="shared" si="17"/>
        <v>4</v>
      </c>
      <c r="AD97" s="46">
        <f t="shared" si="32"/>
        <v>0</v>
      </c>
      <c r="AE97" s="46">
        <f t="shared" si="18"/>
        <v>100</v>
      </c>
      <c r="AF97" s="50">
        <f t="shared" si="7"/>
        <v>8.4600000000000106E-2</v>
      </c>
      <c r="AG97" s="42">
        <f t="shared" si="33"/>
        <v>3</v>
      </c>
      <c r="AH97" s="46">
        <f t="shared" si="34"/>
        <v>-2</v>
      </c>
      <c r="AI97" s="46">
        <f t="shared" si="19"/>
        <v>164</v>
      </c>
      <c r="AJ97" s="50">
        <f t="shared" si="8"/>
        <v>1.2600000000000097E-2</v>
      </c>
      <c r="AK97" s="42">
        <f t="shared" si="20"/>
        <v>0</v>
      </c>
      <c r="AL97" s="46">
        <f t="shared" si="35"/>
        <v>0</v>
      </c>
      <c r="AM97" s="46">
        <f t="shared" si="21"/>
        <v>1</v>
      </c>
      <c r="AN97" s="50">
        <f t="shared" si="9"/>
        <v>1.2600000000000097E-2</v>
      </c>
      <c r="AO97" s="42">
        <f t="shared" si="22"/>
        <v>0</v>
      </c>
      <c r="AP97" s="46">
        <f t="shared" si="36"/>
        <v>0</v>
      </c>
      <c r="AQ97" s="46">
        <f t="shared" si="23"/>
        <v>0</v>
      </c>
      <c r="AR97" s="50">
        <f t="shared" si="10"/>
        <v>1.2600000000000097E-2</v>
      </c>
      <c r="AS97" s="42">
        <f t="shared" si="24"/>
        <v>0</v>
      </c>
      <c r="AT97" s="46">
        <f t="shared" si="37"/>
        <v>0</v>
      </c>
      <c r="AU97" s="46">
        <f t="shared" si="25"/>
        <v>0</v>
      </c>
      <c r="AV97" s="51">
        <f t="shared" si="11"/>
        <v>1.2600000000000097E-2</v>
      </c>
      <c r="AW97" s="42">
        <f t="shared" si="12"/>
        <v>0.13260000000000011</v>
      </c>
      <c r="AX97" s="43">
        <f t="shared" si="13"/>
        <v>-0.12000000000000001</v>
      </c>
      <c r="AY97" s="42">
        <f t="shared" si="39"/>
        <v>265</v>
      </c>
      <c r="AZ97" s="52">
        <f t="shared" si="40"/>
        <v>5.1719999999999997</v>
      </c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  <c r="RV97" s="35"/>
      <c r="RW97" s="35"/>
      <c r="RX97" s="35"/>
      <c r="RY97" s="35"/>
      <c r="RZ97" s="35"/>
      <c r="SA97" s="35"/>
      <c r="SB97" s="35"/>
      <c r="SC97" s="35"/>
      <c r="SD97" s="35"/>
      <c r="SE97" s="35"/>
      <c r="SF97" s="35"/>
      <c r="SG97" s="35"/>
      <c r="SH97" s="35"/>
      <c r="SI97" s="35"/>
      <c r="SJ97" s="35"/>
      <c r="SK97" s="35"/>
      <c r="SL97" s="35"/>
      <c r="SM97" s="35"/>
      <c r="SN97" s="35"/>
      <c r="SO97" s="35"/>
      <c r="SP97" s="35"/>
      <c r="SQ97" s="35"/>
      <c r="SR97" s="35"/>
      <c r="SS97" s="35"/>
      <c r="ST97" s="35"/>
      <c r="SU97" s="35"/>
      <c r="SV97" s="35"/>
      <c r="SW97" s="35"/>
      <c r="SX97" s="35"/>
      <c r="SY97" s="35"/>
      <c r="SZ97" s="35"/>
      <c r="TA97" s="35"/>
      <c r="TB97" s="35"/>
      <c r="TC97" s="35"/>
      <c r="TD97" s="35"/>
      <c r="TE97" s="35"/>
      <c r="TF97" s="35"/>
      <c r="TG97" s="35"/>
      <c r="TH97" s="35"/>
      <c r="TI97" s="35"/>
      <c r="TJ97" s="35"/>
      <c r="TK97" s="35"/>
      <c r="TL97" s="35"/>
      <c r="TM97" s="35"/>
      <c r="TN97" s="35"/>
      <c r="TO97" s="35"/>
      <c r="TP97" s="35"/>
      <c r="TQ97" s="35"/>
      <c r="TR97" s="35"/>
      <c r="TS97" s="35"/>
      <c r="TT97" s="35"/>
      <c r="TU97" s="35"/>
      <c r="TV97" s="35"/>
      <c r="TW97" s="35"/>
      <c r="TX97" s="35"/>
      <c r="TY97" s="35"/>
      <c r="TZ97" s="35"/>
      <c r="UA97" s="35"/>
      <c r="UB97" s="35"/>
      <c r="UC97" s="35"/>
      <c r="UD97" s="35"/>
      <c r="UE97" s="35"/>
      <c r="UF97" s="35"/>
      <c r="UG97" s="35"/>
      <c r="UH97" s="35"/>
      <c r="UI97" s="35"/>
      <c r="UJ97" s="35"/>
      <c r="UK97" s="35"/>
      <c r="UL97" s="35"/>
      <c r="UM97" s="35"/>
      <c r="UN97" s="35"/>
      <c r="UO97" s="35"/>
      <c r="UP97" s="35"/>
      <c r="UQ97" s="35"/>
      <c r="UR97" s="35"/>
      <c r="US97" s="35"/>
      <c r="UT97" s="35"/>
      <c r="UU97" s="35"/>
      <c r="UV97" s="35"/>
      <c r="UW97" s="35"/>
      <c r="UX97" s="35"/>
      <c r="UY97" s="35"/>
      <c r="UZ97" s="35"/>
      <c r="VA97" s="35"/>
      <c r="VB97" s="35"/>
      <c r="VC97" s="35"/>
      <c r="VD97" s="35"/>
      <c r="VE97" s="35"/>
      <c r="VF97" s="35"/>
      <c r="VG97" s="35"/>
      <c r="VH97" s="35"/>
      <c r="VI97" s="35"/>
      <c r="VJ97" s="35"/>
      <c r="VK97" s="35"/>
      <c r="VL97" s="35"/>
      <c r="VM97" s="35"/>
      <c r="VN97" s="35"/>
      <c r="VO97" s="35"/>
      <c r="VP97" s="35"/>
      <c r="VQ97" s="35"/>
      <c r="VR97" s="35"/>
      <c r="VS97" s="35"/>
      <c r="VT97" s="35"/>
      <c r="VU97" s="35"/>
      <c r="VV97" s="35"/>
      <c r="VW97" s="35"/>
      <c r="VX97" s="35"/>
      <c r="VY97" s="35"/>
      <c r="VZ97" s="35"/>
      <c r="WA97" s="35"/>
      <c r="WB97" s="35"/>
      <c r="WC97" s="35"/>
      <c r="WD97" s="35"/>
      <c r="WE97" s="35"/>
      <c r="WF97" s="35"/>
      <c r="WG97" s="35"/>
      <c r="WH97" s="35"/>
      <c r="WI97" s="35"/>
      <c r="WJ97" s="35"/>
      <c r="WK97" s="35"/>
      <c r="WL97" s="35"/>
      <c r="WM97" s="35"/>
      <c r="WN97" s="35"/>
      <c r="WO97" s="35"/>
      <c r="WP97" s="35"/>
      <c r="WQ97" s="35"/>
      <c r="WR97" s="35"/>
      <c r="WS97" s="35"/>
      <c r="WT97" s="35"/>
      <c r="WU97" s="35"/>
      <c r="WV97" s="35"/>
      <c r="WW97" s="35"/>
      <c r="WX97" s="35"/>
      <c r="WY97" s="35"/>
      <c r="WZ97" s="35"/>
      <c r="XA97" s="35"/>
      <c r="XB97" s="35"/>
      <c r="XC97" s="35"/>
      <c r="XD97" s="35"/>
      <c r="XE97" s="35"/>
      <c r="XF97" s="35"/>
      <c r="XG97" s="35"/>
      <c r="XH97" s="35"/>
      <c r="XI97" s="35"/>
      <c r="XJ97" s="35"/>
      <c r="XK97" s="35"/>
      <c r="XL97" s="35"/>
      <c r="XM97" s="35"/>
      <c r="XN97" s="35"/>
      <c r="XO97" s="35"/>
      <c r="XP97" s="35"/>
      <c r="XQ97" s="35"/>
      <c r="XR97" s="35"/>
      <c r="XS97" s="35"/>
      <c r="XT97" s="35"/>
      <c r="XU97" s="35"/>
      <c r="XV97" s="35"/>
      <c r="XW97" s="35"/>
      <c r="XX97" s="35"/>
      <c r="XY97" s="35"/>
      <c r="XZ97" s="35"/>
      <c r="YA97" s="35"/>
      <c r="YB97" s="35"/>
      <c r="YC97" s="35"/>
      <c r="YD97" s="35"/>
      <c r="YE97" s="35"/>
      <c r="YF97" s="35"/>
      <c r="YG97" s="35"/>
      <c r="YH97" s="35"/>
      <c r="YI97" s="35"/>
      <c r="YJ97" s="35"/>
      <c r="YK97" s="35"/>
      <c r="YL97" s="35"/>
      <c r="YM97" s="35"/>
      <c r="YN97" s="35"/>
      <c r="YO97" s="35"/>
      <c r="YP97" s="35"/>
      <c r="YQ97" s="35"/>
      <c r="YR97" s="35"/>
      <c r="YS97" s="35"/>
      <c r="YT97" s="35"/>
      <c r="YU97" s="35"/>
      <c r="YV97" s="35"/>
      <c r="YW97" s="35"/>
      <c r="YX97" s="35"/>
      <c r="YY97" s="35"/>
      <c r="YZ97" s="35"/>
      <c r="ZA97" s="35"/>
      <c r="ZB97" s="35"/>
      <c r="ZC97" s="35"/>
      <c r="ZD97" s="35"/>
      <c r="ZE97" s="35"/>
      <c r="ZF97" s="35"/>
      <c r="ZG97" s="35"/>
      <c r="ZH97" s="35"/>
      <c r="ZI97" s="35"/>
      <c r="ZJ97" s="35"/>
      <c r="ZK97" s="35"/>
      <c r="ZL97" s="35"/>
      <c r="ZM97" s="35"/>
      <c r="ZN97" s="35"/>
      <c r="ZO97" s="35"/>
      <c r="ZP97" s="35"/>
      <c r="ZQ97" s="35"/>
      <c r="ZR97" s="35"/>
      <c r="ZS97" s="35"/>
      <c r="ZT97" s="35"/>
      <c r="ZU97" s="35"/>
      <c r="ZV97" s="35"/>
      <c r="ZW97" s="35"/>
      <c r="ZX97" s="35"/>
      <c r="ZY97" s="35"/>
      <c r="ZZ97" s="35"/>
      <c r="AAA97" s="35"/>
      <c r="AAB97" s="35"/>
      <c r="AAC97" s="35"/>
      <c r="AAD97" s="35"/>
      <c r="AAE97" s="35"/>
      <c r="AAF97" s="35"/>
      <c r="AAG97" s="35"/>
      <c r="AAH97" s="35"/>
      <c r="AAI97" s="35"/>
      <c r="AAJ97" s="35"/>
      <c r="AAK97" s="35"/>
      <c r="AAL97" s="35"/>
      <c r="AAM97" s="35"/>
      <c r="AAN97" s="35"/>
      <c r="AAO97" s="35"/>
      <c r="AAP97" s="35"/>
      <c r="AAQ97" s="35"/>
      <c r="AAR97" s="35"/>
      <c r="AAS97" s="35"/>
      <c r="AAT97" s="35"/>
      <c r="AAU97" s="35"/>
      <c r="AAV97" s="35"/>
      <c r="AAW97" s="35"/>
      <c r="AAX97" s="35"/>
      <c r="AAY97" s="35"/>
      <c r="AAZ97" s="35"/>
      <c r="ABA97" s="35"/>
      <c r="ABB97" s="35"/>
      <c r="ABC97" s="35"/>
      <c r="ABD97" s="35"/>
      <c r="ABE97" s="35"/>
      <c r="ABF97" s="35"/>
      <c r="ABG97" s="35"/>
      <c r="ABH97" s="35"/>
      <c r="ABI97" s="35"/>
      <c r="ABJ97" s="35"/>
      <c r="ABK97" s="35"/>
      <c r="ABL97" s="35"/>
      <c r="ABM97" s="35"/>
      <c r="ABN97" s="35"/>
      <c r="ABO97" s="35"/>
      <c r="ABP97" s="35"/>
      <c r="ABQ97" s="35"/>
      <c r="ABR97" s="35"/>
      <c r="ABS97" s="35"/>
      <c r="ABT97" s="35"/>
      <c r="ABU97" s="35"/>
      <c r="ABV97" s="35"/>
      <c r="ABW97" s="35"/>
      <c r="ABX97" s="35"/>
      <c r="ABY97" s="35"/>
      <c r="ABZ97" s="35"/>
      <c r="ACA97" s="35"/>
      <c r="ACB97" s="35"/>
      <c r="ACC97" s="35"/>
      <c r="ACD97" s="35"/>
      <c r="ACE97" s="35"/>
      <c r="ACF97" s="35"/>
      <c r="ACG97" s="35"/>
      <c r="ACH97" s="35"/>
      <c r="ACI97" s="35"/>
      <c r="ACJ97" s="35"/>
      <c r="ACK97" s="35"/>
      <c r="ACL97" s="35"/>
      <c r="ACM97" s="35"/>
      <c r="ACN97" s="35"/>
      <c r="ACO97" s="35"/>
      <c r="ACP97" s="35"/>
      <c r="ACQ97" s="35"/>
      <c r="ACR97" s="35"/>
      <c r="ACS97" s="35"/>
      <c r="ACT97" s="35"/>
      <c r="ACU97" s="35"/>
      <c r="ACV97" s="35"/>
      <c r="ACW97" s="35"/>
      <c r="ACX97" s="35"/>
      <c r="ACY97" s="35"/>
      <c r="ACZ97" s="35"/>
      <c r="ADA97" s="35"/>
      <c r="ADB97" s="35"/>
      <c r="ADC97" s="35"/>
      <c r="ADD97" s="35"/>
      <c r="ADE97" s="35"/>
      <c r="ADF97" s="35"/>
      <c r="ADG97" s="35"/>
      <c r="ADH97" s="35"/>
      <c r="ADI97" s="35"/>
      <c r="ADJ97" s="35"/>
      <c r="ADK97" s="35"/>
      <c r="ADL97" s="35"/>
      <c r="ADM97" s="35"/>
      <c r="ADN97" s="35"/>
      <c r="ADO97" s="35"/>
      <c r="ADP97" s="35"/>
      <c r="ADQ97" s="35"/>
      <c r="ADR97" s="35"/>
      <c r="ADS97" s="35"/>
      <c r="ADT97" s="35"/>
      <c r="ADU97" s="35"/>
      <c r="ADV97" s="35"/>
      <c r="ADW97" s="35"/>
      <c r="ADX97" s="35"/>
      <c r="ADY97" s="35"/>
      <c r="ADZ97" s="35"/>
      <c r="AEA97" s="35"/>
      <c r="AEB97" s="35"/>
      <c r="AEC97" s="35"/>
      <c r="AED97" s="35"/>
      <c r="AEE97" s="35"/>
      <c r="AEF97" s="35"/>
      <c r="AEG97" s="35"/>
      <c r="AEH97" s="35"/>
      <c r="AEI97" s="35"/>
      <c r="AEJ97" s="35"/>
      <c r="AEK97" s="35"/>
      <c r="AEL97" s="35"/>
      <c r="AEM97" s="35"/>
      <c r="AEN97" s="35"/>
      <c r="AEO97" s="35"/>
      <c r="AEP97" s="35"/>
      <c r="AEQ97" s="35"/>
      <c r="AER97" s="35"/>
      <c r="AES97" s="35"/>
      <c r="AET97" s="35"/>
      <c r="AEU97" s="35"/>
      <c r="AEV97" s="35"/>
      <c r="AEW97" s="35"/>
      <c r="AEX97" s="35"/>
      <c r="AEY97" s="35"/>
      <c r="AEZ97" s="35"/>
      <c r="AFA97" s="35"/>
      <c r="AFB97" s="35"/>
      <c r="AFC97" s="35"/>
      <c r="AFD97" s="35"/>
      <c r="AFE97" s="35"/>
      <c r="AFF97" s="35"/>
      <c r="AFG97" s="35"/>
      <c r="AFH97" s="35"/>
      <c r="AFI97" s="35"/>
      <c r="AFJ97" s="35"/>
      <c r="AFK97" s="35"/>
      <c r="AFL97" s="35"/>
      <c r="AFM97" s="35"/>
      <c r="AFN97" s="35"/>
      <c r="AFO97" s="35"/>
      <c r="AFP97" s="35"/>
      <c r="AFQ97" s="35"/>
      <c r="AFR97" s="35"/>
      <c r="AFS97" s="35"/>
      <c r="AFT97" s="35"/>
      <c r="AFU97" s="35"/>
      <c r="AFV97" s="35"/>
      <c r="AFW97" s="35"/>
      <c r="AFX97" s="35"/>
      <c r="AFY97" s="35"/>
      <c r="AFZ97" s="35"/>
      <c r="AGA97" s="35"/>
      <c r="AGB97" s="35"/>
      <c r="AGC97" s="35"/>
      <c r="AGD97" s="35"/>
      <c r="AGE97" s="35"/>
      <c r="AGF97" s="35"/>
      <c r="AGG97" s="35"/>
      <c r="AGH97" s="35"/>
      <c r="AGI97" s="35"/>
      <c r="AGJ97" s="35"/>
      <c r="AGK97" s="35"/>
      <c r="AGL97" s="35"/>
      <c r="AGM97" s="35"/>
      <c r="AGN97" s="35"/>
      <c r="AGO97" s="35"/>
      <c r="AGP97" s="35"/>
      <c r="AGQ97" s="35"/>
      <c r="AGR97" s="35"/>
      <c r="AGS97" s="35"/>
      <c r="AGT97" s="35"/>
      <c r="AGU97" s="35"/>
      <c r="AGV97" s="35"/>
      <c r="AGW97" s="35"/>
      <c r="AGX97" s="35"/>
      <c r="AGY97" s="35"/>
      <c r="AGZ97" s="35"/>
      <c r="AHA97" s="35"/>
      <c r="AHB97" s="35"/>
      <c r="AHC97" s="35"/>
      <c r="AHD97" s="35"/>
      <c r="AHE97" s="35"/>
      <c r="AHF97" s="35"/>
      <c r="AHG97" s="35"/>
      <c r="AHH97" s="35"/>
      <c r="AHI97" s="35"/>
      <c r="AHJ97" s="35"/>
      <c r="AHK97" s="35"/>
      <c r="AHL97" s="35"/>
      <c r="AHM97" s="35"/>
      <c r="AHN97" s="35"/>
      <c r="AHO97" s="35"/>
      <c r="AHP97" s="35"/>
      <c r="AHQ97" s="35"/>
      <c r="AHR97" s="35"/>
      <c r="AHS97" s="35"/>
      <c r="AHT97" s="35"/>
      <c r="AHU97" s="35"/>
      <c r="AHV97" s="35"/>
      <c r="AHW97" s="35"/>
      <c r="AHX97" s="35"/>
      <c r="AHY97" s="35"/>
      <c r="AHZ97" s="35"/>
      <c r="AIA97" s="35"/>
      <c r="AIB97" s="35"/>
      <c r="AIC97" s="35"/>
      <c r="AID97" s="35"/>
      <c r="AIE97" s="35"/>
      <c r="AIF97" s="35"/>
      <c r="AIG97" s="35"/>
      <c r="AIH97" s="35"/>
      <c r="AII97" s="35"/>
      <c r="AIJ97" s="35"/>
      <c r="AIK97" s="35"/>
      <c r="AIL97" s="35"/>
      <c r="AIM97" s="35"/>
      <c r="AIN97" s="35"/>
      <c r="AIO97" s="35"/>
      <c r="AIP97" s="35"/>
      <c r="AIQ97" s="35"/>
      <c r="AIR97" s="35"/>
      <c r="AIS97" s="35"/>
      <c r="AIT97" s="35"/>
      <c r="AIU97" s="35"/>
      <c r="AIV97" s="35"/>
      <c r="AIW97" s="35"/>
      <c r="AIX97" s="35"/>
      <c r="AIY97" s="35"/>
      <c r="AIZ97" s="35"/>
      <c r="AJA97" s="35"/>
      <c r="AJB97" s="35"/>
      <c r="AJC97" s="35"/>
      <c r="AJD97" s="35"/>
      <c r="AJE97" s="35"/>
      <c r="AJF97" s="35"/>
      <c r="AJG97" s="35"/>
      <c r="AJH97" s="35"/>
      <c r="AJI97" s="35"/>
      <c r="AJJ97" s="35"/>
      <c r="AJK97" s="35"/>
      <c r="AJL97" s="35"/>
      <c r="AJM97" s="35"/>
      <c r="AJN97" s="35"/>
      <c r="AJO97" s="35"/>
      <c r="AJP97" s="35"/>
      <c r="AJQ97" s="35"/>
      <c r="AJR97" s="35"/>
      <c r="AJS97" s="35"/>
      <c r="AJT97" s="35"/>
      <c r="AJU97" s="35"/>
      <c r="AJV97" s="35"/>
      <c r="AJW97" s="35"/>
      <c r="AJX97" s="35"/>
      <c r="AJY97" s="35"/>
      <c r="AJZ97" s="35"/>
      <c r="AKA97" s="35"/>
      <c r="AKB97" s="35"/>
      <c r="AKC97" s="35"/>
      <c r="AKD97" s="35"/>
      <c r="AKE97" s="35"/>
      <c r="AKF97" s="35"/>
      <c r="AKG97" s="35"/>
      <c r="AKH97" s="35"/>
      <c r="AKI97" s="35"/>
      <c r="AKJ97" s="35"/>
      <c r="AKK97" s="35"/>
      <c r="AKL97" s="35"/>
      <c r="AKM97" s="35"/>
      <c r="AKN97" s="35"/>
      <c r="AKO97" s="35"/>
      <c r="AKP97" s="35"/>
      <c r="AKQ97" s="35"/>
      <c r="AKR97" s="35"/>
      <c r="AKS97" s="35"/>
      <c r="AKT97" s="35"/>
      <c r="AKU97" s="35"/>
      <c r="AKV97" s="35"/>
      <c r="AKW97" s="35"/>
      <c r="AKX97" s="35"/>
      <c r="AKY97" s="35"/>
      <c r="AKZ97" s="35"/>
      <c r="ALA97" s="35"/>
      <c r="ALB97" s="35"/>
      <c r="ALC97" s="35"/>
      <c r="ALD97" s="35"/>
      <c r="ALE97" s="35"/>
      <c r="ALF97" s="35"/>
      <c r="ALG97" s="35"/>
      <c r="ALH97" s="35"/>
      <c r="ALI97" s="35"/>
      <c r="ALJ97" s="35"/>
      <c r="ALK97" s="35"/>
      <c r="ALL97" s="35"/>
      <c r="ALM97" s="35"/>
      <c r="ALN97" s="35"/>
      <c r="ALO97" s="35"/>
      <c r="ALP97" s="35"/>
      <c r="ALQ97" s="35"/>
      <c r="ALR97" s="35"/>
      <c r="ALS97" s="35"/>
      <c r="ALT97" s="35"/>
      <c r="ALU97" s="35"/>
      <c r="ALV97" s="35"/>
      <c r="ALW97" s="35"/>
      <c r="ALX97" s="35"/>
      <c r="ALY97" s="35"/>
      <c r="ALZ97" s="35"/>
      <c r="AMA97" s="35"/>
    </row>
    <row r="98" spans="14:1015">
      <c r="N98" s="3">
        <f>Y98*info!T$4+AC98*info!T$5+AG98*info!T$6+AK98*info!T$7+N97</f>
        <v>1.3505999999999998</v>
      </c>
      <c r="P98" s="45">
        <v>58</v>
      </c>
      <c r="Q98" s="131"/>
      <c r="R98" s="131"/>
      <c r="S98" s="161">
        <f t="shared" si="28"/>
        <v>1.7916600790513829E-2</v>
      </c>
      <c r="T98" s="169">
        <f>AA97*$AA$30*$AA$34*(1-$AA$32)+AE97*$AE$30*$AE$34*(1-$AE$32)+AI97*$AI$30*$AI$34*(1-$AI$32)+AM97*$AM$30*$AM$34*(1-$AM$32)+AQ97*$AQ$30*$AQ$34*(1-$AQ$32)+AU97*$AU$30*$AU$34*(1-$AU$32)+Q98-R98+AW97+AX97+Advance!G72</f>
        <v>0.14190000000000014</v>
      </c>
      <c r="U98" s="132">
        <f t="shared" si="38"/>
        <v>0</v>
      </c>
      <c r="V98" s="165">
        <f t="shared" si="14"/>
        <v>0.14190000000000014</v>
      </c>
      <c r="W98" s="166">
        <f t="shared" si="30"/>
        <v>5.22</v>
      </c>
      <c r="X98" s="49"/>
      <c r="Y98" s="42">
        <f t="shared" si="6"/>
        <v>0</v>
      </c>
      <c r="Z98" s="46">
        <f t="shared" si="31"/>
        <v>0</v>
      </c>
      <c r="AA98" s="47">
        <f t="shared" si="15"/>
        <v>0</v>
      </c>
      <c r="AB98" s="48">
        <f t="shared" si="16"/>
        <v>0.14190000000000014</v>
      </c>
      <c r="AC98" s="49">
        <f t="shared" si="17"/>
        <v>0</v>
      </c>
      <c r="AD98" s="46">
        <f t="shared" si="32"/>
        <v>0</v>
      </c>
      <c r="AE98" s="46">
        <f t="shared" si="18"/>
        <v>100</v>
      </c>
      <c r="AF98" s="50">
        <f t="shared" si="7"/>
        <v>0.14190000000000014</v>
      </c>
      <c r="AG98" s="42">
        <f t="shared" si="33"/>
        <v>5</v>
      </c>
      <c r="AH98" s="46">
        <f t="shared" si="34"/>
        <v>-3</v>
      </c>
      <c r="AI98" s="46">
        <f t="shared" si="19"/>
        <v>166</v>
      </c>
      <c r="AJ98" s="50">
        <f t="shared" si="8"/>
        <v>2.1900000000000142E-2</v>
      </c>
      <c r="AK98" s="42">
        <f t="shared" si="20"/>
        <v>0</v>
      </c>
      <c r="AL98" s="46">
        <f t="shared" si="35"/>
        <v>0</v>
      </c>
      <c r="AM98" s="46">
        <f t="shared" si="21"/>
        <v>1</v>
      </c>
      <c r="AN98" s="50">
        <f t="shared" si="9"/>
        <v>2.1900000000000142E-2</v>
      </c>
      <c r="AO98" s="42">
        <f t="shared" si="22"/>
        <v>0</v>
      </c>
      <c r="AP98" s="46">
        <f t="shared" si="36"/>
        <v>0</v>
      </c>
      <c r="AQ98" s="46">
        <f t="shared" si="23"/>
        <v>0</v>
      </c>
      <c r="AR98" s="50">
        <f t="shared" si="10"/>
        <v>2.1900000000000142E-2</v>
      </c>
      <c r="AS98" s="42">
        <f t="shared" si="24"/>
        <v>0</v>
      </c>
      <c r="AT98" s="46">
        <f t="shared" si="37"/>
        <v>0</v>
      </c>
      <c r="AU98" s="46">
        <f t="shared" si="25"/>
        <v>0</v>
      </c>
      <c r="AV98" s="51">
        <f t="shared" si="11"/>
        <v>2.1900000000000142E-2</v>
      </c>
      <c r="AW98" s="42">
        <f t="shared" si="12"/>
        <v>0.14190000000000014</v>
      </c>
      <c r="AX98" s="43">
        <f t="shared" si="13"/>
        <v>-0.12</v>
      </c>
      <c r="AY98" s="42">
        <f t="shared" si="39"/>
        <v>267</v>
      </c>
      <c r="AZ98" s="52">
        <f t="shared" si="40"/>
        <v>5.22</v>
      </c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  <c r="RV98" s="35"/>
      <c r="RW98" s="35"/>
      <c r="RX98" s="35"/>
      <c r="RY98" s="35"/>
      <c r="RZ98" s="35"/>
      <c r="SA98" s="35"/>
      <c r="SB98" s="35"/>
      <c r="SC98" s="35"/>
      <c r="SD98" s="35"/>
      <c r="SE98" s="35"/>
      <c r="SF98" s="35"/>
      <c r="SG98" s="35"/>
      <c r="SH98" s="35"/>
      <c r="SI98" s="35"/>
      <c r="SJ98" s="35"/>
      <c r="SK98" s="35"/>
      <c r="SL98" s="35"/>
      <c r="SM98" s="35"/>
      <c r="SN98" s="35"/>
      <c r="SO98" s="35"/>
      <c r="SP98" s="35"/>
      <c r="SQ98" s="35"/>
      <c r="SR98" s="35"/>
      <c r="SS98" s="35"/>
      <c r="ST98" s="35"/>
      <c r="SU98" s="35"/>
      <c r="SV98" s="35"/>
      <c r="SW98" s="35"/>
      <c r="SX98" s="35"/>
      <c r="SY98" s="35"/>
      <c r="SZ98" s="35"/>
      <c r="TA98" s="35"/>
      <c r="TB98" s="35"/>
      <c r="TC98" s="35"/>
      <c r="TD98" s="35"/>
      <c r="TE98" s="35"/>
      <c r="TF98" s="35"/>
      <c r="TG98" s="35"/>
      <c r="TH98" s="35"/>
      <c r="TI98" s="35"/>
      <c r="TJ98" s="35"/>
      <c r="TK98" s="35"/>
      <c r="TL98" s="35"/>
      <c r="TM98" s="35"/>
      <c r="TN98" s="35"/>
      <c r="TO98" s="35"/>
      <c r="TP98" s="35"/>
      <c r="TQ98" s="35"/>
      <c r="TR98" s="35"/>
      <c r="TS98" s="35"/>
      <c r="TT98" s="35"/>
      <c r="TU98" s="35"/>
      <c r="TV98" s="35"/>
      <c r="TW98" s="35"/>
      <c r="TX98" s="35"/>
      <c r="TY98" s="35"/>
      <c r="TZ98" s="35"/>
      <c r="UA98" s="35"/>
      <c r="UB98" s="35"/>
      <c r="UC98" s="35"/>
      <c r="UD98" s="35"/>
      <c r="UE98" s="35"/>
      <c r="UF98" s="35"/>
      <c r="UG98" s="35"/>
      <c r="UH98" s="35"/>
      <c r="UI98" s="35"/>
      <c r="UJ98" s="35"/>
      <c r="UK98" s="35"/>
      <c r="UL98" s="35"/>
      <c r="UM98" s="35"/>
      <c r="UN98" s="35"/>
      <c r="UO98" s="35"/>
      <c r="UP98" s="35"/>
      <c r="UQ98" s="35"/>
      <c r="UR98" s="35"/>
      <c r="US98" s="35"/>
      <c r="UT98" s="35"/>
      <c r="UU98" s="35"/>
      <c r="UV98" s="35"/>
      <c r="UW98" s="35"/>
      <c r="UX98" s="35"/>
      <c r="UY98" s="35"/>
      <c r="UZ98" s="35"/>
      <c r="VA98" s="35"/>
      <c r="VB98" s="35"/>
      <c r="VC98" s="35"/>
      <c r="VD98" s="35"/>
      <c r="VE98" s="35"/>
      <c r="VF98" s="35"/>
      <c r="VG98" s="35"/>
      <c r="VH98" s="35"/>
      <c r="VI98" s="35"/>
      <c r="VJ98" s="35"/>
      <c r="VK98" s="35"/>
      <c r="VL98" s="35"/>
      <c r="VM98" s="35"/>
      <c r="VN98" s="35"/>
      <c r="VO98" s="35"/>
      <c r="VP98" s="35"/>
      <c r="VQ98" s="35"/>
      <c r="VR98" s="35"/>
      <c r="VS98" s="35"/>
      <c r="VT98" s="35"/>
      <c r="VU98" s="35"/>
      <c r="VV98" s="35"/>
      <c r="VW98" s="35"/>
      <c r="VX98" s="35"/>
      <c r="VY98" s="35"/>
      <c r="VZ98" s="35"/>
      <c r="WA98" s="35"/>
      <c r="WB98" s="35"/>
      <c r="WC98" s="35"/>
      <c r="WD98" s="35"/>
      <c r="WE98" s="35"/>
      <c r="WF98" s="35"/>
      <c r="WG98" s="35"/>
      <c r="WH98" s="35"/>
      <c r="WI98" s="35"/>
      <c r="WJ98" s="35"/>
      <c r="WK98" s="35"/>
      <c r="WL98" s="35"/>
      <c r="WM98" s="35"/>
      <c r="WN98" s="35"/>
      <c r="WO98" s="35"/>
      <c r="WP98" s="35"/>
      <c r="WQ98" s="35"/>
      <c r="WR98" s="35"/>
      <c r="WS98" s="35"/>
      <c r="WT98" s="35"/>
      <c r="WU98" s="35"/>
      <c r="WV98" s="35"/>
      <c r="WW98" s="35"/>
      <c r="WX98" s="35"/>
      <c r="WY98" s="35"/>
      <c r="WZ98" s="35"/>
      <c r="XA98" s="35"/>
      <c r="XB98" s="35"/>
      <c r="XC98" s="35"/>
      <c r="XD98" s="35"/>
      <c r="XE98" s="35"/>
      <c r="XF98" s="35"/>
      <c r="XG98" s="35"/>
      <c r="XH98" s="35"/>
      <c r="XI98" s="35"/>
      <c r="XJ98" s="35"/>
      <c r="XK98" s="35"/>
      <c r="XL98" s="35"/>
      <c r="XM98" s="35"/>
      <c r="XN98" s="35"/>
      <c r="XO98" s="35"/>
      <c r="XP98" s="35"/>
      <c r="XQ98" s="35"/>
      <c r="XR98" s="35"/>
      <c r="XS98" s="35"/>
      <c r="XT98" s="35"/>
      <c r="XU98" s="35"/>
      <c r="XV98" s="35"/>
      <c r="XW98" s="35"/>
      <c r="XX98" s="35"/>
      <c r="XY98" s="35"/>
      <c r="XZ98" s="35"/>
      <c r="YA98" s="35"/>
      <c r="YB98" s="35"/>
      <c r="YC98" s="35"/>
      <c r="YD98" s="35"/>
      <c r="YE98" s="35"/>
      <c r="YF98" s="35"/>
      <c r="YG98" s="35"/>
      <c r="YH98" s="35"/>
      <c r="YI98" s="35"/>
      <c r="YJ98" s="35"/>
      <c r="YK98" s="35"/>
      <c r="YL98" s="35"/>
      <c r="YM98" s="35"/>
      <c r="YN98" s="35"/>
      <c r="YO98" s="35"/>
      <c r="YP98" s="35"/>
      <c r="YQ98" s="35"/>
      <c r="YR98" s="35"/>
      <c r="YS98" s="35"/>
      <c r="YT98" s="35"/>
      <c r="YU98" s="35"/>
      <c r="YV98" s="35"/>
      <c r="YW98" s="35"/>
      <c r="YX98" s="35"/>
      <c r="YY98" s="35"/>
      <c r="YZ98" s="35"/>
      <c r="ZA98" s="35"/>
      <c r="ZB98" s="35"/>
      <c r="ZC98" s="35"/>
      <c r="ZD98" s="35"/>
      <c r="ZE98" s="35"/>
      <c r="ZF98" s="35"/>
      <c r="ZG98" s="35"/>
      <c r="ZH98" s="35"/>
      <c r="ZI98" s="35"/>
      <c r="ZJ98" s="35"/>
      <c r="ZK98" s="35"/>
      <c r="ZL98" s="35"/>
      <c r="ZM98" s="35"/>
      <c r="ZN98" s="35"/>
      <c r="ZO98" s="35"/>
      <c r="ZP98" s="35"/>
      <c r="ZQ98" s="35"/>
      <c r="ZR98" s="35"/>
      <c r="ZS98" s="35"/>
      <c r="ZT98" s="35"/>
      <c r="ZU98" s="35"/>
      <c r="ZV98" s="35"/>
      <c r="ZW98" s="35"/>
      <c r="ZX98" s="35"/>
      <c r="ZY98" s="35"/>
      <c r="ZZ98" s="35"/>
      <c r="AAA98" s="35"/>
      <c r="AAB98" s="35"/>
      <c r="AAC98" s="35"/>
      <c r="AAD98" s="35"/>
      <c r="AAE98" s="35"/>
      <c r="AAF98" s="35"/>
      <c r="AAG98" s="35"/>
      <c r="AAH98" s="35"/>
      <c r="AAI98" s="35"/>
      <c r="AAJ98" s="35"/>
      <c r="AAK98" s="35"/>
      <c r="AAL98" s="35"/>
      <c r="AAM98" s="35"/>
      <c r="AAN98" s="35"/>
      <c r="AAO98" s="35"/>
      <c r="AAP98" s="35"/>
      <c r="AAQ98" s="35"/>
      <c r="AAR98" s="35"/>
      <c r="AAS98" s="35"/>
      <c r="AAT98" s="35"/>
      <c r="AAU98" s="35"/>
      <c r="AAV98" s="35"/>
      <c r="AAW98" s="35"/>
      <c r="AAX98" s="35"/>
      <c r="AAY98" s="35"/>
      <c r="AAZ98" s="35"/>
      <c r="ABA98" s="35"/>
      <c r="ABB98" s="35"/>
      <c r="ABC98" s="35"/>
      <c r="ABD98" s="35"/>
      <c r="ABE98" s="35"/>
      <c r="ABF98" s="35"/>
      <c r="ABG98" s="35"/>
      <c r="ABH98" s="35"/>
      <c r="ABI98" s="35"/>
      <c r="ABJ98" s="35"/>
      <c r="ABK98" s="35"/>
      <c r="ABL98" s="35"/>
      <c r="ABM98" s="35"/>
      <c r="ABN98" s="35"/>
      <c r="ABO98" s="35"/>
      <c r="ABP98" s="35"/>
      <c r="ABQ98" s="35"/>
      <c r="ABR98" s="35"/>
      <c r="ABS98" s="35"/>
      <c r="ABT98" s="35"/>
      <c r="ABU98" s="35"/>
      <c r="ABV98" s="35"/>
      <c r="ABW98" s="35"/>
      <c r="ABX98" s="35"/>
      <c r="ABY98" s="35"/>
      <c r="ABZ98" s="35"/>
      <c r="ACA98" s="35"/>
      <c r="ACB98" s="35"/>
      <c r="ACC98" s="35"/>
      <c r="ACD98" s="35"/>
      <c r="ACE98" s="35"/>
      <c r="ACF98" s="35"/>
      <c r="ACG98" s="35"/>
      <c r="ACH98" s="35"/>
      <c r="ACI98" s="35"/>
      <c r="ACJ98" s="35"/>
      <c r="ACK98" s="35"/>
      <c r="ACL98" s="35"/>
      <c r="ACM98" s="35"/>
      <c r="ACN98" s="35"/>
      <c r="ACO98" s="35"/>
      <c r="ACP98" s="35"/>
      <c r="ACQ98" s="35"/>
      <c r="ACR98" s="35"/>
      <c r="ACS98" s="35"/>
      <c r="ACT98" s="35"/>
      <c r="ACU98" s="35"/>
      <c r="ACV98" s="35"/>
      <c r="ACW98" s="35"/>
      <c r="ACX98" s="35"/>
      <c r="ACY98" s="35"/>
      <c r="ACZ98" s="35"/>
      <c r="ADA98" s="35"/>
      <c r="ADB98" s="35"/>
      <c r="ADC98" s="35"/>
      <c r="ADD98" s="35"/>
      <c r="ADE98" s="35"/>
      <c r="ADF98" s="35"/>
      <c r="ADG98" s="35"/>
      <c r="ADH98" s="35"/>
      <c r="ADI98" s="35"/>
      <c r="ADJ98" s="35"/>
      <c r="ADK98" s="35"/>
      <c r="ADL98" s="35"/>
      <c r="ADM98" s="35"/>
      <c r="ADN98" s="35"/>
      <c r="ADO98" s="35"/>
      <c r="ADP98" s="35"/>
      <c r="ADQ98" s="35"/>
      <c r="ADR98" s="35"/>
      <c r="ADS98" s="35"/>
      <c r="ADT98" s="35"/>
      <c r="ADU98" s="35"/>
      <c r="ADV98" s="35"/>
      <c r="ADW98" s="35"/>
      <c r="ADX98" s="35"/>
      <c r="ADY98" s="35"/>
      <c r="ADZ98" s="35"/>
      <c r="AEA98" s="35"/>
      <c r="AEB98" s="35"/>
      <c r="AEC98" s="35"/>
      <c r="AED98" s="35"/>
      <c r="AEE98" s="35"/>
      <c r="AEF98" s="35"/>
      <c r="AEG98" s="35"/>
      <c r="AEH98" s="35"/>
      <c r="AEI98" s="35"/>
      <c r="AEJ98" s="35"/>
      <c r="AEK98" s="35"/>
      <c r="AEL98" s="35"/>
      <c r="AEM98" s="35"/>
      <c r="AEN98" s="35"/>
      <c r="AEO98" s="35"/>
      <c r="AEP98" s="35"/>
      <c r="AEQ98" s="35"/>
      <c r="AER98" s="35"/>
      <c r="AES98" s="35"/>
      <c r="AET98" s="35"/>
      <c r="AEU98" s="35"/>
      <c r="AEV98" s="35"/>
      <c r="AEW98" s="35"/>
      <c r="AEX98" s="35"/>
      <c r="AEY98" s="35"/>
      <c r="AEZ98" s="35"/>
      <c r="AFA98" s="35"/>
      <c r="AFB98" s="35"/>
      <c r="AFC98" s="35"/>
      <c r="AFD98" s="35"/>
      <c r="AFE98" s="35"/>
      <c r="AFF98" s="35"/>
      <c r="AFG98" s="35"/>
      <c r="AFH98" s="35"/>
      <c r="AFI98" s="35"/>
      <c r="AFJ98" s="35"/>
      <c r="AFK98" s="35"/>
      <c r="AFL98" s="35"/>
      <c r="AFM98" s="35"/>
      <c r="AFN98" s="35"/>
      <c r="AFO98" s="35"/>
      <c r="AFP98" s="35"/>
      <c r="AFQ98" s="35"/>
      <c r="AFR98" s="35"/>
      <c r="AFS98" s="35"/>
      <c r="AFT98" s="35"/>
      <c r="AFU98" s="35"/>
      <c r="AFV98" s="35"/>
      <c r="AFW98" s="35"/>
      <c r="AFX98" s="35"/>
      <c r="AFY98" s="35"/>
      <c r="AFZ98" s="35"/>
      <c r="AGA98" s="35"/>
      <c r="AGB98" s="35"/>
      <c r="AGC98" s="35"/>
      <c r="AGD98" s="35"/>
      <c r="AGE98" s="35"/>
      <c r="AGF98" s="35"/>
      <c r="AGG98" s="35"/>
      <c r="AGH98" s="35"/>
      <c r="AGI98" s="35"/>
      <c r="AGJ98" s="35"/>
      <c r="AGK98" s="35"/>
      <c r="AGL98" s="35"/>
      <c r="AGM98" s="35"/>
      <c r="AGN98" s="35"/>
      <c r="AGO98" s="35"/>
      <c r="AGP98" s="35"/>
      <c r="AGQ98" s="35"/>
      <c r="AGR98" s="35"/>
      <c r="AGS98" s="35"/>
      <c r="AGT98" s="35"/>
      <c r="AGU98" s="35"/>
      <c r="AGV98" s="35"/>
      <c r="AGW98" s="35"/>
      <c r="AGX98" s="35"/>
      <c r="AGY98" s="35"/>
      <c r="AGZ98" s="35"/>
      <c r="AHA98" s="35"/>
      <c r="AHB98" s="35"/>
      <c r="AHC98" s="35"/>
      <c r="AHD98" s="35"/>
      <c r="AHE98" s="35"/>
      <c r="AHF98" s="35"/>
      <c r="AHG98" s="35"/>
      <c r="AHH98" s="35"/>
      <c r="AHI98" s="35"/>
      <c r="AHJ98" s="35"/>
      <c r="AHK98" s="35"/>
      <c r="AHL98" s="35"/>
      <c r="AHM98" s="35"/>
      <c r="AHN98" s="35"/>
      <c r="AHO98" s="35"/>
      <c r="AHP98" s="35"/>
      <c r="AHQ98" s="35"/>
      <c r="AHR98" s="35"/>
      <c r="AHS98" s="35"/>
      <c r="AHT98" s="35"/>
      <c r="AHU98" s="35"/>
      <c r="AHV98" s="35"/>
      <c r="AHW98" s="35"/>
      <c r="AHX98" s="35"/>
      <c r="AHY98" s="35"/>
      <c r="AHZ98" s="35"/>
      <c r="AIA98" s="35"/>
      <c r="AIB98" s="35"/>
      <c r="AIC98" s="35"/>
      <c r="AID98" s="35"/>
      <c r="AIE98" s="35"/>
      <c r="AIF98" s="35"/>
      <c r="AIG98" s="35"/>
      <c r="AIH98" s="35"/>
      <c r="AII98" s="35"/>
      <c r="AIJ98" s="35"/>
      <c r="AIK98" s="35"/>
      <c r="AIL98" s="35"/>
      <c r="AIM98" s="35"/>
      <c r="AIN98" s="35"/>
      <c r="AIO98" s="35"/>
      <c r="AIP98" s="35"/>
      <c r="AIQ98" s="35"/>
      <c r="AIR98" s="35"/>
      <c r="AIS98" s="35"/>
      <c r="AIT98" s="35"/>
      <c r="AIU98" s="35"/>
      <c r="AIV98" s="35"/>
      <c r="AIW98" s="35"/>
      <c r="AIX98" s="35"/>
      <c r="AIY98" s="35"/>
      <c r="AIZ98" s="35"/>
      <c r="AJA98" s="35"/>
      <c r="AJB98" s="35"/>
      <c r="AJC98" s="35"/>
      <c r="AJD98" s="35"/>
      <c r="AJE98" s="35"/>
      <c r="AJF98" s="35"/>
      <c r="AJG98" s="35"/>
      <c r="AJH98" s="35"/>
      <c r="AJI98" s="35"/>
      <c r="AJJ98" s="35"/>
      <c r="AJK98" s="35"/>
      <c r="AJL98" s="35"/>
      <c r="AJM98" s="35"/>
      <c r="AJN98" s="35"/>
      <c r="AJO98" s="35"/>
      <c r="AJP98" s="35"/>
      <c r="AJQ98" s="35"/>
      <c r="AJR98" s="35"/>
      <c r="AJS98" s="35"/>
      <c r="AJT98" s="35"/>
      <c r="AJU98" s="35"/>
      <c r="AJV98" s="35"/>
      <c r="AJW98" s="35"/>
      <c r="AJX98" s="35"/>
      <c r="AJY98" s="35"/>
      <c r="AJZ98" s="35"/>
      <c r="AKA98" s="35"/>
      <c r="AKB98" s="35"/>
      <c r="AKC98" s="35"/>
      <c r="AKD98" s="35"/>
      <c r="AKE98" s="35"/>
      <c r="AKF98" s="35"/>
      <c r="AKG98" s="35"/>
      <c r="AKH98" s="35"/>
      <c r="AKI98" s="35"/>
      <c r="AKJ98" s="35"/>
      <c r="AKK98" s="35"/>
      <c r="AKL98" s="35"/>
      <c r="AKM98" s="35"/>
      <c r="AKN98" s="35"/>
      <c r="AKO98" s="35"/>
      <c r="AKP98" s="35"/>
      <c r="AKQ98" s="35"/>
      <c r="AKR98" s="35"/>
      <c r="AKS98" s="35"/>
      <c r="AKT98" s="35"/>
      <c r="AKU98" s="35"/>
      <c r="AKV98" s="35"/>
      <c r="AKW98" s="35"/>
      <c r="AKX98" s="35"/>
      <c r="AKY98" s="35"/>
      <c r="AKZ98" s="35"/>
      <c r="ALA98" s="35"/>
      <c r="ALB98" s="35"/>
      <c r="ALC98" s="35"/>
      <c r="ALD98" s="35"/>
      <c r="ALE98" s="35"/>
      <c r="ALF98" s="35"/>
      <c r="ALG98" s="35"/>
      <c r="ALH98" s="35"/>
      <c r="ALI98" s="35"/>
      <c r="ALJ98" s="35"/>
      <c r="ALK98" s="35"/>
      <c r="ALL98" s="35"/>
      <c r="ALM98" s="35"/>
      <c r="ALN98" s="35"/>
      <c r="ALO98" s="35"/>
      <c r="ALP98" s="35"/>
      <c r="ALQ98" s="35"/>
      <c r="ALR98" s="35"/>
      <c r="ALS98" s="35"/>
      <c r="ALT98" s="35"/>
      <c r="ALU98" s="35"/>
      <c r="ALV98" s="35"/>
      <c r="ALW98" s="35"/>
      <c r="ALX98" s="35"/>
      <c r="ALY98" s="35"/>
      <c r="ALZ98" s="35"/>
      <c r="AMA98" s="35"/>
    </row>
    <row r="99" spans="14:1015">
      <c r="N99" s="3">
        <f>Y99*info!T$4+AC99*info!T$5+AG99*info!T$6+AK99*info!T$7+N98</f>
        <v>1.3721999999999999</v>
      </c>
      <c r="P99" s="45">
        <v>59</v>
      </c>
      <c r="Q99" s="131"/>
      <c r="R99" s="131"/>
      <c r="S99" s="161">
        <f t="shared" si="28"/>
        <v>1.8073122529644263E-2</v>
      </c>
      <c r="T99" s="169">
        <f>AA98*$AA$30*$AA$34*(1-$AA$32)+AE98*$AE$30*$AE$34*(1-$AE$32)+AI98*$AI$30*$AI$34*(1-$AI$32)+AM98*$AM$30*$AM$34*(1-$AM$32)+AQ98*$AQ$30*$AQ$34*(1-$AQ$32)+AU98*$AU$30*$AU$34*(1-$AU$32)+Q99-R99+AW98+AX98+Advance!G73</f>
        <v>0.15240000000000015</v>
      </c>
      <c r="U99" s="132">
        <f t="shared" si="38"/>
        <v>0</v>
      </c>
      <c r="V99" s="165">
        <f t="shared" si="14"/>
        <v>0.15240000000000015</v>
      </c>
      <c r="W99" s="166">
        <f t="shared" si="30"/>
        <v>5.2919999999999998</v>
      </c>
      <c r="X99" s="49"/>
      <c r="Y99" s="42">
        <f t="shared" si="6"/>
        <v>0</v>
      </c>
      <c r="Z99" s="46">
        <f t="shared" si="31"/>
        <v>0</v>
      </c>
      <c r="AA99" s="47">
        <f t="shared" si="15"/>
        <v>0</v>
      </c>
      <c r="AB99" s="48">
        <f t="shared" si="16"/>
        <v>0.15240000000000015</v>
      </c>
      <c r="AC99" s="49">
        <f t="shared" si="17"/>
        <v>0</v>
      </c>
      <c r="AD99" s="46">
        <f t="shared" si="32"/>
        <v>0</v>
      </c>
      <c r="AE99" s="46">
        <f t="shared" si="18"/>
        <v>100</v>
      </c>
      <c r="AF99" s="50">
        <f t="shared" si="7"/>
        <v>0.15240000000000015</v>
      </c>
      <c r="AG99" s="42">
        <f t="shared" si="33"/>
        <v>6</v>
      </c>
      <c r="AH99" s="46">
        <f t="shared" si="34"/>
        <v>-3</v>
      </c>
      <c r="AI99" s="46">
        <f t="shared" si="19"/>
        <v>169</v>
      </c>
      <c r="AJ99" s="50">
        <f t="shared" si="8"/>
        <v>8.4000000000001296E-3</v>
      </c>
      <c r="AK99" s="42">
        <f t="shared" si="20"/>
        <v>0</v>
      </c>
      <c r="AL99" s="46">
        <f t="shared" si="35"/>
        <v>0</v>
      </c>
      <c r="AM99" s="46">
        <f t="shared" si="21"/>
        <v>1</v>
      </c>
      <c r="AN99" s="50">
        <f t="shared" si="9"/>
        <v>8.4000000000001296E-3</v>
      </c>
      <c r="AO99" s="42">
        <f t="shared" si="22"/>
        <v>0</v>
      </c>
      <c r="AP99" s="46">
        <f t="shared" si="36"/>
        <v>0</v>
      </c>
      <c r="AQ99" s="46">
        <f t="shared" si="23"/>
        <v>0</v>
      </c>
      <c r="AR99" s="50">
        <f t="shared" si="10"/>
        <v>8.4000000000001296E-3</v>
      </c>
      <c r="AS99" s="42">
        <f t="shared" si="24"/>
        <v>0</v>
      </c>
      <c r="AT99" s="46">
        <f t="shared" si="37"/>
        <v>0</v>
      </c>
      <c r="AU99" s="46">
        <f t="shared" si="25"/>
        <v>0</v>
      </c>
      <c r="AV99" s="51">
        <f t="shared" si="11"/>
        <v>8.4000000000001296E-3</v>
      </c>
      <c r="AW99" s="42">
        <f t="shared" si="12"/>
        <v>0.15240000000000015</v>
      </c>
      <c r="AX99" s="43">
        <f t="shared" si="13"/>
        <v>-0.14400000000000002</v>
      </c>
      <c r="AY99" s="42">
        <f t="shared" si="39"/>
        <v>270</v>
      </c>
      <c r="AZ99" s="52">
        <f t="shared" si="40"/>
        <v>5.2919999999999998</v>
      </c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  <c r="RV99" s="35"/>
      <c r="RW99" s="35"/>
      <c r="RX99" s="35"/>
      <c r="RY99" s="35"/>
      <c r="RZ99" s="35"/>
      <c r="SA99" s="35"/>
      <c r="SB99" s="35"/>
      <c r="SC99" s="35"/>
      <c r="SD99" s="35"/>
      <c r="SE99" s="35"/>
      <c r="SF99" s="35"/>
      <c r="SG99" s="35"/>
      <c r="SH99" s="35"/>
      <c r="SI99" s="35"/>
      <c r="SJ99" s="35"/>
      <c r="SK99" s="35"/>
      <c r="SL99" s="35"/>
      <c r="SM99" s="35"/>
      <c r="SN99" s="35"/>
      <c r="SO99" s="35"/>
      <c r="SP99" s="35"/>
      <c r="SQ99" s="35"/>
      <c r="SR99" s="35"/>
      <c r="SS99" s="35"/>
      <c r="ST99" s="35"/>
      <c r="SU99" s="35"/>
      <c r="SV99" s="35"/>
      <c r="SW99" s="35"/>
      <c r="SX99" s="35"/>
      <c r="SY99" s="35"/>
      <c r="SZ99" s="35"/>
      <c r="TA99" s="35"/>
      <c r="TB99" s="35"/>
      <c r="TC99" s="35"/>
      <c r="TD99" s="35"/>
      <c r="TE99" s="35"/>
      <c r="TF99" s="35"/>
      <c r="TG99" s="35"/>
      <c r="TH99" s="35"/>
      <c r="TI99" s="35"/>
      <c r="TJ99" s="35"/>
      <c r="TK99" s="35"/>
      <c r="TL99" s="35"/>
      <c r="TM99" s="35"/>
      <c r="TN99" s="35"/>
      <c r="TO99" s="35"/>
      <c r="TP99" s="35"/>
      <c r="TQ99" s="35"/>
      <c r="TR99" s="35"/>
      <c r="TS99" s="35"/>
      <c r="TT99" s="35"/>
      <c r="TU99" s="35"/>
      <c r="TV99" s="35"/>
      <c r="TW99" s="35"/>
      <c r="TX99" s="35"/>
      <c r="TY99" s="35"/>
      <c r="TZ99" s="35"/>
      <c r="UA99" s="35"/>
      <c r="UB99" s="35"/>
      <c r="UC99" s="35"/>
      <c r="UD99" s="35"/>
      <c r="UE99" s="35"/>
      <c r="UF99" s="35"/>
      <c r="UG99" s="35"/>
      <c r="UH99" s="35"/>
      <c r="UI99" s="35"/>
      <c r="UJ99" s="35"/>
      <c r="UK99" s="35"/>
      <c r="UL99" s="35"/>
      <c r="UM99" s="35"/>
      <c r="UN99" s="35"/>
      <c r="UO99" s="35"/>
      <c r="UP99" s="35"/>
      <c r="UQ99" s="35"/>
      <c r="UR99" s="35"/>
      <c r="US99" s="35"/>
      <c r="UT99" s="35"/>
      <c r="UU99" s="35"/>
      <c r="UV99" s="35"/>
      <c r="UW99" s="35"/>
      <c r="UX99" s="35"/>
      <c r="UY99" s="35"/>
      <c r="UZ99" s="35"/>
      <c r="VA99" s="35"/>
      <c r="VB99" s="35"/>
      <c r="VC99" s="35"/>
      <c r="VD99" s="35"/>
      <c r="VE99" s="35"/>
      <c r="VF99" s="35"/>
      <c r="VG99" s="35"/>
      <c r="VH99" s="35"/>
      <c r="VI99" s="35"/>
      <c r="VJ99" s="35"/>
      <c r="VK99" s="35"/>
      <c r="VL99" s="35"/>
      <c r="VM99" s="35"/>
      <c r="VN99" s="35"/>
      <c r="VO99" s="35"/>
      <c r="VP99" s="35"/>
      <c r="VQ99" s="35"/>
      <c r="VR99" s="35"/>
      <c r="VS99" s="35"/>
      <c r="VT99" s="35"/>
      <c r="VU99" s="35"/>
      <c r="VV99" s="35"/>
      <c r="VW99" s="35"/>
      <c r="VX99" s="35"/>
      <c r="VY99" s="35"/>
      <c r="VZ99" s="35"/>
      <c r="WA99" s="35"/>
      <c r="WB99" s="35"/>
      <c r="WC99" s="35"/>
      <c r="WD99" s="35"/>
      <c r="WE99" s="35"/>
      <c r="WF99" s="35"/>
      <c r="WG99" s="35"/>
      <c r="WH99" s="35"/>
      <c r="WI99" s="35"/>
      <c r="WJ99" s="35"/>
      <c r="WK99" s="35"/>
      <c r="WL99" s="35"/>
      <c r="WM99" s="35"/>
      <c r="WN99" s="35"/>
      <c r="WO99" s="35"/>
      <c r="WP99" s="35"/>
      <c r="WQ99" s="35"/>
      <c r="WR99" s="35"/>
      <c r="WS99" s="35"/>
      <c r="WT99" s="35"/>
      <c r="WU99" s="35"/>
      <c r="WV99" s="35"/>
      <c r="WW99" s="35"/>
      <c r="WX99" s="35"/>
      <c r="WY99" s="35"/>
      <c r="WZ99" s="35"/>
      <c r="XA99" s="35"/>
      <c r="XB99" s="35"/>
      <c r="XC99" s="35"/>
      <c r="XD99" s="35"/>
      <c r="XE99" s="35"/>
      <c r="XF99" s="35"/>
      <c r="XG99" s="35"/>
      <c r="XH99" s="35"/>
      <c r="XI99" s="35"/>
      <c r="XJ99" s="35"/>
      <c r="XK99" s="35"/>
      <c r="XL99" s="35"/>
      <c r="XM99" s="35"/>
      <c r="XN99" s="35"/>
      <c r="XO99" s="35"/>
      <c r="XP99" s="35"/>
      <c r="XQ99" s="35"/>
      <c r="XR99" s="35"/>
      <c r="XS99" s="35"/>
      <c r="XT99" s="35"/>
      <c r="XU99" s="35"/>
      <c r="XV99" s="35"/>
      <c r="XW99" s="35"/>
      <c r="XX99" s="35"/>
      <c r="XY99" s="35"/>
      <c r="XZ99" s="35"/>
      <c r="YA99" s="35"/>
      <c r="YB99" s="35"/>
      <c r="YC99" s="35"/>
      <c r="YD99" s="35"/>
      <c r="YE99" s="35"/>
      <c r="YF99" s="35"/>
      <c r="YG99" s="35"/>
      <c r="YH99" s="35"/>
      <c r="YI99" s="35"/>
      <c r="YJ99" s="35"/>
      <c r="YK99" s="35"/>
      <c r="YL99" s="35"/>
      <c r="YM99" s="35"/>
      <c r="YN99" s="35"/>
      <c r="YO99" s="35"/>
      <c r="YP99" s="35"/>
      <c r="YQ99" s="35"/>
      <c r="YR99" s="35"/>
      <c r="YS99" s="35"/>
      <c r="YT99" s="35"/>
      <c r="YU99" s="35"/>
      <c r="YV99" s="35"/>
      <c r="YW99" s="35"/>
      <c r="YX99" s="35"/>
      <c r="YY99" s="35"/>
      <c r="YZ99" s="35"/>
      <c r="ZA99" s="35"/>
      <c r="ZB99" s="35"/>
      <c r="ZC99" s="35"/>
      <c r="ZD99" s="35"/>
      <c r="ZE99" s="35"/>
      <c r="ZF99" s="35"/>
      <c r="ZG99" s="35"/>
      <c r="ZH99" s="35"/>
      <c r="ZI99" s="35"/>
      <c r="ZJ99" s="35"/>
      <c r="ZK99" s="35"/>
      <c r="ZL99" s="35"/>
      <c r="ZM99" s="35"/>
      <c r="ZN99" s="35"/>
      <c r="ZO99" s="35"/>
      <c r="ZP99" s="35"/>
      <c r="ZQ99" s="35"/>
      <c r="ZR99" s="35"/>
      <c r="ZS99" s="35"/>
      <c r="ZT99" s="35"/>
      <c r="ZU99" s="35"/>
      <c r="ZV99" s="35"/>
      <c r="ZW99" s="35"/>
      <c r="ZX99" s="35"/>
      <c r="ZY99" s="35"/>
      <c r="ZZ99" s="35"/>
      <c r="AAA99" s="35"/>
      <c r="AAB99" s="35"/>
      <c r="AAC99" s="35"/>
      <c r="AAD99" s="35"/>
      <c r="AAE99" s="35"/>
      <c r="AAF99" s="35"/>
      <c r="AAG99" s="35"/>
      <c r="AAH99" s="35"/>
      <c r="AAI99" s="35"/>
      <c r="AAJ99" s="35"/>
      <c r="AAK99" s="35"/>
      <c r="AAL99" s="35"/>
      <c r="AAM99" s="35"/>
      <c r="AAN99" s="35"/>
      <c r="AAO99" s="35"/>
      <c r="AAP99" s="35"/>
      <c r="AAQ99" s="35"/>
      <c r="AAR99" s="35"/>
      <c r="AAS99" s="35"/>
      <c r="AAT99" s="35"/>
      <c r="AAU99" s="35"/>
      <c r="AAV99" s="35"/>
      <c r="AAW99" s="35"/>
      <c r="AAX99" s="35"/>
      <c r="AAY99" s="35"/>
      <c r="AAZ99" s="35"/>
      <c r="ABA99" s="35"/>
      <c r="ABB99" s="35"/>
      <c r="ABC99" s="35"/>
      <c r="ABD99" s="35"/>
      <c r="ABE99" s="35"/>
      <c r="ABF99" s="35"/>
      <c r="ABG99" s="35"/>
      <c r="ABH99" s="35"/>
      <c r="ABI99" s="35"/>
      <c r="ABJ99" s="35"/>
      <c r="ABK99" s="35"/>
      <c r="ABL99" s="35"/>
      <c r="ABM99" s="35"/>
      <c r="ABN99" s="35"/>
      <c r="ABO99" s="35"/>
      <c r="ABP99" s="35"/>
      <c r="ABQ99" s="35"/>
      <c r="ABR99" s="35"/>
      <c r="ABS99" s="35"/>
      <c r="ABT99" s="35"/>
      <c r="ABU99" s="35"/>
      <c r="ABV99" s="35"/>
      <c r="ABW99" s="35"/>
      <c r="ABX99" s="35"/>
      <c r="ABY99" s="35"/>
      <c r="ABZ99" s="35"/>
      <c r="ACA99" s="35"/>
      <c r="ACB99" s="35"/>
      <c r="ACC99" s="35"/>
      <c r="ACD99" s="35"/>
      <c r="ACE99" s="35"/>
      <c r="ACF99" s="35"/>
      <c r="ACG99" s="35"/>
      <c r="ACH99" s="35"/>
      <c r="ACI99" s="35"/>
      <c r="ACJ99" s="35"/>
      <c r="ACK99" s="35"/>
      <c r="ACL99" s="35"/>
      <c r="ACM99" s="35"/>
      <c r="ACN99" s="35"/>
      <c r="ACO99" s="35"/>
      <c r="ACP99" s="35"/>
      <c r="ACQ99" s="35"/>
      <c r="ACR99" s="35"/>
      <c r="ACS99" s="35"/>
      <c r="ACT99" s="35"/>
      <c r="ACU99" s="35"/>
      <c r="ACV99" s="35"/>
      <c r="ACW99" s="35"/>
      <c r="ACX99" s="35"/>
      <c r="ACY99" s="35"/>
      <c r="ACZ99" s="35"/>
      <c r="ADA99" s="35"/>
      <c r="ADB99" s="35"/>
      <c r="ADC99" s="35"/>
      <c r="ADD99" s="35"/>
      <c r="ADE99" s="35"/>
      <c r="ADF99" s="35"/>
      <c r="ADG99" s="35"/>
      <c r="ADH99" s="35"/>
      <c r="ADI99" s="35"/>
      <c r="ADJ99" s="35"/>
      <c r="ADK99" s="35"/>
      <c r="ADL99" s="35"/>
      <c r="ADM99" s="35"/>
      <c r="ADN99" s="35"/>
      <c r="ADO99" s="35"/>
      <c r="ADP99" s="35"/>
      <c r="ADQ99" s="35"/>
      <c r="ADR99" s="35"/>
      <c r="ADS99" s="35"/>
      <c r="ADT99" s="35"/>
      <c r="ADU99" s="35"/>
      <c r="ADV99" s="35"/>
      <c r="ADW99" s="35"/>
      <c r="ADX99" s="35"/>
      <c r="ADY99" s="35"/>
      <c r="ADZ99" s="35"/>
      <c r="AEA99" s="35"/>
      <c r="AEB99" s="35"/>
      <c r="AEC99" s="35"/>
      <c r="AED99" s="35"/>
      <c r="AEE99" s="35"/>
      <c r="AEF99" s="35"/>
      <c r="AEG99" s="35"/>
      <c r="AEH99" s="35"/>
      <c r="AEI99" s="35"/>
      <c r="AEJ99" s="35"/>
      <c r="AEK99" s="35"/>
      <c r="AEL99" s="35"/>
      <c r="AEM99" s="35"/>
      <c r="AEN99" s="35"/>
      <c r="AEO99" s="35"/>
      <c r="AEP99" s="35"/>
      <c r="AEQ99" s="35"/>
      <c r="AER99" s="35"/>
      <c r="AES99" s="35"/>
      <c r="AET99" s="35"/>
      <c r="AEU99" s="35"/>
      <c r="AEV99" s="35"/>
      <c r="AEW99" s="35"/>
      <c r="AEX99" s="35"/>
      <c r="AEY99" s="35"/>
      <c r="AEZ99" s="35"/>
      <c r="AFA99" s="35"/>
      <c r="AFB99" s="35"/>
      <c r="AFC99" s="35"/>
      <c r="AFD99" s="35"/>
      <c r="AFE99" s="35"/>
      <c r="AFF99" s="35"/>
      <c r="AFG99" s="35"/>
      <c r="AFH99" s="35"/>
      <c r="AFI99" s="35"/>
      <c r="AFJ99" s="35"/>
      <c r="AFK99" s="35"/>
      <c r="AFL99" s="35"/>
      <c r="AFM99" s="35"/>
      <c r="AFN99" s="35"/>
      <c r="AFO99" s="35"/>
      <c r="AFP99" s="35"/>
      <c r="AFQ99" s="35"/>
      <c r="AFR99" s="35"/>
      <c r="AFS99" s="35"/>
      <c r="AFT99" s="35"/>
      <c r="AFU99" s="35"/>
      <c r="AFV99" s="35"/>
      <c r="AFW99" s="35"/>
      <c r="AFX99" s="35"/>
      <c r="AFY99" s="35"/>
      <c r="AFZ99" s="35"/>
      <c r="AGA99" s="35"/>
      <c r="AGB99" s="35"/>
      <c r="AGC99" s="35"/>
      <c r="AGD99" s="35"/>
      <c r="AGE99" s="35"/>
      <c r="AGF99" s="35"/>
      <c r="AGG99" s="35"/>
      <c r="AGH99" s="35"/>
      <c r="AGI99" s="35"/>
      <c r="AGJ99" s="35"/>
      <c r="AGK99" s="35"/>
      <c r="AGL99" s="35"/>
      <c r="AGM99" s="35"/>
      <c r="AGN99" s="35"/>
      <c r="AGO99" s="35"/>
      <c r="AGP99" s="35"/>
      <c r="AGQ99" s="35"/>
      <c r="AGR99" s="35"/>
      <c r="AGS99" s="35"/>
      <c r="AGT99" s="35"/>
      <c r="AGU99" s="35"/>
      <c r="AGV99" s="35"/>
      <c r="AGW99" s="35"/>
      <c r="AGX99" s="35"/>
      <c r="AGY99" s="35"/>
      <c r="AGZ99" s="35"/>
      <c r="AHA99" s="35"/>
      <c r="AHB99" s="35"/>
      <c r="AHC99" s="35"/>
      <c r="AHD99" s="35"/>
      <c r="AHE99" s="35"/>
      <c r="AHF99" s="35"/>
      <c r="AHG99" s="35"/>
      <c r="AHH99" s="35"/>
      <c r="AHI99" s="35"/>
      <c r="AHJ99" s="35"/>
      <c r="AHK99" s="35"/>
      <c r="AHL99" s="35"/>
      <c r="AHM99" s="35"/>
      <c r="AHN99" s="35"/>
      <c r="AHO99" s="35"/>
      <c r="AHP99" s="35"/>
      <c r="AHQ99" s="35"/>
      <c r="AHR99" s="35"/>
      <c r="AHS99" s="35"/>
      <c r="AHT99" s="35"/>
      <c r="AHU99" s="35"/>
      <c r="AHV99" s="35"/>
      <c r="AHW99" s="35"/>
      <c r="AHX99" s="35"/>
      <c r="AHY99" s="35"/>
      <c r="AHZ99" s="35"/>
      <c r="AIA99" s="35"/>
      <c r="AIB99" s="35"/>
      <c r="AIC99" s="35"/>
      <c r="AID99" s="35"/>
      <c r="AIE99" s="35"/>
      <c r="AIF99" s="35"/>
      <c r="AIG99" s="35"/>
      <c r="AIH99" s="35"/>
      <c r="AII99" s="35"/>
      <c r="AIJ99" s="35"/>
      <c r="AIK99" s="35"/>
      <c r="AIL99" s="35"/>
      <c r="AIM99" s="35"/>
      <c r="AIN99" s="35"/>
      <c r="AIO99" s="35"/>
      <c r="AIP99" s="35"/>
      <c r="AIQ99" s="35"/>
      <c r="AIR99" s="35"/>
      <c r="AIS99" s="35"/>
      <c r="AIT99" s="35"/>
      <c r="AIU99" s="35"/>
      <c r="AIV99" s="35"/>
      <c r="AIW99" s="35"/>
      <c r="AIX99" s="35"/>
      <c r="AIY99" s="35"/>
      <c r="AIZ99" s="35"/>
      <c r="AJA99" s="35"/>
      <c r="AJB99" s="35"/>
      <c r="AJC99" s="35"/>
      <c r="AJD99" s="35"/>
      <c r="AJE99" s="35"/>
      <c r="AJF99" s="35"/>
      <c r="AJG99" s="35"/>
      <c r="AJH99" s="35"/>
      <c r="AJI99" s="35"/>
      <c r="AJJ99" s="35"/>
      <c r="AJK99" s="35"/>
      <c r="AJL99" s="35"/>
      <c r="AJM99" s="35"/>
      <c r="AJN99" s="35"/>
      <c r="AJO99" s="35"/>
      <c r="AJP99" s="35"/>
      <c r="AJQ99" s="35"/>
      <c r="AJR99" s="35"/>
      <c r="AJS99" s="35"/>
      <c r="AJT99" s="35"/>
      <c r="AJU99" s="35"/>
      <c r="AJV99" s="35"/>
      <c r="AJW99" s="35"/>
      <c r="AJX99" s="35"/>
      <c r="AJY99" s="35"/>
      <c r="AJZ99" s="35"/>
      <c r="AKA99" s="35"/>
      <c r="AKB99" s="35"/>
      <c r="AKC99" s="35"/>
      <c r="AKD99" s="35"/>
      <c r="AKE99" s="35"/>
      <c r="AKF99" s="35"/>
      <c r="AKG99" s="35"/>
      <c r="AKH99" s="35"/>
      <c r="AKI99" s="35"/>
      <c r="AKJ99" s="35"/>
      <c r="AKK99" s="35"/>
      <c r="AKL99" s="35"/>
      <c r="AKM99" s="35"/>
      <c r="AKN99" s="35"/>
      <c r="AKO99" s="35"/>
      <c r="AKP99" s="35"/>
      <c r="AKQ99" s="35"/>
      <c r="AKR99" s="35"/>
      <c r="AKS99" s="35"/>
      <c r="AKT99" s="35"/>
      <c r="AKU99" s="35"/>
      <c r="AKV99" s="35"/>
      <c r="AKW99" s="35"/>
      <c r="AKX99" s="35"/>
      <c r="AKY99" s="35"/>
      <c r="AKZ99" s="35"/>
      <c r="ALA99" s="35"/>
      <c r="ALB99" s="35"/>
      <c r="ALC99" s="35"/>
      <c r="ALD99" s="35"/>
      <c r="ALE99" s="35"/>
      <c r="ALF99" s="35"/>
      <c r="ALG99" s="35"/>
      <c r="ALH99" s="35"/>
      <c r="ALI99" s="35"/>
      <c r="ALJ99" s="35"/>
      <c r="ALK99" s="35"/>
      <c r="ALL99" s="35"/>
      <c r="ALM99" s="35"/>
      <c r="ALN99" s="35"/>
      <c r="ALO99" s="35"/>
      <c r="ALP99" s="35"/>
      <c r="ALQ99" s="35"/>
      <c r="ALR99" s="35"/>
      <c r="ALS99" s="35"/>
      <c r="ALT99" s="35"/>
      <c r="ALU99" s="35"/>
      <c r="ALV99" s="35"/>
      <c r="ALW99" s="35"/>
      <c r="ALX99" s="35"/>
      <c r="ALY99" s="35"/>
      <c r="ALZ99" s="35"/>
      <c r="AMA99" s="35"/>
    </row>
    <row r="100" spans="14:1015">
      <c r="N100" s="3">
        <f>Y100*info!T$4+AC100*info!T$5+AG100*info!T$6+AK100*info!T$7+N99</f>
        <v>1.3901999999999999</v>
      </c>
      <c r="P100" s="45">
        <v>60</v>
      </c>
      <c r="Q100" s="131"/>
      <c r="R100" s="131"/>
      <c r="S100" s="161">
        <f t="shared" si="28"/>
        <v>1.8307905138339915E-2</v>
      </c>
      <c r="T100" s="169">
        <f>AA99*$AA$30*$AA$34*(1-$AA$32)+AE99*$AE$30*$AE$34*(1-$AE$32)+AI99*$AI$30*$AI$34*(1-$AI$32)+AM99*$AM$30*$AM$34*(1-$AM$32)+AQ99*$AQ$30*$AQ$34*(1-$AQ$32)+AU99*$AU$30*$AU$34*(1-$AU$32)+Q100-R100+AW99+AX99+Advance!G74</f>
        <v>0.14070000000000016</v>
      </c>
      <c r="U100" s="132">
        <f t="shared" si="38"/>
        <v>0</v>
      </c>
      <c r="V100" s="165">
        <f t="shared" si="14"/>
        <v>0.14070000000000016</v>
      </c>
      <c r="W100" s="166">
        <f t="shared" si="30"/>
        <v>5.34</v>
      </c>
      <c r="X100" s="49"/>
      <c r="Y100" s="42">
        <f t="shared" si="6"/>
        <v>0</v>
      </c>
      <c r="Z100" s="46">
        <f t="shared" si="31"/>
        <v>0</v>
      </c>
      <c r="AA100" s="47">
        <f t="shared" si="15"/>
        <v>0</v>
      </c>
      <c r="AB100" s="48">
        <f t="shared" si="16"/>
        <v>0.14070000000000016</v>
      </c>
      <c r="AC100" s="49">
        <f t="shared" si="17"/>
        <v>0</v>
      </c>
      <c r="AD100" s="46">
        <f t="shared" si="32"/>
        <v>0</v>
      </c>
      <c r="AE100" s="46">
        <f t="shared" si="18"/>
        <v>100</v>
      </c>
      <c r="AF100" s="50">
        <f t="shared" si="7"/>
        <v>0.14070000000000016</v>
      </c>
      <c r="AG100" s="42">
        <f t="shared" si="33"/>
        <v>5</v>
      </c>
      <c r="AH100" s="46">
        <f t="shared" si="34"/>
        <v>-3</v>
      </c>
      <c r="AI100" s="46">
        <f t="shared" si="19"/>
        <v>171</v>
      </c>
      <c r="AJ100" s="50">
        <f t="shared" si="8"/>
        <v>2.0700000000000163E-2</v>
      </c>
      <c r="AK100" s="42">
        <f t="shared" si="20"/>
        <v>0</v>
      </c>
      <c r="AL100" s="46">
        <f t="shared" si="35"/>
        <v>0</v>
      </c>
      <c r="AM100" s="46">
        <f t="shared" si="21"/>
        <v>1</v>
      </c>
      <c r="AN100" s="50">
        <f t="shared" si="9"/>
        <v>2.0700000000000163E-2</v>
      </c>
      <c r="AO100" s="42">
        <f t="shared" si="22"/>
        <v>0</v>
      </c>
      <c r="AP100" s="46">
        <f t="shared" si="36"/>
        <v>0</v>
      </c>
      <c r="AQ100" s="46">
        <f t="shared" si="23"/>
        <v>0</v>
      </c>
      <c r="AR100" s="50">
        <f t="shared" si="10"/>
        <v>2.0700000000000163E-2</v>
      </c>
      <c r="AS100" s="42">
        <f t="shared" si="24"/>
        <v>0</v>
      </c>
      <c r="AT100" s="46">
        <f t="shared" si="37"/>
        <v>0</v>
      </c>
      <c r="AU100" s="46">
        <f t="shared" si="25"/>
        <v>0</v>
      </c>
      <c r="AV100" s="51">
        <f t="shared" si="11"/>
        <v>2.0700000000000163E-2</v>
      </c>
      <c r="AW100" s="42">
        <f t="shared" si="12"/>
        <v>0.14070000000000016</v>
      </c>
      <c r="AX100" s="43">
        <f t="shared" si="13"/>
        <v>-0.12</v>
      </c>
      <c r="AY100" s="42">
        <f t="shared" si="39"/>
        <v>272</v>
      </c>
      <c r="AZ100" s="52">
        <f t="shared" si="40"/>
        <v>5.34</v>
      </c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  <c r="QR100" s="35"/>
      <c r="QS100" s="35"/>
      <c r="QT100" s="35"/>
      <c r="QU100" s="35"/>
      <c r="QV100" s="35"/>
      <c r="QW100" s="35"/>
      <c r="QX100" s="35"/>
      <c r="QY100" s="35"/>
      <c r="QZ100" s="35"/>
      <c r="RA100" s="35"/>
      <c r="RB100" s="35"/>
      <c r="RC100" s="35"/>
      <c r="RD100" s="35"/>
      <c r="RE100" s="35"/>
      <c r="RF100" s="35"/>
      <c r="RG100" s="35"/>
      <c r="RH100" s="35"/>
      <c r="RI100" s="35"/>
      <c r="RJ100" s="35"/>
      <c r="RK100" s="35"/>
      <c r="RL100" s="35"/>
      <c r="RM100" s="35"/>
      <c r="RN100" s="35"/>
      <c r="RO100" s="35"/>
      <c r="RP100" s="35"/>
      <c r="RQ100" s="35"/>
      <c r="RR100" s="35"/>
      <c r="RS100" s="35"/>
      <c r="RT100" s="35"/>
      <c r="RU100" s="35"/>
      <c r="RV100" s="35"/>
      <c r="RW100" s="35"/>
      <c r="RX100" s="35"/>
      <c r="RY100" s="35"/>
      <c r="RZ100" s="35"/>
      <c r="SA100" s="35"/>
      <c r="SB100" s="35"/>
      <c r="SC100" s="35"/>
      <c r="SD100" s="35"/>
      <c r="SE100" s="35"/>
      <c r="SF100" s="35"/>
      <c r="SG100" s="35"/>
      <c r="SH100" s="35"/>
      <c r="SI100" s="35"/>
      <c r="SJ100" s="35"/>
      <c r="SK100" s="35"/>
      <c r="SL100" s="35"/>
      <c r="SM100" s="35"/>
      <c r="SN100" s="35"/>
      <c r="SO100" s="35"/>
      <c r="SP100" s="35"/>
      <c r="SQ100" s="35"/>
      <c r="SR100" s="35"/>
      <c r="SS100" s="35"/>
      <c r="ST100" s="35"/>
      <c r="SU100" s="35"/>
      <c r="SV100" s="35"/>
      <c r="SW100" s="35"/>
      <c r="SX100" s="35"/>
      <c r="SY100" s="35"/>
      <c r="SZ100" s="35"/>
      <c r="TA100" s="35"/>
      <c r="TB100" s="35"/>
      <c r="TC100" s="35"/>
      <c r="TD100" s="35"/>
      <c r="TE100" s="35"/>
      <c r="TF100" s="35"/>
      <c r="TG100" s="35"/>
      <c r="TH100" s="35"/>
      <c r="TI100" s="35"/>
      <c r="TJ100" s="35"/>
      <c r="TK100" s="35"/>
      <c r="TL100" s="35"/>
      <c r="TM100" s="35"/>
      <c r="TN100" s="35"/>
      <c r="TO100" s="35"/>
      <c r="TP100" s="35"/>
      <c r="TQ100" s="35"/>
      <c r="TR100" s="35"/>
      <c r="TS100" s="35"/>
      <c r="TT100" s="35"/>
      <c r="TU100" s="35"/>
      <c r="TV100" s="35"/>
      <c r="TW100" s="35"/>
      <c r="TX100" s="35"/>
      <c r="TY100" s="35"/>
      <c r="TZ100" s="35"/>
      <c r="UA100" s="35"/>
      <c r="UB100" s="35"/>
      <c r="UC100" s="35"/>
      <c r="UD100" s="35"/>
      <c r="UE100" s="35"/>
      <c r="UF100" s="35"/>
      <c r="UG100" s="35"/>
      <c r="UH100" s="35"/>
      <c r="UI100" s="35"/>
      <c r="UJ100" s="35"/>
      <c r="UK100" s="35"/>
      <c r="UL100" s="35"/>
      <c r="UM100" s="35"/>
      <c r="UN100" s="35"/>
      <c r="UO100" s="35"/>
      <c r="UP100" s="35"/>
      <c r="UQ100" s="35"/>
      <c r="UR100" s="35"/>
      <c r="US100" s="35"/>
      <c r="UT100" s="35"/>
      <c r="UU100" s="35"/>
      <c r="UV100" s="35"/>
      <c r="UW100" s="35"/>
      <c r="UX100" s="35"/>
      <c r="UY100" s="35"/>
      <c r="UZ100" s="35"/>
      <c r="VA100" s="35"/>
      <c r="VB100" s="35"/>
      <c r="VC100" s="35"/>
      <c r="VD100" s="35"/>
      <c r="VE100" s="35"/>
      <c r="VF100" s="35"/>
      <c r="VG100" s="35"/>
      <c r="VH100" s="35"/>
      <c r="VI100" s="35"/>
      <c r="VJ100" s="35"/>
      <c r="VK100" s="35"/>
      <c r="VL100" s="35"/>
      <c r="VM100" s="35"/>
      <c r="VN100" s="35"/>
      <c r="VO100" s="35"/>
      <c r="VP100" s="35"/>
      <c r="VQ100" s="35"/>
      <c r="VR100" s="35"/>
      <c r="VS100" s="35"/>
      <c r="VT100" s="35"/>
      <c r="VU100" s="35"/>
      <c r="VV100" s="35"/>
      <c r="VW100" s="35"/>
      <c r="VX100" s="35"/>
      <c r="VY100" s="35"/>
      <c r="VZ100" s="35"/>
      <c r="WA100" s="35"/>
      <c r="WB100" s="35"/>
      <c r="WC100" s="35"/>
      <c r="WD100" s="35"/>
      <c r="WE100" s="35"/>
      <c r="WF100" s="35"/>
      <c r="WG100" s="35"/>
      <c r="WH100" s="35"/>
      <c r="WI100" s="35"/>
      <c r="WJ100" s="35"/>
      <c r="WK100" s="35"/>
      <c r="WL100" s="35"/>
      <c r="WM100" s="35"/>
      <c r="WN100" s="35"/>
      <c r="WO100" s="35"/>
      <c r="WP100" s="35"/>
      <c r="WQ100" s="35"/>
      <c r="WR100" s="35"/>
      <c r="WS100" s="35"/>
      <c r="WT100" s="35"/>
      <c r="WU100" s="35"/>
      <c r="WV100" s="35"/>
      <c r="WW100" s="35"/>
      <c r="WX100" s="35"/>
      <c r="WY100" s="35"/>
      <c r="WZ100" s="35"/>
      <c r="XA100" s="35"/>
      <c r="XB100" s="35"/>
      <c r="XC100" s="35"/>
      <c r="XD100" s="35"/>
      <c r="XE100" s="35"/>
      <c r="XF100" s="35"/>
      <c r="XG100" s="35"/>
      <c r="XH100" s="35"/>
      <c r="XI100" s="35"/>
      <c r="XJ100" s="35"/>
      <c r="XK100" s="35"/>
      <c r="XL100" s="35"/>
      <c r="XM100" s="35"/>
      <c r="XN100" s="35"/>
      <c r="XO100" s="35"/>
      <c r="XP100" s="35"/>
      <c r="XQ100" s="35"/>
      <c r="XR100" s="35"/>
      <c r="XS100" s="35"/>
      <c r="XT100" s="35"/>
      <c r="XU100" s="35"/>
      <c r="XV100" s="35"/>
      <c r="XW100" s="35"/>
      <c r="XX100" s="35"/>
      <c r="XY100" s="35"/>
      <c r="XZ100" s="35"/>
      <c r="YA100" s="35"/>
      <c r="YB100" s="35"/>
      <c r="YC100" s="35"/>
      <c r="YD100" s="35"/>
      <c r="YE100" s="35"/>
      <c r="YF100" s="35"/>
      <c r="YG100" s="35"/>
      <c r="YH100" s="35"/>
      <c r="YI100" s="35"/>
      <c r="YJ100" s="35"/>
      <c r="YK100" s="35"/>
      <c r="YL100" s="35"/>
      <c r="YM100" s="35"/>
      <c r="YN100" s="35"/>
      <c r="YO100" s="35"/>
      <c r="YP100" s="35"/>
      <c r="YQ100" s="35"/>
      <c r="YR100" s="35"/>
      <c r="YS100" s="35"/>
      <c r="YT100" s="35"/>
      <c r="YU100" s="35"/>
      <c r="YV100" s="35"/>
      <c r="YW100" s="35"/>
      <c r="YX100" s="35"/>
      <c r="YY100" s="35"/>
      <c r="YZ100" s="35"/>
      <c r="ZA100" s="35"/>
      <c r="ZB100" s="35"/>
      <c r="ZC100" s="35"/>
      <c r="ZD100" s="35"/>
      <c r="ZE100" s="35"/>
      <c r="ZF100" s="35"/>
      <c r="ZG100" s="35"/>
      <c r="ZH100" s="35"/>
      <c r="ZI100" s="35"/>
      <c r="ZJ100" s="35"/>
      <c r="ZK100" s="35"/>
      <c r="ZL100" s="35"/>
      <c r="ZM100" s="35"/>
      <c r="ZN100" s="35"/>
      <c r="ZO100" s="35"/>
      <c r="ZP100" s="35"/>
      <c r="ZQ100" s="35"/>
      <c r="ZR100" s="35"/>
      <c r="ZS100" s="35"/>
      <c r="ZT100" s="35"/>
      <c r="ZU100" s="35"/>
      <c r="ZV100" s="35"/>
      <c r="ZW100" s="35"/>
      <c r="ZX100" s="35"/>
      <c r="ZY100" s="35"/>
      <c r="ZZ100" s="35"/>
      <c r="AAA100" s="35"/>
      <c r="AAB100" s="35"/>
      <c r="AAC100" s="35"/>
      <c r="AAD100" s="35"/>
      <c r="AAE100" s="35"/>
      <c r="AAF100" s="35"/>
      <c r="AAG100" s="35"/>
      <c r="AAH100" s="35"/>
      <c r="AAI100" s="35"/>
      <c r="AAJ100" s="35"/>
      <c r="AAK100" s="35"/>
      <c r="AAL100" s="35"/>
      <c r="AAM100" s="35"/>
      <c r="AAN100" s="35"/>
      <c r="AAO100" s="35"/>
      <c r="AAP100" s="35"/>
      <c r="AAQ100" s="35"/>
      <c r="AAR100" s="35"/>
      <c r="AAS100" s="35"/>
      <c r="AAT100" s="35"/>
      <c r="AAU100" s="35"/>
      <c r="AAV100" s="35"/>
      <c r="AAW100" s="35"/>
      <c r="AAX100" s="35"/>
      <c r="AAY100" s="35"/>
      <c r="AAZ100" s="35"/>
      <c r="ABA100" s="35"/>
      <c r="ABB100" s="35"/>
      <c r="ABC100" s="35"/>
      <c r="ABD100" s="35"/>
      <c r="ABE100" s="35"/>
      <c r="ABF100" s="35"/>
      <c r="ABG100" s="35"/>
      <c r="ABH100" s="35"/>
      <c r="ABI100" s="35"/>
      <c r="ABJ100" s="35"/>
      <c r="ABK100" s="35"/>
      <c r="ABL100" s="35"/>
      <c r="ABM100" s="35"/>
      <c r="ABN100" s="35"/>
      <c r="ABO100" s="35"/>
      <c r="ABP100" s="35"/>
      <c r="ABQ100" s="35"/>
      <c r="ABR100" s="35"/>
      <c r="ABS100" s="35"/>
      <c r="ABT100" s="35"/>
      <c r="ABU100" s="35"/>
      <c r="ABV100" s="35"/>
      <c r="ABW100" s="35"/>
      <c r="ABX100" s="35"/>
      <c r="ABY100" s="35"/>
      <c r="ABZ100" s="35"/>
      <c r="ACA100" s="35"/>
      <c r="ACB100" s="35"/>
      <c r="ACC100" s="35"/>
      <c r="ACD100" s="35"/>
      <c r="ACE100" s="35"/>
      <c r="ACF100" s="35"/>
      <c r="ACG100" s="35"/>
      <c r="ACH100" s="35"/>
      <c r="ACI100" s="35"/>
      <c r="ACJ100" s="35"/>
      <c r="ACK100" s="35"/>
      <c r="ACL100" s="35"/>
      <c r="ACM100" s="35"/>
      <c r="ACN100" s="35"/>
      <c r="ACO100" s="35"/>
      <c r="ACP100" s="35"/>
      <c r="ACQ100" s="35"/>
      <c r="ACR100" s="35"/>
      <c r="ACS100" s="35"/>
      <c r="ACT100" s="35"/>
      <c r="ACU100" s="35"/>
      <c r="ACV100" s="35"/>
      <c r="ACW100" s="35"/>
      <c r="ACX100" s="35"/>
      <c r="ACY100" s="35"/>
      <c r="ACZ100" s="35"/>
      <c r="ADA100" s="35"/>
      <c r="ADB100" s="35"/>
      <c r="ADC100" s="35"/>
      <c r="ADD100" s="35"/>
      <c r="ADE100" s="35"/>
      <c r="ADF100" s="35"/>
      <c r="ADG100" s="35"/>
      <c r="ADH100" s="35"/>
      <c r="ADI100" s="35"/>
      <c r="ADJ100" s="35"/>
      <c r="ADK100" s="35"/>
      <c r="ADL100" s="35"/>
      <c r="ADM100" s="35"/>
      <c r="ADN100" s="35"/>
      <c r="ADO100" s="35"/>
      <c r="ADP100" s="35"/>
      <c r="ADQ100" s="35"/>
      <c r="ADR100" s="35"/>
      <c r="ADS100" s="35"/>
      <c r="ADT100" s="35"/>
      <c r="ADU100" s="35"/>
      <c r="ADV100" s="35"/>
      <c r="ADW100" s="35"/>
      <c r="ADX100" s="35"/>
      <c r="ADY100" s="35"/>
      <c r="ADZ100" s="35"/>
      <c r="AEA100" s="35"/>
      <c r="AEB100" s="35"/>
      <c r="AEC100" s="35"/>
      <c r="AED100" s="35"/>
      <c r="AEE100" s="35"/>
      <c r="AEF100" s="35"/>
      <c r="AEG100" s="35"/>
      <c r="AEH100" s="35"/>
      <c r="AEI100" s="35"/>
      <c r="AEJ100" s="35"/>
      <c r="AEK100" s="35"/>
      <c r="AEL100" s="35"/>
      <c r="AEM100" s="35"/>
      <c r="AEN100" s="35"/>
      <c r="AEO100" s="35"/>
      <c r="AEP100" s="35"/>
      <c r="AEQ100" s="35"/>
      <c r="AER100" s="35"/>
      <c r="AES100" s="35"/>
      <c r="AET100" s="35"/>
      <c r="AEU100" s="35"/>
      <c r="AEV100" s="35"/>
      <c r="AEW100" s="35"/>
      <c r="AEX100" s="35"/>
      <c r="AEY100" s="35"/>
      <c r="AEZ100" s="35"/>
      <c r="AFA100" s="35"/>
      <c r="AFB100" s="35"/>
      <c r="AFC100" s="35"/>
      <c r="AFD100" s="35"/>
      <c r="AFE100" s="35"/>
      <c r="AFF100" s="35"/>
      <c r="AFG100" s="35"/>
      <c r="AFH100" s="35"/>
      <c r="AFI100" s="35"/>
      <c r="AFJ100" s="35"/>
      <c r="AFK100" s="35"/>
      <c r="AFL100" s="35"/>
      <c r="AFM100" s="35"/>
      <c r="AFN100" s="35"/>
      <c r="AFO100" s="35"/>
      <c r="AFP100" s="35"/>
      <c r="AFQ100" s="35"/>
      <c r="AFR100" s="35"/>
      <c r="AFS100" s="35"/>
      <c r="AFT100" s="35"/>
      <c r="AFU100" s="35"/>
      <c r="AFV100" s="35"/>
      <c r="AFW100" s="35"/>
      <c r="AFX100" s="35"/>
      <c r="AFY100" s="35"/>
      <c r="AFZ100" s="35"/>
      <c r="AGA100" s="35"/>
      <c r="AGB100" s="35"/>
      <c r="AGC100" s="35"/>
      <c r="AGD100" s="35"/>
      <c r="AGE100" s="35"/>
      <c r="AGF100" s="35"/>
      <c r="AGG100" s="35"/>
      <c r="AGH100" s="35"/>
      <c r="AGI100" s="35"/>
      <c r="AGJ100" s="35"/>
      <c r="AGK100" s="35"/>
      <c r="AGL100" s="35"/>
      <c r="AGM100" s="35"/>
      <c r="AGN100" s="35"/>
      <c r="AGO100" s="35"/>
      <c r="AGP100" s="35"/>
      <c r="AGQ100" s="35"/>
      <c r="AGR100" s="35"/>
      <c r="AGS100" s="35"/>
      <c r="AGT100" s="35"/>
      <c r="AGU100" s="35"/>
      <c r="AGV100" s="35"/>
      <c r="AGW100" s="35"/>
      <c r="AGX100" s="35"/>
      <c r="AGY100" s="35"/>
      <c r="AGZ100" s="35"/>
      <c r="AHA100" s="35"/>
      <c r="AHB100" s="35"/>
      <c r="AHC100" s="35"/>
      <c r="AHD100" s="35"/>
      <c r="AHE100" s="35"/>
      <c r="AHF100" s="35"/>
      <c r="AHG100" s="35"/>
      <c r="AHH100" s="35"/>
      <c r="AHI100" s="35"/>
      <c r="AHJ100" s="35"/>
      <c r="AHK100" s="35"/>
      <c r="AHL100" s="35"/>
      <c r="AHM100" s="35"/>
      <c r="AHN100" s="35"/>
      <c r="AHO100" s="35"/>
      <c r="AHP100" s="35"/>
      <c r="AHQ100" s="35"/>
      <c r="AHR100" s="35"/>
      <c r="AHS100" s="35"/>
      <c r="AHT100" s="35"/>
      <c r="AHU100" s="35"/>
      <c r="AHV100" s="35"/>
      <c r="AHW100" s="35"/>
      <c r="AHX100" s="35"/>
      <c r="AHY100" s="35"/>
      <c r="AHZ100" s="35"/>
      <c r="AIA100" s="35"/>
      <c r="AIB100" s="35"/>
      <c r="AIC100" s="35"/>
      <c r="AID100" s="35"/>
      <c r="AIE100" s="35"/>
      <c r="AIF100" s="35"/>
      <c r="AIG100" s="35"/>
      <c r="AIH100" s="35"/>
      <c r="AII100" s="35"/>
      <c r="AIJ100" s="35"/>
      <c r="AIK100" s="35"/>
      <c r="AIL100" s="35"/>
      <c r="AIM100" s="35"/>
      <c r="AIN100" s="35"/>
      <c r="AIO100" s="35"/>
      <c r="AIP100" s="35"/>
      <c r="AIQ100" s="35"/>
      <c r="AIR100" s="35"/>
      <c r="AIS100" s="35"/>
      <c r="AIT100" s="35"/>
      <c r="AIU100" s="35"/>
      <c r="AIV100" s="35"/>
      <c r="AIW100" s="35"/>
      <c r="AIX100" s="35"/>
      <c r="AIY100" s="35"/>
      <c r="AIZ100" s="35"/>
      <c r="AJA100" s="35"/>
      <c r="AJB100" s="35"/>
      <c r="AJC100" s="35"/>
      <c r="AJD100" s="35"/>
      <c r="AJE100" s="35"/>
      <c r="AJF100" s="35"/>
      <c r="AJG100" s="35"/>
      <c r="AJH100" s="35"/>
      <c r="AJI100" s="35"/>
      <c r="AJJ100" s="35"/>
      <c r="AJK100" s="35"/>
      <c r="AJL100" s="35"/>
      <c r="AJM100" s="35"/>
      <c r="AJN100" s="35"/>
      <c r="AJO100" s="35"/>
      <c r="AJP100" s="35"/>
      <c r="AJQ100" s="35"/>
      <c r="AJR100" s="35"/>
      <c r="AJS100" s="35"/>
      <c r="AJT100" s="35"/>
      <c r="AJU100" s="35"/>
      <c r="AJV100" s="35"/>
      <c r="AJW100" s="35"/>
      <c r="AJX100" s="35"/>
      <c r="AJY100" s="35"/>
      <c r="AJZ100" s="35"/>
      <c r="AKA100" s="35"/>
      <c r="AKB100" s="35"/>
      <c r="AKC100" s="35"/>
      <c r="AKD100" s="35"/>
      <c r="AKE100" s="35"/>
      <c r="AKF100" s="35"/>
      <c r="AKG100" s="35"/>
      <c r="AKH100" s="35"/>
      <c r="AKI100" s="35"/>
      <c r="AKJ100" s="35"/>
      <c r="AKK100" s="35"/>
      <c r="AKL100" s="35"/>
      <c r="AKM100" s="35"/>
      <c r="AKN100" s="35"/>
      <c r="AKO100" s="35"/>
      <c r="AKP100" s="35"/>
      <c r="AKQ100" s="35"/>
      <c r="AKR100" s="35"/>
      <c r="AKS100" s="35"/>
      <c r="AKT100" s="35"/>
      <c r="AKU100" s="35"/>
      <c r="AKV100" s="35"/>
      <c r="AKW100" s="35"/>
      <c r="AKX100" s="35"/>
      <c r="AKY100" s="35"/>
      <c r="AKZ100" s="35"/>
      <c r="ALA100" s="35"/>
      <c r="ALB100" s="35"/>
      <c r="ALC100" s="35"/>
      <c r="ALD100" s="35"/>
      <c r="ALE100" s="35"/>
      <c r="ALF100" s="35"/>
      <c r="ALG100" s="35"/>
      <c r="ALH100" s="35"/>
      <c r="ALI100" s="35"/>
      <c r="ALJ100" s="35"/>
      <c r="ALK100" s="35"/>
      <c r="ALL100" s="35"/>
      <c r="ALM100" s="35"/>
      <c r="ALN100" s="35"/>
      <c r="ALO100" s="35"/>
      <c r="ALP100" s="35"/>
      <c r="ALQ100" s="35"/>
      <c r="ALR100" s="35"/>
      <c r="ALS100" s="35"/>
      <c r="ALT100" s="35"/>
      <c r="ALU100" s="35"/>
      <c r="ALV100" s="35"/>
      <c r="ALW100" s="35"/>
      <c r="ALX100" s="35"/>
      <c r="ALY100" s="35"/>
      <c r="ALZ100" s="35"/>
      <c r="AMA100" s="35"/>
    </row>
    <row r="101" spans="14:1015">
      <c r="N101" s="3">
        <f>Y101*info!T$4+AC101*info!T$5+AG101*info!T$6+AK101*info!T$7+N100</f>
        <v>1.4117999999999999</v>
      </c>
      <c r="P101" s="45">
        <v>61</v>
      </c>
      <c r="Q101" s="131"/>
      <c r="R101" s="131"/>
      <c r="S101" s="161">
        <f t="shared" si="28"/>
        <v>1.8464426877470352E-2</v>
      </c>
      <c r="T101" s="169">
        <f>AA100*$AA$30*$AA$34*(1-$AA$32)+AE100*$AE$30*$AE$34*(1-$AE$32)+AI100*$AI$30*$AI$34*(1-$AI$32)+AM100*$AM$30*$AM$34*(1-$AM$32)+AQ100*$AQ$30*$AQ$34*(1-$AQ$32)+AU100*$AU$30*$AU$34*(1-$AU$32)+Q101-R101+AW100+AX100+Advance!G75</f>
        <v>0.15420000000000017</v>
      </c>
      <c r="U101" s="132">
        <f t="shared" si="38"/>
        <v>0</v>
      </c>
      <c r="V101" s="165">
        <f t="shared" si="14"/>
        <v>0.15420000000000017</v>
      </c>
      <c r="W101" s="166">
        <f t="shared" si="30"/>
        <v>5.4119999999999999</v>
      </c>
      <c r="X101" s="49"/>
      <c r="Y101" s="42">
        <f t="shared" si="6"/>
        <v>0</v>
      </c>
      <c r="Z101" s="46">
        <f t="shared" si="31"/>
        <v>0</v>
      </c>
      <c r="AA101" s="47">
        <f t="shared" si="15"/>
        <v>0</v>
      </c>
      <c r="AB101" s="48">
        <f t="shared" si="16"/>
        <v>0.15420000000000017</v>
      </c>
      <c r="AC101" s="49">
        <f t="shared" si="17"/>
        <v>0</v>
      </c>
      <c r="AD101" s="46">
        <f t="shared" si="32"/>
        <v>0</v>
      </c>
      <c r="AE101" s="46">
        <f t="shared" si="18"/>
        <v>100</v>
      </c>
      <c r="AF101" s="50">
        <f t="shared" si="7"/>
        <v>0.15420000000000017</v>
      </c>
      <c r="AG101" s="42">
        <f t="shared" si="33"/>
        <v>6</v>
      </c>
      <c r="AH101" s="46">
        <f t="shared" si="34"/>
        <v>-3</v>
      </c>
      <c r="AI101" s="46">
        <f t="shared" si="19"/>
        <v>174</v>
      </c>
      <c r="AJ101" s="50">
        <f t="shared" si="8"/>
        <v>1.0200000000000153E-2</v>
      </c>
      <c r="AK101" s="42">
        <f t="shared" si="20"/>
        <v>0</v>
      </c>
      <c r="AL101" s="46">
        <f t="shared" si="35"/>
        <v>0</v>
      </c>
      <c r="AM101" s="46">
        <f t="shared" si="21"/>
        <v>1</v>
      </c>
      <c r="AN101" s="50">
        <f t="shared" si="9"/>
        <v>1.0200000000000153E-2</v>
      </c>
      <c r="AO101" s="42">
        <f t="shared" si="22"/>
        <v>0</v>
      </c>
      <c r="AP101" s="46">
        <f t="shared" si="36"/>
        <v>0</v>
      </c>
      <c r="AQ101" s="46">
        <f t="shared" si="23"/>
        <v>0</v>
      </c>
      <c r="AR101" s="50">
        <f t="shared" si="10"/>
        <v>1.0200000000000153E-2</v>
      </c>
      <c r="AS101" s="42">
        <f t="shared" si="24"/>
        <v>0</v>
      </c>
      <c r="AT101" s="46">
        <f t="shared" si="37"/>
        <v>0</v>
      </c>
      <c r="AU101" s="46">
        <f t="shared" si="25"/>
        <v>0</v>
      </c>
      <c r="AV101" s="51">
        <f t="shared" si="11"/>
        <v>1.0200000000000153E-2</v>
      </c>
      <c r="AW101" s="42">
        <f t="shared" si="12"/>
        <v>0.15420000000000017</v>
      </c>
      <c r="AX101" s="43">
        <f t="shared" si="13"/>
        <v>-0.14400000000000002</v>
      </c>
      <c r="AY101" s="42">
        <f t="shared" si="39"/>
        <v>275</v>
      </c>
      <c r="AZ101" s="52">
        <f t="shared" si="40"/>
        <v>5.4119999999999999</v>
      </c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O101" s="35"/>
      <c r="RP101" s="35"/>
      <c r="RQ101" s="35"/>
      <c r="RR101" s="35"/>
      <c r="RS101" s="35"/>
      <c r="RT101" s="35"/>
      <c r="RU101" s="35"/>
      <c r="RV101" s="35"/>
      <c r="RW101" s="35"/>
      <c r="RX101" s="35"/>
      <c r="RY101" s="35"/>
      <c r="RZ101" s="35"/>
      <c r="SA101" s="35"/>
      <c r="SB101" s="35"/>
      <c r="SC101" s="35"/>
      <c r="SD101" s="35"/>
      <c r="SE101" s="35"/>
      <c r="SF101" s="35"/>
      <c r="SG101" s="35"/>
      <c r="SH101" s="35"/>
      <c r="SI101" s="35"/>
      <c r="SJ101" s="35"/>
      <c r="SK101" s="35"/>
      <c r="SL101" s="35"/>
      <c r="SM101" s="35"/>
      <c r="SN101" s="35"/>
      <c r="SO101" s="35"/>
      <c r="SP101" s="35"/>
      <c r="SQ101" s="35"/>
      <c r="SR101" s="35"/>
      <c r="SS101" s="35"/>
      <c r="ST101" s="35"/>
      <c r="SU101" s="35"/>
      <c r="SV101" s="35"/>
      <c r="SW101" s="35"/>
      <c r="SX101" s="35"/>
      <c r="SY101" s="35"/>
      <c r="SZ101" s="35"/>
      <c r="TA101" s="35"/>
      <c r="TB101" s="35"/>
      <c r="TC101" s="35"/>
      <c r="TD101" s="35"/>
      <c r="TE101" s="35"/>
      <c r="TF101" s="35"/>
      <c r="TG101" s="35"/>
      <c r="TH101" s="35"/>
      <c r="TI101" s="35"/>
      <c r="TJ101" s="35"/>
      <c r="TK101" s="35"/>
      <c r="TL101" s="35"/>
      <c r="TM101" s="35"/>
      <c r="TN101" s="35"/>
      <c r="TO101" s="35"/>
      <c r="TP101" s="35"/>
      <c r="TQ101" s="35"/>
      <c r="TR101" s="35"/>
      <c r="TS101" s="35"/>
      <c r="TT101" s="35"/>
      <c r="TU101" s="35"/>
      <c r="TV101" s="35"/>
      <c r="TW101" s="35"/>
      <c r="TX101" s="35"/>
      <c r="TY101" s="35"/>
      <c r="TZ101" s="35"/>
      <c r="UA101" s="35"/>
      <c r="UB101" s="35"/>
      <c r="UC101" s="35"/>
      <c r="UD101" s="35"/>
      <c r="UE101" s="35"/>
      <c r="UF101" s="35"/>
      <c r="UG101" s="35"/>
      <c r="UH101" s="35"/>
      <c r="UI101" s="35"/>
      <c r="UJ101" s="35"/>
      <c r="UK101" s="35"/>
      <c r="UL101" s="35"/>
      <c r="UM101" s="35"/>
      <c r="UN101" s="35"/>
      <c r="UO101" s="35"/>
      <c r="UP101" s="35"/>
      <c r="UQ101" s="35"/>
      <c r="UR101" s="35"/>
      <c r="US101" s="35"/>
      <c r="UT101" s="35"/>
      <c r="UU101" s="35"/>
      <c r="UV101" s="35"/>
      <c r="UW101" s="35"/>
      <c r="UX101" s="35"/>
      <c r="UY101" s="35"/>
      <c r="UZ101" s="35"/>
      <c r="VA101" s="35"/>
      <c r="VB101" s="35"/>
      <c r="VC101" s="35"/>
      <c r="VD101" s="35"/>
      <c r="VE101" s="35"/>
      <c r="VF101" s="35"/>
      <c r="VG101" s="35"/>
      <c r="VH101" s="35"/>
      <c r="VI101" s="35"/>
      <c r="VJ101" s="35"/>
      <c r="VK101" s="35"/>
      <c r="VL101" s="35"/>
      <c r="VM101" s="35"/>
      <c r="VN101" s="35"/>
      <c r="VO101" s="35"/>
      <c r="VP101" s="35"/>
      <c r="VQ101" s="35"/>
      <c r="VR101" s="35"/>
      <c r="VS101" s="35"/>
      <c r="VT101" s="35"/>
      <c r="VU101" s="35"/>
      <c r="VV101" s="35"/>
      <c r="VW101" s="35"/>
      <c r="VX101" s="35"/>
      <c r="VY101" s="35"/>
      <c r="VZ101" s="35"/>
      <c r="WA101" s="35"/>
      <c r="WB101" s="35"/>
      <c r="WC101" s="35"/>
      <c r="WD101" s="35"/>
      <c r="WE101" s="35"/>
      <c r="WF101" s="35"/>
      <c r="WG101" s="35"/>
      <c r="WH101" s="35"/>
      <c r="WI101" s="35"/>
      <c r="WJ101" s="35"/>
      <c r="WK101" s="35"/>
      <c r="WL101" s="35"/>
      <c r="WM101" s="35"/>
      <c r="WN101" s="35"/>
      <c r="WO101" s="35"/>
      <c r="WP101" s="35"/>
      <c r="WQ101" s="35"/>
      <c r="WR101" s="35"/>
      <c r="WS101" s="35"/>
      <c r="WT101" s="35"/>
      <c r="WU101" s="35"/>
      <c r="WV101" s="35"/>
      <c r="WW101" s="35"/>
      <c r="WX101" s="35"/>
      <c r="WY101" s="35"/>
      <c r="WZ101" s="35"/>
      <c r="XA101" s="35"/>
      <c r="XB101" s="35"/>
      <c r="XC101" s="35"/>
      <c r="XD101" s="35"/>
      <c r="XE101" s="35"/>
      <c r="XF101" s="35"/>
      <c r="XG101" s="35"/>
      <c r="XH101" s="35"/>
      <c r="XI101" s="35"/>
      <c r="XJ101" s="35"/>
      <c r="XK101" s="35"/>
      <c r="XL101" s="35"/>
      <c r="XM101" s="35"/>
      <c r="XN101" s="35"/>
      <c r="XO101" s="35"/>
      <c r="XP101" s="35"/>
      <c r="XQ101" s="35"/>
      <c r="XR101" s="35"/>
      <c r="XS101" s="35"/>
      <c r="XT101" s="35"/>
      <c r="XU101" s="35"/>
      <c r="XV101" s="35"/>
      <c r="XW101" s="35"/>
      <c r="XX101" s="35"/>
      <c r="XY101" s="35"/>
      <c r="XZ101" s="35"/>
      <c r="YA101" s="35"/>
      <c r="YB101" s="35"/>
      <c r="YC101" s="35"/>
      <c r="YD101" s="35"/>
      <c r="YE101" s="35"/>
      <c r="YF101" s="35"/>
      <c r="YG101" s="35"/>
      <c r="YH101" s="35"/>
      <c r="YI101" s="35"/>
      <c r="YJ101" s="35"/>
      <c r="YK101" s="35"/>
      <c r="YL101" s="35"/>
      <c r="YM101" s="35"/>
      <c r="YN101" s="35"/>
      <c r="YO101" s="35"/>
      <c r="YP101" s="35"/>
      <c r="YQ101" s="35"/>
      <c r="YR101" s="35"/>
      <c r="YS101" s="35"/>
      <c r="YT101" s="35"/>
      <c r="YU101" s="35"/>
      <c r="YV101" s="35"/>
      <c r="YW101" s="35"/>
      <c r="YX101" s="35"/>
      <c r="YY101" s="35"/>
      <c r="YZ101" s="35"/>
      <c r="ZA101" s="35"/>
      <c r="ZB101" s="35"/>
      <c r="ZC101" s="35"/>
      <c r="ZD101" s="35"/>
      <c r="ZE101" s="35"/>
      <c r="ZF101" s="35"/>
      <c r="ZG101" s="35"/>
      <c r="ZH101" s="35"/>
      <c r="ZI101" s="35"/>
      <c r="ZJ101" s="35"/>
      <c r="ZK101" s="35"/>
      <c r="ZL101" s="35"/>
      <c r="ZM101" s="35"/>
      <c r="ZN101" s="35"/>
      <c r="ZO101" s="35"/>
      <c r="ZP101" s="35"/>
      <c r="ZQ101" s="35"/>
      <c r="ZR101" s="35"/>
      <c r="ZS101" s="35"/>
      <c r="ZT101" s="35"/>
      <c r="ZU101" s="35"/>
      <c r="ZV101" s="35"/>
      <c r="ZW101" s="35"/>
      <c r="ZX101" s="35"/>
      <c r="ZY101" s="35"/>
      <c r="ZZ101" s="35"/>
      <c r="AAA101" s="35"/>
      <c r="AAB101" s="35"/>
      <c r="AAC101" s="35"/>
      <c r="AAD101" s="35"/>
      <c r="AAE101" s="35"/>
      <c r="AAF101" s="35"/>
      <c r="AAG101" s="35"/>
      <c r="AAH101" s="35"/>
      <c r="AAI101" s="35"/>
      <c r="AAJ101" s="35"/>
      <c r="AAK101" s="35"/>
      <c r="AAL101" s="35"/>
      <c r="AAM101" s="35"/>
      <c r="AAN101" s="35"/>
      <c r="AAO101" s="35"/>
      <c r="AAP101" s="35"/>
      <c r="AAQ101" s="35"/>
      <c r="AAR101" s="35"/>
      <c r="AAS101" s="35"/>
      <c r="AAT101" s="35"/>
      <c r="AAU101" s="35"/>
      <c r="AAV101" s="35"/>
      <c r="AAW101" s="35"/>
      <c r="AAX101" s="35"/>
      <c r="AAY101" s="35"/>
      <c r="AAZ101" s="35"/>
      <c r="ABA101" s="35"/>
      <c r="ABB101" s="35"/>
      <c r="ABC101" s="35"/>
      <c r="ABD101" s="35"/>
      <c r="ABE101" s="35"/>
      <c r="ABF101" s="35"/>
      <c r="ABG101" s="35"/>
      <c r="ABH101" s="35"/>
      <c r="ABI101" s="35"/>
      <c r="ABJ101" s="35"/>
      <c r="ABK101" s="35"/>
      <c r="ABL101" s="35"/>
      <c r="ABM101" s="35"/>
      <c r="ABN101" s="35"/>
      <c r="ABO101" s="35"/>
      <c r="ABP101" s="35"/>
      <c r="ABQ101" s="35"/>
      <c r="ABR101" s="35"/>
      <c r="ABS101" s="35"/>
      <c r="ABT101" s="35"/>
      <c r="ABU101" s="35"/>
      <c r="ABV101" s="35"/>
      <c r="ABW101" s="35"/>
      <c r="ABX101" s="35"/>
      <c r="ABY101" s="35"/>
      <c r="ABZ101" s="35"/>
      <c r="ACA101" s="35"/>
      <c r="ACB101" s="35"/>
      <c r="ACC101" s="35"/>
      <c r="ACD101" s="35"/>
      <c r="ACE101" s="35"/>
      <c r="ACF101" s="35"/>
      <c r="ACG101" s="35"/>
      <c r="ACH101" s="35"/>
      <c r="ACI101" s="35"/>
      <c r="ACJ101" s="35"/>
      <c r="ACK101" s="35"/>
      <c r="ACL101" s="35"/>
      <c r="ACM101" s="35"/>
      <c r="ACN101" s="35"/>
      <c r="ACO101" s="35"/>
      <c r="ACP101" s="35"/>
      <c r="ACQ101" s="35"/>
      <c r="ACR101" s="35"/>
      <c r="ACS101" s="35"/>
      <c r="ACT101" s="35"/>
      <c r="ACU101" s="35"/>
      <c r="ACV101" s="35"/>
      <c r="ACW101" s="35"/>
      <c r="ACX101" s="35"/>
      <c r="ACY101" s="35"/>
      <c r="ACZ101" s="35"/>
      <c r="ADA101" s="35"/>
      <c r="ADB101" s="35"/>
      <c r="ADC101" s="35"/>
      <c r="ADD101" s="35"/>
      <c r="ADE101" s="35"/>
      <c r="ADF101" s="35"/>
      <c r="ADG101" s="35"/>
      <c r="ADH101" s="35"/>
      <c r="ADI101" s="35"/>
      <c r="ADJ101" s="35"/>
      <c r="ADK101" s="35"/>
      <c r="ADL101" s="35"/>
      <c r="ADM101" s="35"/>
      <c r="ADN101" s="35"/>
      <c r="ADO101" s="35"/>
      <c r="ADP101" s="35"/>
      <c r="ADQ101" s="35"/>
      <c r="ADR101" s="35"/>
      <c r="ADS101" s="35"/>
      <c r="ADT101" s="35"/>
      <c r="ADU101" s="35"/>
      <c r="ADV101" s="35"/>
      <c r="ADW101" s="35"/>
      <c r="ADX101" s="35"/>
      <c r="ADY101" s="35"/>
      <c r="ADZ101" s="35"/>
      <c r="AEA101" s="35"/>
      <c r="AEB101" s="35"/>
      <c r="AEC101" s="35"/>
      <c r="AED101" s="35"/>
      <c r="AEE101" s="35"/>
      <c r="AEF101" s="35"/>
      <c r="AEG101" s="35"/>
      <c r="AEH101" s="35"/>
      <c r="AEI101" s="35"/>
      <c r="AEJ101" s="35"/>
      <c r="AEK101" s="35"/>
      <c r="AEL101" s="35"/>
      <c r="AEM101" s="35"/>
      <c r="AEN101" s="35"/>
      <c r="AEO101" s="35"/>
      <c r="AEP101" s="35"/>
      <c r="AEQ101" s="35"/>
      <c r="AER101" s="35"/>
      <c r="AES101" s="35"/>
      <c r="AET101" s="35"/>
      <c r="AEU101" s="35"/>
      <c r="AEV101" s="35"/>
      <c r="AEW101" s="35"/>
      <c r="AEX101" s="35"/>
      <c r="AEY101" s="35"/>
      <c r="AEZ101" s="35"/>
      <c r="AFA101" s="35"/>
      <c r="AFB101" s="35"/>
      <c r="AFC101" s="35"/>
      <c r="AFD101" s="35"/>
      <c r="AFE101" s="35"/>
      <c r="AFF101" s="35"/>
      <c r="AFG101" s="35"/>
      <c r="AFH101" s="35"/>
      <c r="AFI101" s="35"/>
      <c r="AFJ101" s="35"/>
      <c r="AFK101" s="35"/>
      <c r="AFL101" s="35"/>
      <c r="AFM101" s="35"/>
      <c r="AFN101" s="35"/>
      <c r="AFO101" s="35"/>
      <c r="AFP101" s="35"/>
      <c r="AFQ101" s="35"/>
      <c r="AFR101" s="35"/>
      <c r="AFS101" s="35"/>
      <c r="AFT101" s="35"/>
      <c r="AFU101" s="35"/>
      <c r="AFV101" s="35"/>
      <c r="AFW101" s="35"/>
      <c r="AFX101" s="35"/>
      <c r="AFY101" s="35"/>
      <c r="AFZ101" s="35"/>
      <c r="AGA101" s="35"/>
      <c r="AGB101" s="35"/>
      <c r="AGC101" s="35"/>
      <c r="AGD101" s="35"/>
      <c r="AGE101" s="35"/>
      <c r="AGF101" s="35"/>
      <c r="AGG101" s="35"/>
      <c r="AGH101" s="35"/>
      <c r="AGI101" s="35"/>
      <c r="AGJ101" s="35"/>
      <c r="AGK101" s="35"/>
      <c r="AGL101" s="35"/>
      <c r="AGM101" s="35"/>
      <c r="AGN101" s="35"/>
      <c r="AGO101" s="35"/>
      <c r="AGP101" s="35"/>
      <c r="AGQ101" s="35"/>
      <c r="AGR101" s="35"/>
      <c r="AGS101" s="35"/>
      <c r="AGT101" s="35"/>
      <c r="AGU101" s="35"/>
      <c r="AGV101" s="35"/>
      <c r="AGW101" s="35"/>
      <c r="AGX101" s="35"/>
      <c r="AGY101" s="35"/>
      <c r="AGZ101" s="35"/>
      <c r="AHA101" s="35"/>
      <c r="AHB101" s="35"/>
      <c r="AHC101" s="35"/>
      <c r="AHD101" s="35"/>
      <c r="AHE101" s="35"/>
      <c r="AHF101" s="35"/>
      <c r="AHG101" s="35"/>
      <c r="AHH101" s="35"/>
      <c r="AHI101" s="35"/>
      <c r="AHJ101" s="35"/>
      <c r="AHK101" s="35"/>
      <c r="AHL101" s="35"/>
      <c r="AHM101" s="35"/>
      <c r="AHN101" s="35"/>
      <c r="AHO101" s="35"/>
      <c r="AHP101" s="35"/>
      <c r="AHQ101" s="35"/>
      <c r="AHR101" s="35"/>
      <c r="AHS101" s="35"/>
      <c r="AHT101" s="35"/>
      <c r="AHU101" s="35"/>
      <c r="AHV101" s="35"/>
      <c r="AHW101" s="35"/>
      <c r="AHX101" s="35"/>
      <c r="AHY101" s="35"/>
      <c r="AHZ101" s="35"/>
      <c r="AIA101" s="35"/>
      <c r="AIB101" s="35"/>
      <c r="AIC101" s="35"/>
      <c r="AID101" s="35"/>
      <c r="AIE101" s="35"/>
      <c r="AIF101" s="35"/>
      <c r="AIG101" s="35"/>
      <c r="AIH101" s="35"/>
      <c r="AII101" s="35"/>
      <c r="AIJ101" s="35"/>
      <c r="AIK101" s="35"/>
      <c r="AIL101" s="35"/>
      <c r="AIM101" s="35"/>
      <c r="AIN101" s="35"/>
      <c r="AIO101" s="35"/>
      <c r="AIP101" s="35"/>
      <c r="AIQ101" s="35"/>
      <c r="AIR101" s="35"/>
      <c r="AIS101" s="35"/>
      <c r="AIT101" s="35"/>
      <c r="AIU101" s="35"/>
      <c r="AIV101" s="35"/>
      <c r="AIW101" s="35"/>
      <c r="AIX101" s="35"/>
      <c r="AIY101" s="35"/>
      <c r="AIZ101" s="35"/>
      <c r="AJA101" s="35"/>
      <c r="AJB101" s="35"/>
      <c r="AJC101" s="35"/>
      <c r="AJD101" s="35"/>
      <c r="AJE101" s="35"/>
      <c r="AJF101" s="35"/>
      <c r="AJG101" s="35"/>
      <c r="AJH101" s="35"/>
      <c r="AJI101" s="35"/>
      <c r="AJJ101" s="35"/>
      <c r="AJK101" s="35"/>
      <c r="AJL101" s="35"/>
      <c r="AJM101" s="35"/>
      <c r="AJN101" s="35"/>
      <c r="AJO101" s="35"/>
      <c r="AJP101" s="35"/>
      <c r="AJQ101" s="35"/>
      <c r="AJR101" s="35"/>
      <c r="AJS101" s="35"/>
      <c r="AJT101" s="35"/>
      <c r="AJU101" s="35"/>
      <c r="AJV101" s="35"/>
      <c r="AJW101" s="35"/>
      <c r="AJX101" s="35"/>
      <c r="AJY101" s="35"/>
      <c r="AJZ101" s="35"/>
      <c r="AKA101" s="35"/>
      <c r="AKB101" s="35"/>
      <c r="AKC101" s="35"/>
      <c r="AKD101" s="35"/>
      <c r="AKE101" s="35"/>
      <c r="AKF101" s="35"/>
      <c r="AKG101" s="35"/>
      <c r="AKH101" s="35"/>
      <c r="AKI101" s="35"/>
      <c r="AKJ101" s="35"/>
      <c r="AKK101" s="35"/>
      <c r="AKL101" s="35"/>
      <c r="AKM101" s="35"/>
      <c r="AKN101" s="35"/>
      <c r="AKO101" s="35"/>
      <c r="AKP101" s="35"/>
      <c r="AKQ101" s="35"/>
      <c r="AKR101" s="35"/>
      <c r="AKS101" s="35"/>
      <c r="AKT101" s="35"/>
      <c r="AKU101" s="35"/>
      <c r="AKV101" s="35"/>
      <c r="AKW101" s="35"/>
      <c r="AKX101" s="35"/>
      <c r="AKY101" s="35"/>
      <c r="AKZ101" s="35"/>
      <c r="ALA101" s="35"/>
      <c r="ALB101" s="35"/>
      <c r="ALC101" s="35"/>
      <c r="ALD101" s="35"/>
      <c r="ALE101" s="35"/>
      <c r="ALF101" s="35"/>
      <c r="ALG101" s="35"/>
      <c r="ALH101" s="35"/>
      <c r="ALI101" s="35"/>
      <c r="ALJ101" s="35"/>
      <c r="ALK101" s="35"/>
      <c r="ALL101" s="35"/>
      <c r="ALM101" s="35"/>
      <c r="ALN101" s="35"/>
      <c r="ALO101" s="35"/>
      <c r="ALP101" s="35"/>
      <c r="ALQ101" s="35"/>
      <c r="ALR101" s="35"/>
      <c r="ALS101" s="35"/>
      <c r="ALT101" s="35"/>
      <c r="ALU101" s="35"/>
      <c r="ALV101" s="35"/>
      <c r="ALW101" s="35"/>
      <c r="ALX101" s="35"/>
      <c r="ALY101" s="35"/>
      <c r="ALZ101" s="35"/>
      <c r="AMA101" s="35"/>
    </row>
    <row r="102" spans="14:1015">
      <c r="N102" s="3">
        <f>Y102*info!T$4+AC102*info!T$5+AG102*info!T$6+AK102*info!T$7+N101</f>
        <v>1.4334</v>
      </c>
      <c r="P102" s="45">
        <v>62</v>
      </c>
      <c r="Q102" s="131"/>
      <c r="R102" s="131"/>
      <c r="S102" s="161">
        <f t="shared" si="28"/>
        <v>1.8699209486166005E-2</v>
      </c>
      <c r="T102" s="169">
        <f>AA101*$AA$30*$AA$34*(1-$AA$32)+AE101*$AE$30*$AE$34*(1-$AE$32)+AI101*$AI$30*$AI$34*(1-$AI$32)+AM101*$AM$30*$AM$34*(1-$AM$32)+AQ101*$AQ$30*$AQ$34*(1-$AQ$32)+AU101*$AU$30*$AU$34*(1-$AU$32)+Q102-R102+AW101+AX101+Advance!G76</f>
        <v>0.14550000000000018</v>
      </c>
      <c r="U102" s="132">
        <f t="shared" si="38"/>
        <v>0</v>
      </c>
      <c r="V102" s="165">
        <f t="shared" si="14"/>
        <v>0.14550000000000018</v>
      </c>
      <c r="W102" s="166">
        <f t="shared" si="30"/>
        <v>5.484</v>
      </c>
      <c r="X102" s="49"/>
      <c r="Y102" s="42">
        <f t="shared" si="6"/>
        <v>0</v>
      </c>
      <c r="Z102" s="46">
        <f t="shared" si="31"/>
        <v>0</v>
      </c>
      <c r="AA102" s="47">
        <f t="shared" si="15"/>
        <v>0</v>
      </c>
      <c r="AB102" s="48">
        <f t="shared" si="16"/>
        <v>0.14550000000000018</v>
      </c>
      <c r="AC102" s="49">
        <f t="shared" si="17"/>
        <v>0</v>
      </c>
      <c r="AD102" s="46">
        <f t="shared" si="32"/>
        <v>0</v>
      </c>
      <c r="AE102" s="46">
        <f t="shared" si="18"/>
        <v>100</v>
      </c>
      <c r="AF102" s="50">
        <f t="shared" si="7"/>
        <v>0.14550000000000018</v>
      </c>
      <c r="AG102" s="42">
        <f t="shared" si="33"/>
        <v>6</v>
      </c>
      <c r="AH102" s="46">
        <f t="shared" si="34"/>
        <v>-3</v>
      </c>
      <c r="AI102" s="46">
        <f t="shared" si="19"/>
        <v>177</v>
      </c>
      <c r="AJ102" s="50">
        <f t="shared" si="8"/>
        <v>1.5000000000001679E-3</v>
      </c>
      <c r="AK102" s="42">
        <f t="shared" si="20"/>
        <v>0</v>
      </c>
      <c r="AL102" s="46">
        <f t="shared" si="35"/>
        <v>0</v>
      </c>
      <c r="AM102" s="46">
        <f t="shared" si="21"/>
        <v>1</v>
      </c>
      <c r="AN102" s="50">
        <f t="shared" si="9"/>
        <v>1.5000000000001679E-3</v>
      </c>
      <c r="AO102" s="42">
        <f t="shared" si="22"/>
        <v>0</v>
      </c>
      <c r="AP102" s="46">
        <f t="shared" si="36"/>
        <v>0</v>
      </c>
      <c r="AQ102" s="46">
        <f t="shared" si="23"/>
        <v>0</v>
      </c>
      <c r="AR102" s="50">
        <f t="shared" si="10"/>
        <v>1.5000000000001679E-3</v>
      </c>
      <c r="AS102" s="42">
        <f t="shared" si="24"/>
        <v>0</v>
      </c>
      <c r="AT102" s="46">
        <f t="shared" si="37"/>
        <v>0</v>
      </c>
      <c r="AU102" s="46">
        <f t="shared" si="25"/>
        <v>0</v>
      </c>
      <c r="AV102" s="51">
        <f t="shared" si="11"/>
        <v>1.5000000000001679E-3</v>
      </c>
      <c r="AW102" s="42">
        <f t="shared" si="12"/>
        <v>0.14550000000000018</v>
      </c>
      <c r="AX102" s="43">
        <f t="shared" si="13"/>
        <v>-0.14400000000000002</v>
      </c>
      <c r="AY102" s="42">
        <f t="shared" si="39"/>
        <v>278</v>
      </c>
      <c r="AZ102" s="52">
        <f t="shared" si="40"/>
        <v>5.484</v>
      </c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  <c r="RV102" s="35"/>
      <c r="RW102" s="35"/>
      <c r="RX102" s="35"/>
      <c r="RY102" s="35"/>
      <c r="RZ102" s="35"/>
      <c r="SA102" s="35"/>
      <c r="SB102" s="35"/>
      <c r="SC102" s="35"/>
      <c r="SD102" s="35"/>
      <c r="SE102" s="35"/>
      <c r="SF102" s="35"/>
      <c r="SG102" s="35"/>
      <c r="SH102" s="35"/>
      <c r="SI102" s="35"/>
      <c r="SJ102" s="35"/>
      <c r="SK102" s="35"/>
      <c r="SL102" s="35"/>
      <c r="SM102" s="35"/>
      <c r="SN102" s="35"/>
      <c r="SO102" s="35"/>
      <c r="SP102" s="35"/>
      <c r="SQ102" s="35"/>
      <c r="SR102" s="35"/>
      <c r="SS102" s="35"/>
      <c r="ST102" s="35"/>
      <c r="SU102" s="35"/>
      <c r="SV102" s="35"/>
      <c r="SW102" s="35"/>
      <c r="SX102" s="35"/>
      <c r="SY102" s="35"/>
      <c r="SZ102" s="35"/>
      <c r="TA102" s="35"/>
      <c r="TB102" s="35"/>
      <c r="TC102" s="35"/>
      <c r="TD102" s="35"/>
      <c r="TE102" s="35"/>
      <c r="TF102" s="35"/>
      <c r="TG102" s="35"/>
      <c r="TH102" s="35"/>
      <c r="TI102" s="35"/>
      <c r="TJ102" s="35"/>
      <c r="TK102" s="35"/>
      <c r="TL102" s="35"/>
      <c r="TM102" s="35"/>
      <c r="TN102" s="35"/>
      <c r="TO102" s="35"/>
      <c r="TP102" s="35"/>
      <c r="TQ102" s="35"/>
      <c r="TR102" s="35"/>
      <c r="TS102" s="35"/>
      <c r="TT102" s="35"/>
      <c r="TU102" s="35"/>
      <c r="TV102" s="35"/>
      <c r="TW102" s="35"/>
      <c r="TX102" s="35"/>
      <c r="TY102" s="35"/>
      <c r="TZ102" s="35"/>
      <c r="UA102" s="35"/>
      <c r="UB102" s="35"/>
      <c r="UC102" s="35"/>
      <c r="UD102" s="35"/>
      <c r="UE102" s="35"/>
      <c r="UF102" s="35"/>
      <c r="UG102" s="35"/>
      <c r="UH102" s="35"/>
      <c r="UI102" s="35"/>
      <c r="UJ102" s="35"/>
      <c r="UK102" s="35"/>
      <c r="UL102" s="35"/>
      <c r="UM102" s="35"/>
      <c r="UN102" s="35"/>
      <c r="UO102" s="35"/>
      <c r="UP102" s="35"/>
      <c r="UQ102" s="35"/>
      <c r="UR102" s="35"/>
      <c r="US102" s="35"/>
      <c r="UT102" s="35"/>
      <c r="UU102" s="35"/>
      <c r="UV102" s="35"/>
      <c r="UW102" s="35"/>
      <c r="UX102" s="35"/>
      <c r="UY102" s="35"/>
      <c r="UZ102" s="35"/>
      <c r="VA102" s="35"/>
      <c r="VB102" s="35"/>
      <c r="VC102" s="35"/>
      <c r="VD102" s="35"/>
      <c r="VE102" s="35"/>
      <c r="VF102" s="35"/>
      <c r="VG102" s="35"/>
      <c r="VH102" s="35"/>
      <c r="VI102" s="35"/>
      <c r="VJ102" s="35"/>
      <c r="VK102" s="35"/>
      <c r="VL102" s="35"/>
      <c r="VM102" s="35"/>
      <c r="VN102" s="35"/>
      <c r="VO102" s="35"/>
      <c r="VP102" s="35"/>
      <c r="VQ102" s="35"/>
      <c r="VR102" s="35"/>
      <c r="VS102" s="35"/>
      <c r="VT102" s="35"/>
      <c r="VU102" s="35"/>
      <c r="VV102" s="35"/>
      <c r="VW102" s="35"/>
      <c r="VX102" s="35"/>
      <c r="VY102" s="35"/>
      <c r="VZ102" s="35"/>
      <c r="WA102" s="35"/>
      <c r="WB102" s="35"/>
      <c r="WC102" s="35"/>
      <c r="WD102" s="35"/>
      <c r="WE102" s="35"/>
      <c r="WF102" s="35"/>
      <c r="WG102" s="35"/>
      <c r="WH102" s="35"/>
      <c r="WI102" s="35"/>
      <c r="WJ102" s="35"/>
      <c r="WK102" s="35"/>
      <c r="WL102" s="35"/>
      <c r="WM102" s="35"/>
      <c r="WN102" s="35"/>
      <c r="WO102" s="35"/>
      <c r="WP102" s="35"/>
      <c r="WQ102" s="35"/>
      <c r="WR102" s="35"/>
      <c r="WS102" s="35"/>
      <c r="WT102" s="35"/>
      <c r="WU102" s="35"/>
      <c r="WV102" s="35"/>
      <c r="WW102" s="35"/>
      <c r="WX102" s="35"/>
      <c r="WY102" s="35"/>
      <c r="WZ102" s="35"/>
      <c r="XA102" s="35"/>
      <c r="XB102" s="35"/>
      <c r="XC102" s="35"/>
      <c r="XD102" s="35"/>
      <c r="XE102" s="35"/>
      <c r="XF102" s="35"/>
      <c r="XG102" s="35"/>
      <c r="XH102" s="35"/>
      <c r="XI102" s="35"/>
      <c r="XJ102" s="35"/>
      <c r="XK102" s="35"/>
      <c r="XL102" s="35"/>
      <c r="XM102" s="35"/>
      <c r="XN102" s="35"/>
      <c r="XO102" s="35"/>
      <c r="XP102" s="35"/>
      <c r="XQ102" s="35"/>
      <c r="XR102" s="35"/>
      <c r="XS102" s="35"/>
      <c r="XT102" s="35"/>
      <c r="XU102" s="35"/>
      <c r="XV102" s="35"/>
      <c r="XW102" s="35"/>
      <c r="XX102" s="35"/>
      <c r="XY102" s="35"/>
      <c r="XZ102" s="35"/>
      <c r="YA102" s="35"/>
      <c r="YB102" s="35"/>
      <c r="YC102" s="35"/>
      <c r="YD102" s="35"/>
      <c r="YE102" s="35"/>
      <c r="YF102" s="35"/>
      <c r="YG102" s="35"/>
      <c r="YH102" s="35"/>
      <c r="YI102" s="35"/>
      <c r="YJ102" s="35"/>
      <c r="YK102" s="35"/>
      <c r="YL102" s="35"/>
      <c r="YM102" s="35"/>
      <c r="YN102" s="35"/>
      <c r="YO102" s="35"/>
      <c r="YP102" s="35"/>
      <c r="YQ102" s="35"/>
      <c r="YR102" s="35"/>
      <c r="YS102" s="35"/>
      <c r="YT102" s="35"/>
      <c r="YU102" s="35"/>
      <c r="YV102" s="35"/>
      <c r="YW102" s="35"/>
      <c r="YX102" s="35"/>
      <c r="YY102" s="35"/>
      <c r="YZ102" s="35"/>
      <c r="ZA102" s="35"/>
      <c r="ZB102" s="35"/>
      <c r="ZC102" s="35"/>
      <c r="ZD102" s="35"/>
      <c r="ZE102" s="35"/>
      <c r="ZF102" s="35"/>
      <c r="ZG102" s="35"/>
      <c r="ZH102" s="35"/>
      <c r="ZI102" s="35"/>
      <c r="ZJ102" s="35"/>
      <c r="ZK102" s="35"/>
      <c r="ZL102" s="35"/>
      <c r="ZM102" s="35"/>
      <c r="ZN102" s="35"/>
      <c r="ZO102" s="35"/>
      <c r="ZP102" s="35"/>
      <c r="ZQ102" s="35"/>
      <c r="ZR102" s="35"/>
      <c r="ZS102" s="35"/>
      <c r="ZT102" s="35"/>
      <c r="ZU102" s="35"/>
      <c r="ZV102" s="35"/>
      <c r="ZW102" s="35"/>
      <c r="ZX102" s="35"/>
      <c r="ZY102" s="35"/>
      <c r="ZZ102" s="35"/>
      <c r="AAA102" s="35"/>
      <c r="AAB102" s="35"/>
      <c r="AAC102" s="35"/>
      <c r="AAD102" s="35"/>
      <c r="AAE102" s="35"/>
      <c r="AAF102" s="35"/>
      <c r="AAG102" s="35"/>
      <c r="AAH102" s="35"/>
      <c r="AAI102" s="35"/>
      <c r="AAJ102" s="35"/>
      <c r="AAK102" s="35"/>
      <c r="AAL102" s="35"/>
      <c r="AAM102" s="35"/>
      <c r="AAN102" s="35"/>
      <c r="AAO102" s="35"/>
      <c r="AAP102" s="35"/>
      <c r="AAQ102" s="35"/>
      <c r="AAR102" s="35"/>
      <c r="AAS102" s="35"/>
      <c r="AAT102" s="35"/>
      <c r="AAU102" s="35"/>
      <c r="AAV102" s="35"/>
      <c r="AAW102" s="35"/>
      <c r="AAX102" s="35"/>
      <c r="AAY102" s="35"/>
      <c r="AAZ102" s="35"/>
      <c r="ABA102" s="35"/>
      <c r="ABB102" s="35"/>
      <c r="ABC102" s="35"/>
      <c r="ABD102" s="35"/>
      <c r="ABE102" s="35"/>
      <c r="ABF102" s="35"/>
      <c r="ABG102" s="35"/>
      <c r="ABH102" s="35"/>
      <c r="ABI102" s="35"/>
      <c r="ABJ102" s="35"/>
      <c r="ABK102" s="35"/>
      <c r="ABL102" s="35"/>
      <c r="ABM102" s="35"/>
      <c r="ABN102" s="35"/>
      <c r="ABO102" s="35"/>
      <c r="ABP102" s="35"/>
      <c r="ABQ102" s="35"/>
      <c r="ABR102" s="35"/>
      <c r="ABS102" s="35"/>
      <c r="ABT102" s="35"/>
      <c r="ABU102" s="35"/>
      <c r="ABV102" s="35"/>
      <c r="ABW102" s="35"/>
      <c r="ABX102" s="35"/>
      <c r="ABY102" s="35"/>
      <c r="ABZ102" s="35"/>
      <c r="ACA102" s="35"/>
      <c r="ACB102" s="35"/>
      <c r="ACC102" s="35"/>
      <c r="ACD102" s="35"/>
      <c r="ACE102" s="35"/>
      <c r="ACF102" s="35"/>
      <c r="ACG102" s="35"/>
      <c r="ACH102" s="35"/>
      <c r="ACI102" s="35"/>
      <c r="ACJ102" s="35"/>
      <c r="ACK102" s="35"/>
      <c r="ACL102" s="35"/>
      <c r="ACM102" s="35"/>
      <c r="ACN102" s="35"/>
      <c r="ACO102" s="35"/>
      <c r="ACP102" s="35"/>
      <c r="ACQ102" s="35"/>
      <c r="ACR102" s="35"/>
      <c r="ACS102" s="35"/>
      <c r="ACT102" s="35"/>
      <c r="ACU102" s="35"/>
      <c r="ACV102" s="35"/>
      <c r="ACW102" s="35"/>
      <c r="ACX102" s="35"/>
      <c r="ACY102" s="35"/>
      <c r="ACZ102" s="35"/>
      <c r="ADA102" s="35"/>
      <c r="ADB102" s="35"/>
      <c r="ADC102" s="35"/>
      <c r="ADD102" s="35"/>
      <c r="ADE102" s="35"/>
      <c r="ADF102" s="35"/>
      <c r="ADG102" s="35"/>
      <c r="ADH102" s="35"/>
      <c r="ADI102" s="35"/>
      <c r="ADJ102" s="35"/>
      <c r="ADK102" s="35"/>
      <c r="ADL102" s="35"/>
      <c r="ADM102" s="35"/>
      <c r="ADN102" s="35"/>
      <c r="ADO102" s="35"/>
      <c r="ADP102" s="35"/>
      <c r="ADQ102" s="35"/>
      <c r="ADR102" s="35"/>
      <c r="ADS102" s="35"/>
      <c r="ADT102" s="35"/>
      <c r="ADU102" s="35"/>
      <c r="ADV102" s="35"/>
      <c r="ADW102" s="35"/>
      <c r="ADX102" s="35"/>
      <c r="ADY102" s="35"/>
      <c r="ADZ102" s="35"/>
      <c r="AEA102" s="35"/>
      <c r="AEB102" s="35"/>
      <c r="AEC102" s="35"/>
      <c r="AED102" s="35"/>
      <c r="AEE102" s="35"/>
      <c r="AEF102" s="35"/>
      <c r="AEG102" s="35"/>
      <c r="AEH102" s="35"/>
      <c r="AEI102" s="35"/>
      <c r="AEJ102" s="35"/>
      <c r="AEK102" s="35"/>
      <c r="AEL102" s="35"/>
      <c r="AEM102" s="35"/>
      <c r="AEN102" s="35"/>
      <c r="AEO102" s="35"/>
      <c r="AEP102" s="35"/>
      <c r="AEQ102" s="35"/>
      <c r="AER102" s="35"/>
      <c r="AES102" s="35"/>
      <c r="AET102" s="35"/>
      <c r="AEU102" s="35"/>
      <c r="AEV102" s="35"/>
      <c r="AEW102" s="35"/>
      <c r="AEX102" s="35"/>
      <c r="AEY102" s="35"/>
      <c r="AEZ102" s="35"/>
      <c r="AFA102" s="35"/>
      <c r="AFB102" s="35"/>
      <c r="AFC102" s="35"/>
      <c r="AFD102" s="35"/>
      <c r="AFE102" s="35"/>
      <c r="AFF102" s="35"/>
      <c r="AFG102" s="35"/>
      <c r="AFH102" s="35"/>
      <c r="AFI102" s="35"/>
      <c r="AFJ102" s="35"/>
      <c r="AFK102" s="35"/>
      <c r="AFL102" s="35"/>
      <c r="AFM102" s="35"/>
      <c r="AFN102" s="35"/>
      <c r="AFO102" s="35"/>
      <c r="AFP102" s="35"/>
      <c r="AFQ102" s="35"/>
      <c r="AFR102" s="35"/>
      <c r="AFS102" s="35"/>
      <c r="AFT102" s="35"/>
      <c r="AFU102" s="35"/>
      <c r="AFV102" s="35"/>
      <c r="AFW102" s="35"/>
      <c r="AFX102" s="35"/>
      <c r="AFY102" s="35"/>
      <c r="AFZ102" s="35"/>
      <c r="AGA102" s="35"/>
      <c r="AGB102" s="35"/>
      <c r="AGC102" s="35"/>
      <c r="AGD102" s="35"/>
      <c r="AGE102" s="35"/>
      <c r="AGF102" s="35"/>
      <c r="AGG102" s="35"/>
      <c r="AGH102" s="35"/>
      <c r="AGI102" s="35"/>
      <c r="AGJ102" s="35"/>
      <c r="AGK102" s="35"/>
      <c r="AGL102" s="35"/>
      <c r="AGM102" s="35"/>
      <c r="AGN102" s="35"/>
      <c r="AGO102" s="35"/>
      <c r="AGP102" s="35"/>
      <c r="AGQ102" s="35"/>
      <c r="AGR102" s="35"/>
      <c r="AGS102" s="35"/>
      <c r="AGT102" s="35"/>
      <c r="AGU102" s="35"/>
      <c r="AGV102" s="35"/>
      <c r="AGW102" s="35"/>
      <c r="AGX102" s="35"/>
      <c r="AGY102" s="35"/>
      <c r="AGZ102" s="35"/>
      <c r="AHA102" s="35"/>
      <c r="AHB102" s="35"/>
      <c r="AHC102" s="35"/>
      <c r="AHD102" s="35"/>
      <c r="AHE102" s="35"/>
      <c r="AHF102" s="35"/>
      <c r="AHG102" s="35"/>
      <c r="AHH102" s="35"/>
      <c r="AHI102" s="35"/>
      <c r="AHJ102" s="35"/>
      <c r="AHK102" s="35"/>
      <c r="AHL102" s="35"/>
      <c r="AHM102" s="35"/>
      <c r="AHN102" s="35"/>
      <c r="AHO102" s="35"/>
      <c r="AHP102" s="35"/>
      <c r="AHQ102" s="35"/>
      <c r="AHR102" s="35"/>
      <c r="AHS102" s="35"/>
      <c r="AHT102" s="35"/>
      <c r="AHU102" s="35"/>
      <c r="AHV102" s="35"/>
      <c r="AHW102" s="35"/>
      <c r="AHX102" s="35"/>
      <c r="AHY102" s="35"/>
      <c r="AHZ102" s="35"/>
      <c r="AIA102" s="35"/>
      <c r="AIB102" s="35"/>
      <c r="AIC102" s="35"/>
      <c r="AID102" s="35"/>
      <c r="AIE102" s="35"/>
      <c r="AIF102" s="35"/>
      <c r="AIG102" s="35"/>
      <c r="AIH102" s="35"/>
      <c r="AII102" s="35"/>
      <c r="AIJ102" s="35"/>
      <c r="AIK102" s="35"/>
      <c r="AIL102" s="35"/>
      <c r="AIM102" s="35"/>
      <c r="AIN102" s="35"/>
      <c r="AIO102" s="35"/>
      <c r="AIP102" s="35"/>
      <c r="AIQ102" s="35"/>
      <c r="AIR102" s="35"/>
      <c r="AIS102" s="35"/>
      <c r="AIT102" s="35"/>
      <c r="AIU102" s="35"/>
      <c r="AIV102" s="35"/>
      <c r="AIW102" s="35"/>
      <c r="AIX102" s="35"/>
      <c r="AIY102" s="35"/>
      <c r="AIZ102" s="35"/>
      <c r="AJA102" s="35"/>
      <c r="AJB102" s="35"/>
      <c r="AJC102" s="35"/>
      <c r="AJD102" s="35"/>
      <c r="AJE102" s="35"/>
      <c r="AJF102" s="35"/>
      <c r="AJG102" s="35"/>
      <c r="AJH102" s="35"/>
      <c r="AJI102" s="35"/>
      <c r="AJJ102" s="35"/>
      <c r="AJK102" s="35"/>
      <c r="AJL102" s="35"/>
      <c r="AJM102" s="35"/>
      <c r="AJN102" s="35"/>
      <c r="AJO102" s="35"/>
      <c r="AJP102" s="35"/>
      <c r="AJQ102" s="35"/>
      <c r="AJR102" s="35"/>
      <c r="AJS102" s="35"/>
      <c r="AJT102" s="35"/>
      <c r="AJU102" s="35"/>
      <c r="AJV102" s="35"/>
      <c r="AJW102" s="35"/>
      <c r="AJX102" s="35"/>
      <c r="AJY102" s="35"/>
      <c r="AJZ102" s="35"/>
      <c r="AKA102" s="35"/>
      <c r="AKB102" s="35"/>
      <c r="AKC102" s="35"/>
      <c r="AKD102" s="35"/>
      <c r="AKE102" s="35"/>
      <c r="AKF102" s="35"/>
      <c r="AKG102" s="35"/>
      <c r="AKH102" s="35"/>
      <c r="AKI102" s="35"/>
      <c r="AKJ102" s="35"/>
      <c r="AKK102" s="35"/>
      <c r="AKL102" s="35"/>
      <c r="AKM102" s="35"/>
      <c r="AKN102" s="35"/>
      <c r="AKO102" s="35"/>
      <c r="AKP102" s="35"/>
      <c r="AKQ102" s="35"/>
      <c r="AKR102" s="35"/>
      <c r="AKS102" s="35"/>
      <c r="AKT102" s="35"/>
      <c r="AKU102" s="35"/>
      <c r="AKV102" s="35"/>
      <c r="AKW102" s="35"/>
      <c r="AKX102" s="35"/>
      <c r="AKY102" s="35"/>
      <c r="AKZ102" s="35"/>
      <c r="ALA102" s="35"/>
      <c r="ALB102" s="35"/>
      <c r="ALC102" s="35"/>
      <c r="ALD102" s="35"/>
      <c r="ALE102" s="35"/>
      <c r="ALF102" s="35"/>
      <c r="ALG102" s="35"/>
      <c r="ALH102" s="35"/>
      <c r="ALI102" s="35"/>
      <c r="ALJ102" s="35"/>
      <c r="ALK102" s="35"/>
      <c r="ALL102" s="35"/>
      <c r="ALM102" s="35"/>
      <c r="ALN102" s="35"/>
      <c r="ALO102" s="35"/>
      <c r="ALP102" s="35"/>
      <c r="ALQ102" s="35"/>
      <c r="ALR102" s="35"/>
      <c r="ALS102" s="35"/>
      <c r="ALT102" s="35"/>
      <c r="ALU102" s="35"/>
      <c r="ALV102" s="35"/>
      <c r="ALW102" s="35"/>
      <c r="ALX102" s="35"/>
      <c r="ALY102" s="35"/>
      <c r="ALZ102" s="35"/>
      <c r="AMA102" s="35"/>
    </row>
    <row r="103" spans="14:1015">
      <c r="N103" s="3">
        <f>Y103*info!T$4+AC103*info!T$5+AG103*info!T$6+AK103*info!T$7+N102</f>
        <v>1.4514</v>
      </c>
      <c r="P103" s="45">
        <v>63</v>
      </c>
      <c r="Q103" s="131"/>
      <c r="R103" s="131"/>
      <c r="S103" s="161">
        <f t="shared" si="28"/>
        <v>1.8933992094861657E-2</v>
      </c>
      <c r="T103" s="169">
        <f>AA102*$AA$30*$AA$34*(1-$AA$32)+AE102*$AE$30*$AE$34*(1-$AE$32)+AI102*$AI$30*$AI$34*(1-$AI$32)+AM102*$AM$30*$AM$34*(1-$AM$32)+AQ102*$AQ$30*$AQ$34*(1-$AQ$32)+AU102*$AU$30*$AU$34*(1-$AU$32)+Q103-R103+AW102+AX102+Advance!G77</f>
        <v>0.13860000000000017</v>
      </c>
      <c r="U103" s="132">
        <f t="shared" si="38"/>
        <v>0</v>
      </c>
      <c r="V103" s="165">
        <f t="shared" si="14"/>
        <v>0.13860000000000017</v>
      </c>
      <c r="W103" s="166">
        <f t="shared" si="30"/>
        <v>5.508</v>
      </c>
      <c r="X103" s="49"/>
      <c r="Y103" s="42">
        <f t="shared" si="6"/>
        <v>0</v>
      </c>
      <c r="Z103" s="46">
        <f t="shared" si="31"/>
        <v>0</v>
      </c>
      <c r="AA103" s="47">
        <f t="shared" si="15"/>
        <v>0</v>
      </c>
      <c r="AB103" s="48">
        <f t="shared" si="16"/>
        <v>0.13860000000000017</v>
      </c>
      <c r="AC103" s="49">
        <f t="shared" si="17"/>
        <v>0</v>
      </c>
      <c r="AD103" s="46">
        <f t="shared" si="32"/>
        <v>0</v>
      </c>
      <c r="AE103" s="46">
        <f t="shared" si="18"/>
        <v>100</v>
      </c>
      <c r="AF103" s="50">
        <f t="shared" si="7"/>
        <v>0.13860000000000017</v>
      </c>
      <c r="AG103" s="42">
        <f t="shared" si="33"/>
        <v>5</v>
      </c>
      <c r="AH103" s="46">
        <f t="shared" si="34"/>
        <v>-4</v>
      </c>
      <c r="AI103" s="46">
        <f t="shared" si="19"/>
        <v>178</v>
      </c>
      <c r="AJ103" s="50">
        <f t="shared" si="8"/>
        <v>1.8600000000000172E-2</v>
      </c>
      <c r="AK103" s="42">
        <f t="shared" si="20"/>
        <v>0</v>
      </c>
      <c r="AL103" s="46">
        <f t="shared" si="35"/>
        <v>0</v>
      </c>
      <c r="AM103" s="46">
        <f t="shared" si="21"/>
        <v>1</v>
      </c>
      <c r="AN103" s="50">
        <f t="shared" si="9"/>
        <v>1.8600000000000172E-2</v>
      </c>
      <c r="AO103" s="42">
        <f t="shared" si="22"/>
        <v>0</v>
      </c>
      <c r="AP103" s="46">
        <f t="shared" si="36"/>
        <v>0</v>
      </c>
      <c r="AQ103" s="46">
        <f t="shared" si="23"/>
        <v>0</v>
      </c>
      <c r="AR103" s="50">
        <f t="shared" si="10"/>
        <v>1.8600000000000172E-2</v>
      </c>
      <c r="AS103" s="42">
        <f t="shared" si="24"/>
        <v>0</v>
      </c>
      <c r="AT103" s="46">
        <f t="shared" si="37"/>
        <v>0</v>
      </c>
      <c r="AU103" s="46">
        <f t="shared" si="25"/>
        <v>0</v>
      </c>
      <c r="AV103" s="51">
        <f t="shared" si="11"/>
        <v>1.8600000000000172E-2</v>
      </c>
      <c r="AW103" s="42">
        <f t="shared" si="12"/>
        <v>0.13860000000000017</v>
      </c>
      <c r="AX103" s="43">
        <f t="shared" si="13"/>
        <v>-0.12</v>
      </c>
      <c r="AY103" s="42">
        <f t="shared" si="39"/>
        <v>279</v>
      </c>
      <c r="AZ103" s="52">
        <f t="shared" si="40"/>
        <v>5.508</v>
      </c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  <c r="RV103" s="35"/>
      <c r="RW103" s="35"/>
      <c r="RX103" s="35"/>
      <c r="RY103" s="35"/>
      <c r="RZ103" s="35"/>
      <c r="SA103" s="35"/>
      <c r="SB103" s="35"/>
      <c r="SC103" s="35"/>
      <c r="SD103" s="35"/>
      <c r="SE103" s="35"/>
      <c r="SF103" s="35"/>
      <c r="SG103" s="35"/>
      <c r="SH103" s="35"/>
      <c r="SI103" s="35"/>
      <c r="SJ103" s="35"/>
      <c r="SK103" s="35"/>
      <c r="SL103" s="35"/>
      <c r="SM103" s="35"/>
      <c r="SN103" s="35"/>
      <c r="SO103" s="35"/>
      <c r="SP103" s="35"/>
      <c r="SQ103" s="35"/>
      <c r="SR103" s="35"/>
      <c r="SS103" s="35"/>
      <c r="ST103" s="35"/>
      <c r="SU103" s="35"/>
      <c r="SV103" s="35"/>
      <c r="SW103" s="35"/>
      <c r="SX103" s="35"/>
      <c r="SY103" s="35"/>
      <c r="SZ103" s="35"/>
      <c r="TA103" s="35"/>
      <c r="TB103" s="35"/>
      <c r="TC103" s="35"/>
      <c r="TD103" s="35"/>
      <c r="TE103" s="35"/>
      <c r="TF103" s="35"/>
      <c r="TG103" s="35"/>
      <c r="TH103" s="35"/>
      <c r="TI103" s="35"/>
      <c r="TJ103" s="35"/>
      <c r="TK103" s="35"/>
      <c r="TL103" s="35"/>
      <c r="TM103" s="35"/>
      <c r="TN103" s="35"/>
      <c r="TO103" s="35"/>
      <c r="TP103" s="35"/>
      <c r="TQ103" s="35"/>
      <c r="TR103" s="35"/>
      <c r="TS103" s="35"/>
      <c r="TT103" s="35"/>
      <c r="TU103" s="35"/>
      <c r="TV103" s="35"/>
      <c r="TW103" s="35"/>
      <c r="TX103" s="35"/>
      <c r="TY103" s="35"/>
      <c r="TZ103" s="35"/>
      <c r="UA103" s="35"/>
      <c r="UB103" s="35"/>
      <c r="UC103" s="35"/>
      <c r="UD103" s="35"/>
      <c r="UE103" s="35"/>
      <c r="UF103" s="35"/>
      <c r="UG103" s="35"/>
      <c r="UH103" s="35"/>
      <c r="UI103" s="35"/>
      <c r="UJ103" s="35"/>
      <c r="UK103" s="35"/>
      <c r="UL103" s="35"/>
      <c r="UM103" s="35"/>
      <c r="UN103" s="35"/>
      <c r="UO103" s="35"/>
      <c r="UP103" s="35"/>
      <c r="UQ103" s="35"/>
      <c r="UR103" s="35"/>
      <c r="US103" s="35"/>
      <c r="UT103" s="35"/>
      <c r="UU103" s="35"/>
      <c r="UV103" s="35"/>
      <c r="UW103" s="35"/>
      <c r="UX103" s="35"/>
      <c r="UY103" s="35"/>
      <c r="UZ103" s="35"/>
      <c r="VA103" s="35"/>
      <c r="VB103" s="35"/>
      <c r="VC103" s="35"/>
      <c r="VD103" s="35"/>
      <c r="VE103" s="35"/>
      <c r="VF103" s="35"/>
      <c r="VG103" s="35"/>
      <c r="VH103" s="35"/>
      <c r="VI103" s="35"/>
      <c r="VJ103" s="35"/>
      <c r="VK103" s="35"/>
      <c r="VL103" s="35"/>
      <c r="VM103" s="35"/>
      <c r="VN103" s="35"/>
      <c r="VO103" s="35"/>
      <c r="VP103" s="35"/>
      <c r="VQ103" s="35"/>
      <c r="VR103" s="35"/>
      <c r="VS103" s="35"/>
      <c r="VT103" s="35"/>
      <c r="VU103" s="35"/>
      <c r="VV103" s="35"/>
      <c r="VW103" s="35"/>
      <c r="VX103" s="35"/>
      <c r="VY103" s="35"/>
      <c r="VZ103" s="35"/>
      <c r="WA103" s="35"/>
      <c r="WB103" s="35"/>
      <c r="WC103" s="35"/>
      <c r="WD103" s="35"/>
      <c r="WE103" s="35"/>
      <c r="WF103" s="35"/>
      <c r="WG103" s="35"/>
      <c r="WH103" s="35"/>
      <c r="WI103" s="35"/>
      <c r="WJ103" s="35"/>
      <c r="WK103" s="35"/>
      <c r="WL103" s="35"/>
      <c r="WM103" s="35"/>
      <c r="WN103" s="35"/>
      <c r="WO103" s="35"/>
      <c r="WP103" s="35"/>
      <c r="WQ103" s="35"/>
      <c r="WR103" s="35"/>
      <c r="WS103" s="35"/>
      <c r="WT103" s="35"/>
      <c r="WU103" s="35"/>
      <c r="WV103" s="35"/>
      <c r="WW103" s="35"/>
      <c r="WX103" s="35"/>
      <c r="WY103" s="35"/>
      <c r="WZ103" s="35"/>
      <c r="XA103" s="35"/>
      <c r="XB103" s="35"/>
      <c r="XC103" s="35"/>
      <c r="XD103" s="35"/>
      <c r="XE103" s="35"/>
      <c r="XF103" s="35"/>
      <c r="XG103" s="35"/>
      <c r="XH103" s="35"/>
      <c r="XI103" s="35"/>
      <c r="XJ103" s="35"/>
      <c r="XK103" s="35"/>
      <c r="XL103" s="35"/>
      <c r="XM103" s="35"/>
      <c r="XN103" s="35"/>
      <c r="XO103" s="35"/>
      <c r="XP103" s="35"/>
      <c r="XQ103" s="35"/>
      <c r="XR103" s="35"/>
      <c r="XS103" s="35"/>
      <c r="XT103" s="35"/>
      <c r="XU103" s="35"/>
      <c r="XV103" s="35"/>
      <c r="XW103" s="35"/>
      <c r="XX103" s="35"/>
      <c r="XY103" s="35"/>
      <c r="XZ103" s="35"/>
      <c r="YA103" s="35"/>
      <c r="YB103" s="35"/>
      <c r="YC103" s="35"/>
      <c r="YD103" s="35"/>
      <c r="YE103" s="35"/>
      <c r="YF103" s="35"/>
      <c r="YG103" s="35"/>
      <c r="YH103" s="35"/>
      <c r="YI103" s="35"/>
      <c r="YJ103" s="35"/>
      <c r="YK103" s="35"/>
      <c r="YL103" s="35"/>
      <c r="YM103" s="35"/>
      <c r="YN103" s="35"/>
      <c r="YO103" s="35"/>
      <c r="YP103" s="35"/>
      <c r="YQ103" s="35"/>
      <c r="YR103" s="35"/>
      <c r="YS103" s="35"/>
      <c r="YT103" s="35"/>
      <c r="YU103" s="35"/>
      <c r="YV103" s="35"/>
      <c r="YW103" s="35"/>
      <c r="YX103" s="35"/>
      <c r="YY103" s="35"/>
      <c r="YZ103" s="35"/>
      <c r="ZA103" s="35"/>
      <c r="ZB103" s="35"/>
      <c r="ZC103" s="35"/>
      <c r="ZD103" s="35"/>
      <c r="ZE103" s="35"/>
      <c r="ZF103" s="35"/>
      <c r="ZG103" s="35"/>
      <c r="ZH103" s="35"/>
      <c r="ZI103" s="35"/>
      <c r="ZJ103" s="35"/>
      <c r="ZK103" s="35"/>
      <c r="ZL103" s="35"/>
      <c r="ZM103" s="35"/>
      <c r="ZN103" s="35"/>
      <c r="ZO103" s="35"/>
      <c r="ZP103" s="35"/>
      <c r="ZQ103" s="35"/>
      <c r="ZR103" s="35"/>
      <c r="ZS103" s="35"/>
      <c r="ZT103" s="35"/>
      <c r="ZU103" s="35"/>
      <c r="ZV103" s="35"/>
      <c r="ZW103" s="35"/>
      <c r="ZX103" s="35"/>
      <c r="ZY103" s="35"/>
      <c r="ZZ103" s="35"/>
      <c r="AAA103" s="35"/>
      <c r="AAB103" s="35"/>
      <c r="AAC103" s="35"/>
      <c r="AAD103" s="35"/>
      <c r="AAE103" s="35"/>
      <c r="AAF103" s="35"/>
      <c r="AAG103" s="35"/>
      <c r="AAH103" s="35"/>
      <c r="AAI103" s="35"/>
      <c r="AAJ103" s="35"/>
      <c r="AAK103" s="35"/>
      <c r="AAL103" s="35"/>
      <c r="AAM103" s="35"/>
      <c r="AAN103" s="35"/>
      <c r="AAO103" s="35"/>
      <c r="AAP103" s="35"/>
      <c r="AAQ103" s="35"/>
      <c r="AAR103" s="35"/>
      <c r="AAS103" s="35"/>
      <c r="AAT103" s="35"/>
      <c r="AAU103" s="35"/>
      <c r="AAV103" s="35"/>
      <c r="AAW103" s="35"/>
      <c r="AAX103" s="35"/>
      <c r="AAY103" s="35"/>
      <c r="AAZ103" s="35"/>
      <c r="ABA103" s="35"/>
      <c r="ABB103" s="35"/>
      <c r="ABC103" s="35"/>
      <c r="ABD103" s="35"/>
      <c r="ABE103" s="35"/>
      <c r="ABF103" s="35"/>
      <c r="ABG103" s="35"/>
      <c r="ABH103" s="35"/>
      <c r="ABI103" s="35"/>
      <c r="ABJ103" s="35"/>
      <c r="ABK103" s="35"/>
      <c r="ABL103" s="35"/>
      <c r="ABM103" s="35"/>
      <c r="ABN103" s="35"/>
      <c r="ABO103" s="35"/>
      <c r="ABP103" s="35"/>
      <c r="ABQ103" s="35"/>
      <c r="ABR103" s="35"/>
      <c r="ABS103" s="35"/>
      <c r="ABT103" s="35"/>
      <c r="ABU103" s="35"/>
      <c r="ABV103" s="35"/>
      <c r="ABW103" s="35"/>
      <c r="ABX103" s="35"/>
      <c r="ABY103" s="35"/>
      <c r="ABZ103" s="35"/>
      <c r="ACA103" s="35"/>
      <c r="ACB103" s="35"/>
      <c r="ACC103" s="35"/>
      <c r="ACD103" s="35"/>
      <c r="ACE103" s="35"/>
      <c r="ACF103" s="35"/>
      <c r="ACG103" s="35"/>
      <c r="ACH103" s="35"/>
      <c r="ACI103" s="35"/>
      <c r="ACJ103" s="35"/>
      <c r="ACK103" s="35"/>
      <c r="ACL103" s="35"/>
      <c r="ACM103" s="35"/>
      <c r="ACN103" s="35"/>
      <c r="ACO103" s="35"/>
      <c r="ACP103" s="35"/>
      <c r="ACQ103" s="35"/>
      <c r="ACR103" s="35"/>
      <c r="ACS103" s="35"/>
      <c r="ACT103" s="35"/>
      <c r="ACU103" s="35"/>
      <c r="ACV103" s="35"/>
      <c r="ACW103" s="35"/>
      <c r="ACX103" s="35"/>
      <c r="ACY103" s="35"/>
      <c r="ACZ103" s="35"/>
      <c r="ADA103" s="35"/>
      <c r="ADB103" s="35"/>
      <c r="ADC103" s="35"/>
      <c r="ADD103" s="35"/>
      <c r="ADE103" s="35"/>
      <c r="ADF103" s="35"/>
      <c r="ADG103" s="35"/>
      <c r="ADH103" s="35"/>
      <c r="ADI103" s="35"/>
      <c r="ADJ103" s="35"/>
      <c r="ADK103" s="35"/>
      <c r="ADL103" s="35"/>
      <c r="ADM103" s="35"/>
      <c r="ADN103" s="35"/>
      <c r="ADO103" s="35"/>
      <c r="ADP103" s="35"/>
      <c r="ADQ103" s="35"/>
      <c r="ADR103" s="35"/>
      <c r="ADS103" s="35"/>
      <c r="ADT103" s="35"/>
      <c r="ADU103" s="35"/>
      <c r="ADV103" s="35"/>
      <c r="ADW103" s="35"/>
      <c r="ADX103" s="35"/>
      <c r="ADY103" s="35"/>
      <c r="ADZ103" s="35"/>
      <c r="AEA103" s="35"/>
      <c r="AEB103" s="35"/>
      <c r="AEC103" s="35"/>
      <c r="AED103" s="35"/>
      <c r="AEE103" s="35"/>
      <c r="AEF103" s="35"/>
      <c r="AEG103" s="35"/>
      <c r="AEH103" s="35"/>
      <c r="AEI103" s="35"/>
      <c r="AEJ103" s="35"/>
      <c r="AEK103" s="35"/>
      <c r="AEL103" s="35"/>
      <c r="AEM103" s="35"/>
      <c r="AEN103" s="35"/>
      <c r="AEO103" s="35"/>
      <c r="AEP103" s="35"/>
      <c r="AEQ103" s="35"/>
      <c r="AER103" s="35"/>
      <c r="AES103" s="35"/>
      <c r="AET103" s="35"/>
      <c r="AEU103" s="35"/>
      <c r="AEV103" s="35"/>
      <c r="AEW103" s="35"/>
      <c r="AEX103" s="35"/>
      <c r="AEY103" s="35"/>
      <c r="AEZ103" s="35"/>
      <c r="AFA103" s="35"/>
      <c r="AFB103" s="35"/>
      <c r="AFC103" s="35"/>
      <c r="AFD103" s="35"/>
      <c r="AFE103" s="35"/>
      <c r="AFF103" s="35"/>
      <c r="AFG103" s="35"/>
      <c r="AFH103" s="35"/>
      <c r="AFI103" s="35"/>
      <c r="AFJ103" s="35"/>
      <c r="AFK103" s="35"/>
      <c r="AFL103" s="35"/>
      <c r="AFM103" s="35"/>
      <c r="AFN103" s="35"/>
      <c r="AFO103" s="35"/>
      <c r="AFP103" s="35"/>
      <c r="AFQ103" s="35"/>
      <c r="AFR103" s="35"/>
      <c r="AFS103" s="35"/>
      <c r="AFT103" s="35"/>
      <c r="AFU103" s="35"/>
      <c r="AFV103" s="35"/>
      <c r="AFW103" s="35"/>
      <c r="AFX103" s="35"/>
      <c r="AFY103" s="35"/>
      <c r="AFZ103" s="35"/>
      <c r="AGA103" s="35"/>
      <c r="AGB103" s="35"/>
      <c r="AGC103" s="35"/>
      <c r="AGD103" s="35"/>
      <c r="AGE103" s="35"/>
      <c r="AGF103" s="35"/>
      <c r="AGG103" s="35"/>
      <c r="AGH103" s="35"/>
      <c r="AGI103" s="35"/>
      <c r="AGJ103" s="35"/>
      <c r="AGK103" s="35"/>
      <c r="AGL103" s="35"/>
      <c r="AGM103" s="35"/>
      <c r="AGN103" s="35"/>
      <c r="AGO103" s="35"/>
      <c r="AGP103" s="35"/>
      <c r="AGQ103" s="35"/>
      <c r="AGR103" s="35"/>
      <c r="AGS103" s="35"/>
      <c r="AGT103" s="35"/>
      <c r="AGU103" s="35"/>
      <c r="AGV103" s="35"/>
      <c r="AGW103" s="35"/>
      <c r="AGX103" s="35"/>
      <c r="AGY103" s="35"/>
      <c r="AGZ103" s="35"/>
      <c r="AHA103" s="35"/>
      <c r="AHB103" s="35"/>
      <c r="AHC103" s="35"/>
      <c r="AHD103" s="35"/>
      <c r="AHE103" s="35"/>
      <c r="AHF103" s="35"/>
      <c r="AHG103" s="35"/>
      <c r="AHH103" s="35"/>
      <c r="AHI103" s="35"/>
      <c r="AHJ103" s="35"/>
      <c r="AHK103" s="35"/>
      <c r="AHL103" s="35"/>
      <c r="AHM103" s="35"/>
      <c r="AHN103" s="35"/>
      <c r="AHO103" s="35"/>
      <c r="AHP103" s="35"/>
      <c r="AHQ103" s="35"/>
      <c r="AHR103" s="35"/>
      <c r="AHS103" s="35"/>
      <c r="AHT103" s="35"/>
      <c r="AHU103" s="35"/>
      <c r="AHV103" s="35"/>
      <c r="AHW103" s="35"/>
      <c r="AHX103" s="35"/>
      <c r="AHY103" s="35"/>
      <c r="AHZ103" s="35"/>
      <c r="AIA103" s="35"/>
      <c r="AIB103" s="35"/>
      <c r="AIC103" s="35"/>
      <c r="AID103" s="35"/>
      <c r="AIE103" s="35"/>
      <c r="AIF103" s="35"/>
      <c r="AIG103" s="35"/>
      <c r="AIH103" s="35"/>
      <c r="AII103" s="35"/>
      <c r="AIJ103" s="35"/>
      <c r="AIK103" s="35"/>
      <c r="AIL103" s="35"/>
      <c r="AIM103" s="35"/>
      <c r="AIN103" s="35"/>
      <c r="AIO103" s="35"/>
      <c r="AIP103" s="35"/>
      <c r="AIQ103" s="35"/>
      <c r="AIR103" s="35"/>
      <c r="AIS103" s="35"/>
      <c r="AIT103" s="35"/>
      <c r="AIU103" s="35"/>
      <c r="AIV103" s="35"/>
      <c r="AIW103" s="35"/>
      <c r="AIX103" s="35"/>
      <c r="AIY103" s="35"/>
      <c r="AIZ103" s="35"/>
      <c r="AJA103" s="35"/>
      <c r="AJB103" s="35"/>
      <c r="AJC103" s="35"/>
      <c r="AJD103" s="35"/>
      <c r="AJE103" s="35"/>
      <c r="AJF103" s="35"/>
      <c r="AJG103" s="35"/>
      <c r="AJH103" s="35"/>
      <c r="AJI103" s="35"/>
      <c r="AJJ103" s="35"/>
      <c r="AJK103" s="35"/>
      <c r="AJL103" s="35"/>
      <c r="AJM103" s="35"/>
      <c r="AJN103" s="35"/>
      <c r="AJO103" s="35"/>
      <c r="AJP103" s="35"/>
      <c r="AJQ103" s="35"/>
      <c r="AJR103" s="35"/>
      <c r="AJS103" s="35"/>
      <c r="AJT103" s="35"/>
      <c r="AJU103" s="35"/>
      <c r="AJV103" s="35"/>
      <c r="AJW103" s="35"/>
      <c r="AJX103" s="35"/>
      <c r="AJY103" s="35"/>
      <c r="AJZ103" s="35"/>
      <c r="AKA103" s="35"/>
      <c r="AKB103" s="35"/>
      <c r="AKC103" s="35"/>
      <c r="AKD103" s="35"/>
      <c r="AKE103" s="35"/>
      <c r="AKF103" s="35"/>
      <c r="AKG103" s="35"/>
      <c r="AKH103" s="35"/>
      <c r="AKI103" s="35"/>
      <c r="AKJ103" s="35"/>
      <c r="AKK103" s="35"/>
      <c r="AKL103" s="35"/>
      <c r="AKM103" s="35"/>
      <c r="AKN103" s="35"/>
      <c r="AKO103" s="35"/>
      <c r="AKP103" s="35"/>
      <c r="AKQ103" s="35"/>
      <c r="AKR103" s="35"/>
      <c r="AKS103" s="35"/>
      <c r="AKT103" s="35"/>
      <c r="AKU103" s="35"/>
      <c r="AKV103" s="35"/>
      <c r="AKW103" s="35"/>
      <c r="AKX103" s="35"/>
      <c r="AKY103" s="35"/>
      <c r="AKZ103" s="35"/>
      <c r="ALA103" s="35"/>
      <c r="ALB103" s="35"/>
      <c r="ALC103" s="35"/>
      <c r="ALD103" s="35"/>
      <c r="ALE103" s="35"/>
      <c r="ALF103" s="35"/>
      <c r="ALG103" s="35"/>
      <c r="ALH103" s="35"/>
      <c r="ALI103" s="35"/>
      <c r="ALJ103" s="35"/>
      <c r="ALK103" s="35"/>
      <c r="ALL103" s="35"/>
      <c r="ALM103" s="35"/>
      <c r="ALN103" s="35"/>
      <c r="ALO103" s="35"/>
      <c r="ALP103" s="35"/>
      <c r="ALQ103" s="35"/>
      <c r="ALR103" s="35"/>
      <c r="ALS103" s="35"/>
      <c r="ALT103" s="35"/>
      <c r="ALU103" s="35"/>
      <c r="ALV103" s="35"/>
      <c r="ALW103" s="35"/>
      <c r="ALX103" s="35"/>
      <c r="ALY103" s="35"/>
      <c r="ALZ103" s="35"/>
      <c r="AMA103" s="35"/>
    </row>
    <row r="104" spans="14:1015">
      <c r="N104" s="3">
        <f>Y104*info!T$4+AC104*info!T$5+AG104*info!T$6+AK104*info!T$7+N103</f>
        <v>1.4730000000000001</v>
      </c>
      <c r="P104" s="45">
        <v>64</v>
      </c>
      <c r="Q104" s="131"/>
      <c r="R104" s="131"/>
      <c r="S104" s="161">
        <f t="shared" si="28"/>
        <v>1.9012252964426872E-2</v>
      </c>
      <c r="T104" s="169">
        <f>AA103*$AA$30*$AA$34*(1-$AA$32)+AE103*$AE$30*$AE$34*(1-$AE$32)+AI103*$AI$30*$AI$34*(1-$AI$32)+AM103*$AM$30*$AM$34*(1-$AM$32)+AQ103*$AQ$30*$AQ$34*(1-$AQ$32)+AU103*$AU$30*$AU$34*(1-$AU$32)+Q104-R104+AW103+AX103+Advance!G78</f>
        <v>0.15630000000000022</v>
      </c>
      <c r="U104" s="132">
        <f t="shared" si="38"/>
        <v>0</v>
      </c>
      <c r="V104" s="165">
        <f t="shared" si="14"/>
        <v>0.15630000000000022</v>
      </c>
      <c r="W104" s="166">
        <f t="shared" si="30"/>
        <v>5.58</v>
      </c>
      <c r="X104" s="49"/>
      <c r="Y104" s="42">
        <f t="shared" ref="Y104:Y167" si="41">IF(AA103+Z104&lt;$AA$31,IF(T104&lt;0.5,IF(U104&lt;$AA$30,0,IF(INT(U104/$AA$30)+AA103+Z104&lt;$AA$31,INT(U104/$AA$30),$AA$31-AA103-Z104)),IF(T104+U104&lt;$AA$30,0,IF(INT((T104+U104)/$AA$30)+AA103+Z104&lt;$AA$31,INT((T104+U104)/$AA$30),$AA$31-AA103-Z104))),0)</f>
        <v>0</v>
      </c>
      <c r="Z104" s="46">
        <f t="shared" si="31"/>
        <v>0</v>
      </c>
      <c r="AA104" s="47">
        <f t="shared" si="15"/>
        <v>0</v>
      </c>
      <c r="AB104" s="48">
        <f t="shared" si="16"/>
        <v>0.15630000000000022</v>
      </c>
      <c r="AC104" s="49">
        <f t="shared" si="17"/>
        <v>0</v>
      </c>
      <c r="AD104" s="46">
        <f t="shared" si="32"/>
        <v>0</v>
      </c>
      <c r="AE104" s="46">
        <f t="shared" si="18"/>
        <v>100</v>
      </c>
      <c r="AF104" s="50">
        <f t="shared" ref="AF104:AF167" si="42">AB104-AC104*$AE$30</f>
        <v>0.15630000000000022</v>
      </c>
      <c r="AG104" s="42">
        <f t="shared" si="33"/>
        <v>6</v>
      </c>
      <c r="AH104" s="46">
        <f t="shared" si="34"/>
        <v>-3</v>
      </c>
      <c r="AI104" s="46">
        <f t="shared" si="19"/>
        <v>181</v>
      </c>
      <c r="AJ104" s="50">
        <f t="shared" ref="AJ104:AJ167" si="43">AF104-AG104*$AI$30</f>
        <v>1.23000000000002E-2</v>
      </c>
      <c r="AK104" s="42">
        <f t="shared" si="20"/>
        <v>0</v>
      </c>
      <c r="AL104" s="46">
        <f t="shared" si="35"/>
        <v>0</v>
      </c>
      <c r="AM104" s="46">
        <f t="shared" si="21"/>
        <v>1</v>
      </c>
      <c r="AN104" s="50">
        <f t="shared" ref="AN104:AN167" si="44">AJ104-AK104*$AM$30</f>
        <v>1.23000000000002E-2</v>
      </c>
      <c r="AO104" s="42">
        <f t="shared" si="22"/>
        <v>0</v>
      </c>
      <c r="AP104" s="46">
        <f t="shared" si="36"/>
        <v>0</v>
      </c>
      <c r="AQ104" s="46">
        <f t="shared" si="23"/>
        <v>0</v>
      </c>
      <c r="AR104" s="50">
        <f t="shared" ref="AR104:AR167" si="45">AN104-AO104*$AQ$30</f>
        <v>1.23000000000002E-2</v>
      </c>
      <c r="AS104" s="42">
        <f t="shared" si="24"/>
        <v>0</v>
      </c>
      <c r="AT104" s="46">
        <f t="shared" si="37"/>
        <v>0</v>
      </c>
      <c r="AU104" s="46">
        <f t="shared" si="25"/>
        <v>0</v>
      </c>
      <c r="AV104" s="51">
        <f t="shared" ref="AV104:AV167" si="46">AR104-AS104*$AU$30</f>
        <v>1.23000000000002E-2</v>
      </c>
      <c r="AW104" s="42">
        <f t="shared" ref="AW104:AW167" si="47">IF(Y104+AC104+AG104+AK104+AO104+AS104&gt;0,IF(T104&lt;0.5,T104,0),T104)</f>
        <v>0.15630000000000022</v>
      </c>
      <c r="AX104" s="43">
        <f t="shared" ref="AX104:AX167" si="48">IF(Y104+AC104+AG104+AK104+AO104+AS104&gt;0,IF(T104&lt;0.5,U104-Y104*$AA$30-AC104*$AE$30-AG104*$AI$30-AK104*$AM$30-AO104*$AQ$30-AS104*$AU$30,T104+U104-Y104*$AA$30-AC104*$AE$30-AG104*$AI$30-AK104*$AM$30-AO104*$AQ$30-AS104*$AU$30),U104)</f>
        <v>-0.14400000000000002</v>
      </c>
      <c r="AY104" s="42">
        <f t="shared" si="39"/>
        <v>282</v>
      </c>
      <c r="AZ104" s="52">
        <f t="shared" si="40"/>
        <v>5.58</v>
      </c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  <c r="RV104" s="35"/>
      <c r="RW104" s="35"/>
      <c r="RX104" s="35"/>
      <c r="RY104" s="35"/>
      <c r="RZ104" s="35"/>
      <c r="SA104" s="35"/>
      <c r="SB104" s="35"/>
      <c r="SC104" s="35"/>
      <c r="SD104" s="35"/>
      <c r="SE104" s="35"/>
      <c r="SF104" s="35"/>
      <c r="SG104" s="35"/>
      <c r="SH104" s="35"/>
      <c r="SI104" s="35"/>
      <c r="SJ104" s="35"/>
      <c r="SK104" s="35"/>
      <c r="SL104" s="35"/>
      <c r="SM104" s="35"/>
      <c r="SN104" s="35"/>
      <c r="SO104" s="35"/>
      <c r="SP104" s="35"/>
      <c r="SQ104" s="35"/>
      <c r="SR104" s="35"/>
      <c r="SS104" s="35"/>
      <c r="ST104" s="35"/>
      <c r="SU104" s="35"/>
      <c r="SV104" s="35"/>
      <c r="SW104" s="35"/>
      <c r="SX104" s="35"/>
      <c r="SY104" s="35"/>
      <c r="SZ104" s="35"/>
      <c r="TA104" s="35"/>
      <c r="TB104" s="35"/>
      <c r="TC104" s="35"/>
      <c r="TD104" s="35"/>
      <c r="TE104" s="35"/>
      <c r="TF104" s="35"/>
      <c r="TG104" s="35"/>
      <c r="TH104" s="35"/>
      <c r="TI104" s="35"/>
      <c r="TJ104" s="35"/>
      <c r="TK104" s="35"/>
      <c r="TL104" s="35"/>
      <c r="TM104" s="35"/>
      <c r="TN104" s="35"/>
      <c r="TO104" s="35"/>
      <c r="TP104" s="35"/>
      <c r="TQ104" s="35"/>
      <c r="TR104" s="35"/>
      <c r="TS104" s="35"/>
      <c r="TT104" s="35"/>
      <c r="TU104" s="35"/>
      <c r="TV104" s="35"/>
      <c r="TW104" s="35"/>
      <c r="TX104" s="35"/>
      <c r="TY104" s="35"/>
      <c r="TZ104" s="35"/>
      <c r="UA104" s="35"/>
      <c r="UB104" s="35"/>
      <c r="UC104" s="35"/>
      <c r="UD104" s="35"/>
      <c r="UE104" s="35"/>
      <c r="UF104" s="35"/>
      <c r="UG104" s="35"/>
      <c r="UH104" s="35"/>
      <c r="UI104" s="35"/>
      <c r="UJ104" s="35"/>
      <c r="UK104" s="35"/>
      <c r="UL104" s="35"/>
      <c r="UM104" s="35"/>
      <c r="UN104" s="35"/>
      <c r="UO104" s="35"/>
      <c r="UP104" s="35"/>
      <c r="UQ104" s="35"/>
      <c r="UR104" s="35"/>
      <c r="US104" s="35"/>
      <c r="UT104" s="35"/>
      <c r="UU104" s="35"/>
      <c r="UV104" s="35"/>
      <c r="UW104" s="35"/>
      <c r="UX104" s="35"/>
      <c r="UY104" s="35"/>
      <c r="UZ104" s="35"/>
      <c r="VA104" s="35"/>
      <c r="VB104" s="35"/>
      <c r="VC104" s="35"/>
      <c r="VD104" s="35"/>
      <c r="VE104" s="35"/>
      <c r="VF104" s="35"/>
      <c r="VG104" s="35"/>
      <c r="VH104" s="35"/>
      <c r="VI104" s="35"/>
      <c r="VJ104" s="35"/>
      <c r="VK104" s="35"/>
      <c r="VL104" s="35"/>
      <c r="VM104" s="35"/>
      <c r="VN104" s="35"/>
      <c r="VO104" s="35"/>
      <c r="VP104" s="35"/>
      <c r="VQ104" s="35"/>
      <c r="VR104" s="35"/>
      <c r="VS104" s="35"/>
      <c r="VT104" s="35"/>
      <c r="VU104" s="35"/>
      <c r="VV104" s="35"/>
      <c r="VW104" s="35"/>
      <c r="VX104" s="35"/>
      <c r="VY104" s="35"/>
      <c r="VZ104" s="35"/>
      <c r="WA104" s="35"/>
      <c r="WB104" s="35"/>
      <c r="WC104" s="35"/>
      <c r="WD104" s="35"/>
      <c r="WE104" s="35"/>
      <c r="WF104" s="35"/>
      <c r="WG104" s="35"/>
      <c r="WH104" s="35"/>
      <c r="WI104" s="35"/>
      <c r="WJ104" s="35"/>
      <c r="WK104" s="35"/>
      <c r="WL104" s="35"/>
      <c r="WM104" s="35"/>
      <c r="WN104" s="35"/>
      <c r="WO104" s="35"/>
      <c r="WP104" s="35"/>
      <c r="WQ104" s="35"/>
      <c r="WR104" s="35"/>
      <c r="WS104" s="35"/>
      <c r="WT104" s="35"/>
      <c r="WU104" s="35"/>
      <c r="WV104" s="35"/>
      <c r="WW104" s="35"/>
      <c r="WX104" s="35"/>
      <c r="WY104" s="35"/>
      <c r="WZ104" s="35"/>
      <c r="XA104" s="35"/>
      <c r="XB104" s="35"/>
      <c r="XC104" s="35"/>
      <c r="XD104" s="35"/>
      <c r="XE104" s="35"/>
      <c r="XF104" s="35"/>
      <c r="XG104" s="35"/>
      <c r="XH104" s="35"/>
      <c r="XI104" s="35"/>
      <c r="XJ104" s="35"/>
      <c r="XK104" s="35"/>
      <c r="XL104" s="35"/>
      <c r="XM104" s="35"/>
      <c r="XN104" s="35"/>
      <c r="XO104" s="35"/>
      <c r="XP104" s="35"/>
      <c r="XQ104" s="35"/>
      <c r="XR104" s="35"/>
      <c r="XS104" s="35"/>
      <c r="XT104" s="35"/>
      <c r="XU104" s="35"/>
      <c r="XV104" s="35"/>
      <c r="XW104" s="35"/>
      <c r="XX104" s="35"/>
      <c r="XY104" s="35"/>
      <c r="XZ104" s="35"/>
      <c r="YA104" s="35"/>
      <c r="YB104" s="35"/>
      <c r="YC104" s="35"/>
      <c r="YD104" s="35"/>
      <c r="YE104" s="35"/>
      <c r="YF104" s="35"/>
      <c r="YG104" s="35"/>
      <c r="YH104" s="35"/>
      <c r="YI104" s="35"/>
      <c r="YJ104" s="35"/>
      <c r="YK104" s="35"/>
      <c r="YL104" s="35"/>
      <c r="YM104" s="35"/>
      <c r="YN104" s="35"/>
      <c r="YO104" s="35"/>
      <c r="YP104" s="35"/>
      <c r="YQ104" s="35"/>
      <c r="YR104" s="35"/>
      <c r="YS104" s="35"/>
      <c r="YT104" s="35"/>
      <c r="YU104" s="35"/>
      <c r="YV104" s="35"/>
      <c r="YW104" s="35"/>
      <c r="YX104" s="35"/>
      <c r="YY104" s="35"/>
      <c r="YZ104" s="35"/>
      <c r="ZA104" s="35"/>
      <c r="ZB104" s="35"/>
      <c r="ZC104" s="35"/>
      <c r="ZD104" s="35"/>
      <c r="ZE104" s="35"/>
      <c r="ZF104" s="35"/>
      <c r="ZG104" s="35"/>
      <c r="ZH104" s="35"/>
      <c r="ZI104" s="35"/>
      <c r="ZJ104" s="35"/>
      <c r="ZK104" s="35"/>
      <c r="ZL104" s="35"/>
      <c r="ZM104" s="35"/>
      <c r="ZN104" s="35"/>
      <c r="ZO104" s="35"/>
      <c r="ZP104" s="35"/>
      <c r="ZQ104" s="35"/>
      <c r="ZR104" s="35"/>
      <c r="ZS104" s="35"/>
      <c r="ZT104" s="35"/>
      <c r="ZU104" s="35"/>
      <c r="ZV104" s="35"/>
      <c r="ZW104" s="35"/>
      <c r="ZX104" s="35"/>
      <c r="ZY104" s="35"/>
      <c r="ZZ104" s="35"/>
      <c r="AAA104" s="35"/>
      <c r="AAB104" s="35"/>
      <c r="AAC104" s="35"/>
      <c r="AAD104" s="35"/>
      <c r="AAE104" s="35"/>
      <c r="AAF104" s="35"/>
      <c r="AAG104" s="35"/>
      <c r="AAH104" s="35"/>
      <c r="AAI104" s="35"/>
      <c r="AAJ104" s="35"/>
      <c r="AAK104" s="35"/>
      <c r="AAL104" s="35"/>
      <c r="AAM104" s="35"/>
      <c r="AAN104" s="35"/>
      <c r="AAO104" s="35"/>
      <c r="AAP104" s="35"/>
      <c r="AAQ104" s="35"/>
      <c r="AAR104" s="35"/>
      <c r="AAS104" s="35"/>
      <c r="AAT104" s="35"/>
      <c r="AAU104" s="35"/>
      <c r="AAV104" s="35"/>
      <c r="AAW104" s="35"/>
      <c r="AAX104" s="35"/>
      <c r="AAY104" s="35"/>
      <c r="AAZ104" s="35"/>
      <c r="ABA104" s="35"/>
      <c r="ABB104" s="35"/>
      <c r="ABC104" s="35"/>
      <c r="ABD104" s="35"/>
      <c r="ABE104" s="35"/>
      <c r="ABF104" s="35"/>
      <c r="ABG104" s="35"/>
      <c r="ABH104" s="35"/>
      <c r="ABI104" s="35"/>
      <c r="ABJ104" s="35"/>
      <c r="ABK104" s="35"/>
      <c r="ABL104" s="35"/>
      <c r="ABM104" s="35"/>
      <c r="ABN104" s="35"/>
      <c r="ABO104" s="35"/>
      <c r="ABP104" s="35"/>
      <c r="ABQ104" s="35"/>
      <c r="ABR104" s="35"/>
      <c r="ABS104" s="35"/>
      <c r="ABT104" s="35"/>
      <c r="ABU104" s="35"/>
      <c r="ABV104" s="35"/>
      <c r="ABW104" s="35"/>
      <c r="ABX104" s="35"/>
      <c r="ABY104" s="35"/>
      <c r="ABZ104" s="35"/>
      <c r="ACA104" s="35"/>
      <c r="ACB104" s="35"/>
      <c r="ACC104" s="35"/>
      <c r="ACD104" s="35"/>
      <c r="ACE104" s="35"/>
      <c r="ACF104" s="35"/>
      <c r="ACG104" s="35"/>
      <c r="ACH104" s="35"/>
      <c r="ACI104" s="35"/>
      <c r="ACJ104" s="35"/>
      <c r="ACK104" s="35"/>
      <c r="ACL104" s="35"/>
      <c r="ACM104" s="35"/>
      <c r="ACN104" s="35"/>
      <c r="ACO104" s="35"/>
      <c r="ACP104" s="35"/>
      <c r="ACQ104" s="35"/>
      <c r="ACR104" s="35"/>
      <c r="ACS104" s="35"/>
      <c r="ACT104" s="35"/>
      <c r="ACU104" s="35"/>
      <c r="ACV104" s="35"/>
      <c r="ACW104" s="35"/>
      <c r="ACX104" s="35"/>
      <c r="ACY104" s="35"/>
      <c r="ACZ104" s="35"/>
      <c r="ADA104" s="35"/>
      <c r="ADB104" s="35"/>
      <c r="ADC104" s="35"/>
      <c r="ADD104" s="35"/>
      <c r="ADE104" s="35"/>
      <c r="ADF104" s="35"/>
      <c r="ADG104" s="35"/>
      <c r="ADH104" s="35"/>
      <c r="ADI104" s="35"/>
      <c r="ADJ104" s="35"/>
      <c r="ADK104" s="35"/>
      <c r="ADL104" s="35"/>
      <c r="ADM104" s="35"/>
      <c r="ADN104" s="35"/>
      <c r="ADO104" s="35"/>
      <c r="ADP104" s="35"/>
      <c r="ADQ104" s="35"/>
      <c r="ADR104" s="35"/>
      <c r="ADS104" s="35"/>
      <c r="ADT104" s="35"/>
      <c r="ADU104" s="35"/>
      <c r="ADV104" s="35"/>
      <c r="ADW104" s="35"/>
      <c r="ADX104" s="35"/>
      <c r="ADY104" s="35"/>
      <c r="ADZ104" s="35"/>
      <c r="AEA104" s="35"/>
      <c r="AEB104" s="35"/>
      <c r="AEC104" s="35"/>
      <c r="AED104" s="35"/>
      <c r="AEE104" s="35"/>
      <c r="AEF104" s="35"/>
      <c r="AEG104" s="35"/>
      <c r="AEH104" s="35"/>
      <c r="AEI104" s="35"/>
      <c r="AEJ104" s="35"/>
      <c r="AEK104" s="35"/>
      <c r="AEL104" s="35"/>
      <c r="AEM104" s="35"/>
      <c r="AEN104" s="35"/>
      <c r="AEO104" s="35"/>
      <c r="AEP104" s="35"/>
      <c r="AEQ104" s="35"/>
      <c r="AER104" s="35"/>
      <c r="AES104" s="35"/>
      <c r="AET104" s="35"/>
      <c r="AEU104" s="35"/>
      <c r="AEV104" s="35"/>
      <c r="AEW104" s="35"/>
      <c r="AEX104" s="35"/>
      <c r="AEY104" s="35"/>
      <c r="AEZ104" s="35"/>
      <c r="AFA104" s="35"/>
      <c r="AFB104" s="35"/>
      <c r="AFC104" s="35"/>
      <c r="AFD104" s="35"/>
      <c r="AFE104" s="35"/>
      <c r="AFF104" s="35"/>
      <c r="AFG104" s="35"/>
      <c r="AFH104" s="35"/>
      <c r="AFI104" s="35"/>
      <c r="AFJ104" s="35"/>
      <c r="AFK104" s="35"/>
      <c r="AFL104" s="35"/>
      <c r="AFM104" s="35"/>
      <c r="AFN104" s="35"/>
      <c r="AFO104" s="35"/>
      <c r="AFP104" s="35"/>
      <c r="AFQ104" s="35"/>
      <c r="AFR104" s="35"/>
      <c r="AFS104" s="35"/>
      <c r="AFT104" s="35"/>
      <c r="AFU104" s="35"/>
      <c r="AFV104" s="35"/>
      <c r="AFW104" s="35"/>
      <c r="AFX104" s="35"/>
      <c r="AFY104" s="35"/>
      <c r="AFZ104" s="35"/>
      <c r="AGA104" s="35"/>
      <c r="AGB104" s="35"/>
      <c r="AGC104" s="35"/>
      <c r="AGD104" s="35"/>
      <c r="AGE104" s="35"/>
      <c r="AGF104" s="35"/>
      <c r="AGG104" s="35"/>
      <c r="AGH104" s="35"/>
      <c r="AGI104" s="35"/>
      <c r="AGJ104" s="35"/>
      <c r="AGK104" s="35"/>
      <c r="AGL104" s="35"/>
      <c r="AGM104" s="35"/>
      <c r="AGN104" s="35"/>
      <c r="AGO104" s="35"/>
      <c r="AGP104" s="35"/>
      <c r="AGQ104" s="35"/>
      <c r="AGR104" s="35"/>
      <c r="AGS104" s="35"/>
      <c r="AGT104" s="35"/>
      <c r="AGU104" s="35"/>
      <c r="AGV104" s="35"/>
      <c r="AGW104" s="35"/>
      <c r="AGX104" s="35"/>
      <c r="AGY104" s="35"/>
      <c r="AGZ104" s="35"/>
      <c r="AHA104" s="35"/>
      <c r="AHB104" s="35"/>
      <c r="AHC104" s="35"/>
      <c r="AHD104" s="35"/>
      <c r="AHE104" s="35"/>
      <c r="AHF104" s="35"/>
      <c r="AHG104" s="35"/>
      <c r="AHH104" s="35"/>
      <c r="AHI104" s="35"/>
      <c r="AHJ104" s="35"/>
      <c r="AHK104" s="35"/>
      <c r="AHL104" s="35"/>
      <c r="AHM104" s="35"/>
      <c r="AHN104" s="35"/>
      <c r="AHO104" s="35"/>
      <c r="AHP104" s="35"/>
      <c r="AHQ104" s="35"/>
      <c r="AHR104" s="35"/>
      <c r="AHS104" s="35"/>
      <c r="AHT104" s="35"/>
      <c r="AHU104" s="35"/>
      <c r="AHV104" s="35"/>
      <c r="AHW104" s="35"/>
      <c r="AHX104" s="35"/>
      <c r="AHY104" s="35"/>
      <c r="AHZ104" s="35"/>
      <c r="AIA104" s="35"/>
      <c r="AIB104" s="35"/>
      <c r="AIC104" s="35"/>
      <c r="AID104" s="35"/>
      <c r="AIE104" s="35"/>
      <c r="AIF104" s="35"/>
      <c r="AIG104" s="35"/>
      <c r="AIH104" s="35"/>
      <c r="AII104" s="35"/>
      <c r="AIJ104" s="35"/>
      <c r="AIK104" s="35"/>
      <c r="AIL104" s="35"/>
      <c r="AIM104" s="35"/>
      <c r="AIN104" s="35"/>
      <c r="AIO104" s="35"/>
      <c r="AIP104" s="35"/>
      <c r="AIQ104" s="35"/>
      <c r="AIR104" s="35"/>
      <c r="AIS104" s="35"/>
      <c r="AIT104" s="35"/>
      <c r="AIU104" s="35"/>
      <c r="AIV104" s="35"/>
      <c r="AIW104" s="35"/>
      <c r="AIX104" s="35"/>
      <c r="AIY104" s="35"/>
      <c r="AIZ104" s="35"/>
      <c r="AJA104" s="35"/>
      <c r="AJB104" s="35"/>
      <c r="AJC104" s="35"/>
      <c r="AJD104" s="35"/>
      <c r="AJE104" s="35"/>
      <c r="AJF104" s="35"/>
      <c r="AJG104" s="35"/>
      <c r="AJH104" s="35"/>
      <c r="AJI104" s="35"/>
      <c r="AJJ104" s="35"/>
      <c r="AJK104" s="35"/>
      <c r="AJL104" s="35"/>
      <c r="AJM104" s="35"/>
      <c r="AJN104" s="35"/>
      <c r="AJO104" s="35"/>
      <c r="AJP104" s="35"/>
      <c r="AJQ104" s="35"/>
      <c r="AJR104" s="35"/>
      <c r="AJS104" s="35"/>
      <c r="AJT104" s="35"/>
      <c r="AJU104" s="35"/>
      <c r="AJV104" s="35"/>
      <c r="AJW104" s="35"/>
      <c r="AJX104" s="35"/>
      <c r="AJY104" s="35"/>
      <c r="AJZ104" s="35"/>
      <c r="AKA104" s="35"/>
      <c r="AKB104" s="35"/>
      <c r="AKC104" s="35"/>
      <c r="AKD104" s="35"/>
      <c r="AKE104" s="35"/>
      <c r="AKF104" s="35"/>
      <c r="AKG104" s="35"/>
      <c r="AKH104" s="35"/>
      <c r="AKI104" s="35"/>
      <c r="AKJ104" s="35"/>
      <c r="AKK104" s="35"/>
      <c r="AKL104" s="35"/>
      <c r="AKM104" s="35"/>
      <c r="AKN104" s="35"/>
      <c r="AKO104" s="35"/>
      <c r="AKP104" s="35"/>
      <c r="AKQ104" s="35"/>
      <c r="AKR104" s="35"/>
      <c r="AKS104" s="35"/>
      <c r="AKT104" s="35"/>
      <c r="AKU104" s="35"/>
      <c r="AKV104" s="35"/>
      <c r="AKW104" s="35"/>
      <c r="AKX104" s="35"/>
      <c r="AKY104" s="35"/>
      <c r="AKZ104" s="35"/>
      <c r="ALA104" s="35"/>
      <c r="ALB104" s="35"/>
      <c r="ALC104" s="35"/>
      <c r="ALD104" s="35"/>
      <c r="ALE104" s="35"/>
      <c r="ALF104" s="35"/>
      <c r="ALG104" s="35"/>
      <c r="ALH104" s="35"/>
      <c r="ALI104" s="35"/>
      <c r="ALJ104" s="35"/>
      <c r="ALK104" s="35"/>
      <c r="ALL104" s="35"/>
      <c r="ALM104" s="35"/>
      <c r="ALN104" s="35"/>
      <c r="ALO104" s="35"/>
      <c r="ALP104" s="35"/>
      <c r="ALQ104" s="35"/>
      <c r="ALR104" s="35"/>
      <c r="ALS104" s="35"/>
      <c r="ALT104" s="35"/>
      <c r="ALU104" s="35"/>
      <c r="ALV104" s="35"/>
      <c r="ALW104" s="35"/>
      <c r="ALX104" s="35"/>
      <c r="ALY104" s="35"/>
      <c r="ALZ104" s="35"/>
      <c r="AMA104" s="35"/>
    </row>
    <row r="105" spans="14:1015">
      <c r="N105" s="3">
        <f>Y105*info!T$4+AC105*info!T$5+AG105*info!T$6+AK105*info!T$7+N104</f>
        <v>1.4946000000000002</v>
      </c>
      <c r="P105" s="45">
        <v>65</v>
      </c>
      <c r="Q105" s="131"/>
      <c r="R105" s="131"/>
      <c r="S105" s="161">
        <f t="shared" si="28"/>
        <v>1.9247035573122524E-2</v>
      </c>
      <c r="T105" s="169">
        <f>AA104*$AA$30*$AA$34*(1-$AA$32)+AE104*$AE$30*$AE$34*(1-$AE$32)+AI104*$AI$30*$AI$34*(1-$AI$32)+AM104*$AM$30*$AM$34*(1-$AM$32)+AQ104*$AQ$30*$AQ$34*(1-$AQ$32)+AU104*$AU$30*$AU$34*(1-$AU$32)+Q105-R105+AW104+AX104+Advance!G79</f>
        <v>0.15180000000000021</v>
      </c>
      <c r="U105" s="132">
        <f t="shared" si="38"/>
        <v>0</v>
      </c>
      <c r="V105" s="165">
        <f t="shared" ref="V105:V168" si="49">+T105+U105</f>
        <v>0.15180000000000021</v>
      </c>
      <c r="W105" s="166">
        <f t="shared" si="30"/>
        <v>5.6520000000000001</v>
      </c>
      <c r="X105" s="49"/>
      <c r="Y105" s="42">
        <f t="shared" si="41"/>
        <v>0</v>
      </c>
      <c r="Z105" s="46">
        <f t="shared" si="31"/>
        <v>0</v>
      </c>
      <c r="AA105" s="47">
        <f t="shared" ref="AA105:AA168" si="50">AA104+Y105+Z105</f>
        <v>0</v>
      </c>
      <c r="AB105" s="48">
        <f t="shared" ref="AB105:AB168" si="51">V105-Y105*$AA$30</f>
        <v>0.15180000000000021</v>
      </c>
      <c r="AC105" s="49">
        <f t="shared" ref="AC105:AC168" si="52">IF(AB105&lt;$AE$30, 0, IF(AE104+AD105&lt;$AE$31, IF(AE104+AD105+INT(AB105/$AE$30)&gt;$AE$31, $AE$31-AE104-AD105, INT(AB105/$AE$30)),0))</f>
        <v>0</v>
      </c>
      <c r="AD105" s="46">
        <f t="shared" si="32"/>
        <v>0</v>
      </c>
      <c r="AE105" s="46">
        <f t="shared" ref="AE105:AE168" si="53">AE104+AC105+AD105</f>
        <v>100</v>
      </c>
      <c r="AF105" s="50">
        <f t="shared" si="42"/>
        <v>0.15180000000000021</v>
      </c>
      <c r="AG105" s="42">
        <f t="shared" si="33"/>
        <v>6</v>
      </c>
      <c r="AH105" s="46">
        <f t="shared" si="34"/>
        <v>-3</v>
      </c>
      <c r="AI105" s="46">
        <f t="shared" ref="AI105:AI168" si="54">AI104+AG105+AH105</f>
        <v>184</v>
      </c>
      <c r="AJ105" s="50">
        <f t="shared" si="43"/>
        <v>7.8000000000001957E-3</v>
      </c>
      <c r="AK105" s="42">
        <f t="shared" ref="AK105:AK168" si="55">IF(AJ105&lt;$AM$30, 0, IF(AM104+AL105&lt;$AM$31, IF(AM104+AL105+INT(AJ105/$AM$30)&gt;$AM$31, $AM$31-AM104-AL105, INT(AJ105/$AM$30)),0))</f>
        <v>0</v>
      </c>
      <c r="AL105" s="46">
        <f t="shared" si="35"/>
        <v>0</v>
      </c>
      <c r="AM105" s="46">
        <f t="shared" ref="AM105:AM168" si="56">AM104+AK105+AL105</f>
        <v>1</v>
      </c>
      <c r="AN105" s="50">
        <f t="shared" si="44"/>
        <v>7.8000000000001957E-3</v>
      </c>
      <c r="AO105" s="42">
        <f t="shared" ref="AO105:AO168" si="57">IF(AN105&lt;$AQ$30, 0, IF(AQ104+AP105&lt;$AQ$31, IF(AQ104+AP105+INT(AN105/$AQ$30)&gt;$AQ$31, $AQ$31-AQ104-AP105, INT(AN105/$AQ$30)),0))</f>
        <v>0</v>
      </c>
      <c r="AP105" s="46">
        <f t="shared" si="36"/>
        <v>0</v>
      </c>
      <c r="AQ105" s="46">
        <f t="shared" ref="AQ105:AQ168" si="58">AQ104+AO105+AP105</f>
        <v>0</v>
      </c>
      <c r="AR105" s="50">
        <f t="shared" si="45"/>
        <v>7.8000000000001957E-3</v>
      </c>
      <c r="AS105" s="42">
        <f t="shared" ref="AS105:AS168" si="59">IF(AR105&lt;$AU$30, 0, IF(AU104+AT105&lt;$AU$31, IF(AU104+AT105+INT(AR105/$AU$30)&gt;$AU$31, $AU$31-AU104-AT105, INT(AR105/$AU$30)),0))</f>
        <v>0</v>
      </c>
      <c r="AT105" s="46">
        <f t="shared" si="37"/>
        <v>0</v>
      </c>
      <c r="AU105" s="46">
        <f t="shared" ref="AU105:AU168" si="60">AU104+AS105+AT105</f>
        <v>0</v>
      </c>
      <c r="AV105" s="51">
        <f t="shared" si="46"/>
        <v>7.8000000000001957E-3</v>
      </c>
      <c r="AW105" s="42">
        <f t="shared" si="47"/>
        <v>0.15180000000000021</v>
      </c>
      <c r="AX105" s="43">
        <f t="shared" si="48"/>
        <v>-0.14400000000000002</v>
      </c>
      <c r="AY105" s="42">
        <f t="shared" si="39"/>
        <v>285</v>
      </c>
      <c r="AZ105" s="52">
        <f t="shared" si="40"/>
        <v>5.6520000000000001</v>
      </c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  <c r="RV105" s="35"/>
      <c r="RW105" s="35"/>
      <c r="RX105" s="35"/>
      <c r="RY105" s="35"/>
      <c r="RZ105" s="35"/>
      <c r="SA105" s="35"/>
      <c r="SB105" s="35"/>
      <c r="SC105" s="35"/>
      <c r="SD105" s="35"/>
      <c r="SE105" s="35"/>
      <c r="SF105" s="35"/>
      <c r="SG105" s="35"/>
      <c r="SH105" s="35"/>
      <c r="SI105" s="35"/>
      <c r="SJ105" s="35"/>
      <c r="SK105" s="35"/>
      <c r="SL105" s="35"/>
      <c r="SM105" s="35"/>
      <c r="SN105" s="35"/>
      <c r="SO105" s="35"/>
      <c r="SP105" s="35"/>
      <c r="SQ105" s="35"/>
      <c r="SR105" s="35"/>
      <c r="SS105" s="35"/>
      <c r="ST105" s="35"/>
      <c r="SU105" s="35"/>
      <c r="SV105" s="35"/>
      <c r="SW105" s="35"/>
      <c r="SX105" s="35"/>
      <c r="SY105" s="35"/>
      <c r="SZ105" s="35"/>
      <c r="TA105" s="35"/>
      <c r="TB105" s="35"/>
      <c r="TC105" s="35"/>
      <c r="TD105" s="35"/>
      <c r="TE105" s="35"/>
      <c r="TF105" s="35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TT105" s="35"/>
      <c r="TU105" s="35"/>
      <c r="TV105" s="35"/>
      <c r="TW105" s="35"/>
      <c r="TX105" s="35"/>
      <c r="TY105" s="35"/>
      <c r="TZ105" s="35"/>
      <c r="UA105" s="35"/>
      <c r="UB105" s="35"/>
      <c r="UC105" s="35"/>
      <c r="UD105" s="35"/>
      <c r="UE105" s="35"/>
      <c r="UF105" s="35"/>
      <c r="UG105" s="35"/>
      <c r="UH105" s="35"/>
      <c r="UI105" s="35"/>
      <c r="UJ105" s="35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  <c r="UX105" s="35"/>
      <c r="UY105" s="35"/>
      <c r="UZ105" s="35"/>
      <c r="VA105" s="35"/>
      <c r="VB105" s="35"/>
      <c r="VC105" s="35"/>
      <c r="VD105" s="35"/>
      <c r="VE105" s="35"/>
      <c r="VF105" s="35"/>
      <c r="VG105" s="35"/>
      <c r="VH105" s="35"/>
      <c r="VI105" s="35"/>
      <c r="VJ105" s="35"/>
      <c r="VK105" s="35"/>
      <c r="VL105" s="35"/>
      <c r="VM105" s="35"/>
      <c r="VN105" s="35"/>
      <c r="VO105" s="35"/>
      <c r="VP105" s="35"/>
      <c r="VQ105" s="35"/>
      <c r="VR105" s="35"/>
      <c r="VS105" s="35"/>
      <c r="VT105" s="35"/>
      <c r="VU105" s="35"/>
      <c r="VV105" s="35"/>
      <c r="VW105" s="35"/>
      <c r="VX105" s="35"/>
      <c r="VY105" s="35"/>
      <c r="VZ105" s="35"/>
      <c r="WA105" s="35"/>
      <c r="WB105" s="35"/>
      <c r="WC105" s="35"/>
      <c r="WD105" s="35"/>
      <c r="WE105" s="35"/>
      <c r="WF105" s="35"/>
      <c r="WG105" s="35"/>
      <c r="WH105" s="35"/>
      <c r="WI105" s="35"/>
      <c r="WJ105" s="35"/>
      <c r="WK105" s="35"/>
      <c r="WL105" s="35"/>
      <c r="WM105" s="35"/>
      <c r="WN105" s="35"/>
      <c r="WO105" s="35"/>
      <c r="WP105" s="35"/>
      <c r="WQ105" s="35"/>
      <c r="WR105" s="35"/>
      <c r="WS105" s="35"/>
      <c r="WT105" s="35"/>
      <c r="WU105" s="35"/>
      <c r="WV105" s="35"/>
      <c r="WW105" s="35"/>
      <c r="WX105" s="35"/>
      <c r="WY105" s="35"/>
      <c r="WZ105" s="35"/>
      <c r="XA105" s="35"/>
      <c r="XB105" s="35"/>
      <c r="XC105" s="35"/>
      <c r="XD105" s="35"/>
      <c r="XE105" s="35"/>
      <c r="XF105" s="35"/>
      <c r="XG105" s="35"/>
      <c r="XH105" s="35"/>
      <c r="XI105" s="35"/>
      <c r="XJ105" s="35"/>
      <c r="XK105" s="35"/>
      <c r="XL105" s="35"/>
      <c r="XM105" s="35"/>
      <c r="XN105" s="35"/>
      <c r="XO105" s="35"/>
      <c r="XP105" s="35"/>
      <c r="XQ105" s="35"/>
      <c r="XR105" s="35"/>
      <c r="XS105" s="35"/>
      <c r="XT105" s="35"/>
      <c r="XU105" s="35"/>
      <c r="XV105" s="35"/>
      <c r="XW105" s="35"/>
      <c r="XX105" s="35"/>
      <c r="XY105" s="35"/>
      <c r="XZ105" s="35"/>
      <c r="YA105" s="35"/>
      <c r="YB105" s="35"/>
      <c r="YC105" s="35"/>
      <c r="YD105" s="35"/>
      <c r="YE105" s="35"/>
      <c r="YF105" s="35"/>
      <c r="YG105" s="35"/>
      <c r="YH105" s="35"/>
      <c r="YI105" s="35"/>
      <c r="YJ105" s="35"/>
      <c r="YK105" s="35"/>
      <c r="YL105" s="35"/>
      <c r="YM105" s="35"/>
      <c r="YN105" s="35"/>
      <c r="YO105" s="35"/>
      <c r="YP105" s="35"/>
      <c r="YQ105" s="35"/>
      <c r="YR105" s="35"/>
      <c r="YS105" s="35"/>
      <c r="YT105" s="35"/>
      <c r="YU105" s="35"/>
      <c r="YV105" s="35"/>
      <c r="YW105" s="35"/>
      <c r="YX105" s="35"/>
      <c r="YY105" s="35"/>
      <c r="YZ105" s="35"/>
      <c r="ZA105" s="35"/>
      <c r="ZB105" s="35"/>
      <c r="ZC105" s="35"/>
      <c r="ZD105" s="35"/>
      <c r="ZE105" s="35"/>
      <c r="ZF105" s="35"/>
      <c r="ZG105" s="35"/>
      <c r="ZH105" s="35"/>
      <c r="ZI105" s="35"/>
      <c r="ZJ105" s="35"/>
      <c r="ZK105" s="35"/>
      <c r="ZL105" s="35"/>
      <c r="ZM105" s="35"/>
      <c r="ZN105" s="35"/>
      <c r="ZO105" s="35"/>
      <c r="ZP105" s="35"/>
      <c r="ZQ105" s="35"/>
      <c r="ZR105" s="35"/>
      <c r="ZS105" s="35"/>
      <c r="ZT105" s="35"/>
      <c r="ZU105" s="35"/>
      <c r="ZV105" s="35"/>
      <c r="ZW105" s="35"/>
      <c r="ZX105" s="35"/>
      <c r="ZY105" s="35"/>
      <c r="ZZ105" s="35"/>
      <c r="AAA105" s="35"/>
      <c r="AAB105" s="35"/>
      <c r="AAC105" s="35"/>
      <c r="AAD105" s="35"/>
      <c r="AAE105" s="35"/>
      <c r="AAF105" s="35"/>
      <c r="AAG105" s="35"/>
      <c r="AAH105" s="35"/>
      <c r="AAI105" s="35"/>
      <c r="AAJ105" s="35"/>
      <c r="AAK105" s="35"/>
      <c r="AAL105" s="35"/>
      <c r="AAM105" s="35"/>
      <c r="AAN105" s="35"/>
      <c r="AAO105" s="35"/>
      <c r="AAP105" s="35"/>
      <c r="AAQ105" s="35"/>
      <c r="AAR105" s="35"/>
      <c r="AAS105" s="35"/>
      <c r="AAT105" s="35"/>
      <c r="AAU105" s="35"/>
      <c r="AAV105" s="35"/>
      <c r="AAW105" s="35"/>
      <c r="AAX105" s="35"/>
      <c r="AAY105" s="35"/>
      <c r="AAZ105" s="35"/>
      <c r="ABA105" s="35"/>
      <c r="ABB105" s="35"/>
      <c r="ABC105" s="35"/>
      <c r="ABD105" s="35"/>
      <c r="ABE105" s="35"/>
      <c r="ABF105" s="35"/>
      <c r="ABG105" s="35"/>
      <c r="ABH105" s="35"/>
      <c r="ABI105" s="35"/>
      <c r="ABJ105" s="35"/>
      <c r="ABK105" s="35"/>
      <c r="ABL105" s="35"/>
      <c r="ABM105" s="35"/>
      <c r="ABN105" s="35"/>
      <c r="ABO105" s="35"/>
      <c r="ABP105" s="35"/>
      <c r="ABQ105" s="35"/>
      <c r="ABR105" s="35"/>
      <c r="ABS105" s="35"/>
      <c r="ABT105" s="35"/>
      <c r="ABU105" s="35"/>
      <c r="ABV105" s="35"/>
      <c r="ABW105" s="35"/>
      <c r="ABX105" s="35"/>
      <c r="ABY105" s="35"/>
      <c r="ABZ105" s="35"/>
      <c r="ACA105" s="35"/>
      <c r="ACB105" s="35"/>
      <c r="ACC105" s="35"/>
      <c r="ACD105" s="35"/>
      <c r="ACE105" s="35"/>
      <c r="ACF105" s="35"/>
      <c r="ACG105" s="35"/>
      <c r="ACH105" s="35"/>
      <c r="ACI105" s="35"/>
      <c r="ACJ105" s="35"/>
      <c r="ACK105" s="35"/>
      <c r="ACL105" s="35"/>
      <c r="ACM105" s="35"/>
      <c r="ACN105" s="35"/>
      <c r="ACO105" s="35"/>
      <c r="ACP105" s="35"/>
      <c r="ACQ105" s="35"/>
      <c r="ACR105" s="35"/>
      <c r="ACS105" s="35"/>
      <c r="ACT105" s="35"/>
      <c r="ACU105" s="35"/>
      <c r="ACV105" s="35"/>
      <c r="ACW105" s="35"/>
      <c r="ACX105" s="35"/>
      <c r="ACY105" s="35"/>
      <c r="ACZ105" s="35"/>
      <c r="ADA105" s="35"/>
      <c r="ADB105" s="35"/>
      <c r="ADC105" s="35"/>
      <c r="ADD105" s="35"/>
      <c r="ADE105" s="35"/>
      <c r="ADF105" s="35"/>
      <c r="ADG105" s="35"/>
      <c r="ADH105" s="35"/>
      <c r="ADI105" s="35"/>
      <c r="ADJ105" s="35"/>
      <c r="ADK105" s="35"/>
      <c r="ADL105" s="35"/>
      <c r="ADM105" s="35"/>
      <c r="ADN105" s="35"/>
      <c r="ADO105" s="35"/>
      <c r="ADP105" s="35"/>
      <c r="ADQ105" s="35"/>
      <c r="ADR105" s="35"/>
      <c r="ADS105" s="35"/>
      <c r="ADT105" s="35"/>
      <c r="ADU105" s="35"/>
      <c r="ADV105" s="35"/>
      <c r="ADW105" s="35"/>
      <c r="ADX105" s="35"/>
      <c r="ADY105" s="35"/>
      <c r="ADZ105" s="35"/>
      <c r="AEA105" s="35"/>
      <c r="AEB105" s="35"/>
      <c r="AEC105" s="35"/>
      <c r="AED105" s="35"/>
      <c r="AEE105" s="35"/>
      <c r="AEF105" s="35"/>
      <c r="AEG105" s="35"/>
      <c r="AEH105" s="35"/>
      <c r="AEI105" s="35"/>
      <c r="AEJ105" s="35"/>
      <c r="AEK105" s="35"/>
      <c r="AEL105" s="35"/>
      <c r="AEM105" s="35"/>
      <c r="AEN105" s="35"/>
      <c r="AEO105" s="35"/>
      <c r="AEP105" s="35"/>
      <c r="AEQ105" s="35"/>
      <c r="AER105" s="35"/>
      <c r="AES105" s="35"/>
      <c r="AET105" s="35"/>
      <c r="AEU105" s="35"/>
      <c r="AEV105" s="35"/>
      <c r="AEW105" s="35"/>
      <c r="AEX105" s="35"/>
      <c r="AEY105" s="35"/>
      <c r="AEZ105" s="35"/>
      <c r="AFA105" s="35"/>
      <c r="AFB105" s="35"/>
      <c r="AFC105" s="35"/>
      <c r="AFD105" s="35"/>
      <c r="AFE105" s="35"/>
      <c r="AFF105" s="35"/>
      <c r="AFG105" s="35"/>
      <c r="AFH105" s="35"/>
      <c r="AFI105" s="35"/>
      <c r="AFJ105" s="35"/>
      <c r="AFK105" s="35"/>
      <c r="AFL105" s="35"/>
      <c r="AFM105" s="35"/>
      <c r="AFN105" s="35"/>
      <c r="AFO105" s="35"/>
      <c r="AFP105" s="35"/>
      <c r="AFQ105" s="35"/>
      <c r="AFR105" s="35"/>
      <c r="AFS105" s="35"/>
      <c r="AFT105" s="35"/>
      <c r="AFU105" s="35"/>
      <c r="AFV105" s="35"/>
      <c r="AFW105" s="35"/>
      <c r="AFX105" s="35"/>
      <c r="AFY105" s="35"/>
      <c r="AFZ105" s="35"/>
      <c r="AGA105" s="35"/>
      <c r="AGB105" s="35"/>
      <c r="AGC105" s="35"/>
      <c r="AGD105" s="35"/>
      <c r="AGE105" s="35"/>
      <c r="AGF105" s="35"/>
      <c r="AGG105" s="35"/>
      <c r="AGH105" s="35"/>
      <c r="AGI105" s="35"/>
      <c r="AGJ105" s="35"/>
      <c r="AGK105" s="35"/>
      <c r="AGL105" s="35"/>
      <c r="AGM105" s="35"/>
      <c r="AGN105" s="35"/>
      <c r="AGO105" s="35"/>
      <c r="AGP105" s="35"/>
      <c r="AGQ105" s="35"/>
      <c r="AGR105" s="35"/>
      <c r="AGS105" s="35"/>
      <c r="AGT105" s="35"/>
      <c r="AGU105" s="35"/>
      <c r="AGV105" s="35"/>
      <c r="AGW105" s="35"/>
      <c r="AGX105" s="35"/>
      <c r="AGY105" s="35"/>
      <c r="AGZ105" s="35"/>
      <c r="AHA105" s="35"/>
      <c r="AHB105" s="35"/>
      <c r="AHC105" s="35"/>
      <c r="AHD105" s="35"/>
      <c r="AHE105" s="35"/>
      <c r="AHF105" s="35"/>
      <c r="AHG105" s="35"/>
      <c r="AHH105" s="35"/>
      <c r="AHI105" s="35"/>
      <c r="AHJ105" s="35"/>
      <c r="AHK105" s="35"/>
      <c r="AHL105" s="35"/>
      <c r="AHM105" s="35"/>
      <c r="AHN105" s="35"/>
      <c r="AHO105" s="35"/>
      <c r="AHP105" s="35"/>
      <c r="AHQ105" s="35"/>
      <c r="AHR105" s="35"/>
      <c r="AHS105" s="35"/>
      <c r="AHT105" s="35"/>
      <c r="AHU105" s="35"/>
      <c r="AHV105" s="35"/>
      <c r="AHW105" s="35"/>
      <c r="AHX105" s="35"/>
      <c r="AHY105" s="35"/>
      <c r="AHZ105" s="35"/>
      <c r="AIA105" s="35"/>
      <c r="AIB105" s="35"/>
      <c r="AIC105" s="35"/>
      <c r="AID105" s="35"/>
      <c r="AIE105" s="35"/>
      <c r="AIF105" s="35"/>
      <c r="AIG105" s="35"/>
      <c r="AIH105" s="35"/>
      <c r="AII105" s="35"/>
      <c r="AIJ105" s="35"/>
      <c r="AIK105" s="35"/>
      <c r="AIL105" s="35"/>
      <c r="AIM105" s="35"/>
      <c r="AIN105" s="35"/>
      <c r="AIO105" s="35"/>
      <c r="AIP105" s="35"/>
      <c r="AIQ105" s="35"/>
      <c r="AIR105" s="35"/>
      <c r="AIS105" s="35"/>
      <c r="AIT105" s="35"/>
      <c r="AIU105" s="35"/>
      <c r="AIV105" s="35"/>
      <c r="AIW105" s="35"/>
      <c r="AIX105" s="35"/>
      <c r="AIY105" s="35"/>
      <c r="AIZ105" s="35"/>
      <c r="AJA105" s="35"/>
      <c r="AJB105" s="35"/>
      <c r="AJC105" s="35"/>
      <c r="AJD105" s="35"/>
      <c r="AJE105" s="35"/>
      <c r="AJF105" s="35"/>
      <c r="AJG105" s="35"/>
      <c r="AJH105" s="35"/>
      <c r="AJI105" s="35"/>
      <c r="AJJ105" s="35"/>
      <c r="AJK105" s="35"/>
      <c r="AJL105" s="35"/>
      <c r="AJM105" s="35"/>
      <c r="AJN105" s="35"/>
      <c r="AJO105" s="35"/>
      <c r="AJP105" s="35"/>
      <c r="AJQ105" s="35"/>
      <c r="AJR105" s="35"/>
      <c r="AJS105" s="35"/>
      <c r="AJT105" s="35"/>
      <c r="AJU105" s="35"/>
      <c r="AJV105" s="35"/>
      <c r="AJW105" s="35"/>
      <c r="AJX105" s="35"/>
      <c r="AJY105" s="35"/>
      <c r="AJZ105" s="35"/>
      <c r="AKA105" s="35"/>
      <c r="AKB105" s="35"/>
      <c r="AKC105" s="35"/>
      <c r="AKD105" s="35"/>
      <c r="AKE105" s="35"/>
      <c r="AKF105" s="35"/>
      <c r="AKG105" s="35"/>
      <c r="AKH105" s="35"/>
      <c r="AKI105" s="35"/>
      <c r="AKJ105" s="35"/>
      <c r="AKK105" s="35"/>
      <c r="AKL105" s="35"/>
      <c r="AKM105" s="35"/>
      <c r="AKN105" s="35"/>
      <c r="AKO105" s="35"/>
      <c r="AKP105" s="35"/>
      <c r="AKQ105" s="35"/>
      <c r="AKR105" s="35"/>
      <c r="AKS105" s="35"/>
      <c r="AKT105" s="35"/>
      <c r="AKU105" s="35"/>
      <c r="AKV105" s="35"/>
      <c r="AKW105" s="35"/>
      <c r="AKX105" s="35"/>
      <c r="AKY105" s="35"/>
      <c r="AKZ105" s="35"/>
      <c r="ALA105" s="35"/>
      <c r="ALB105" s="35"/>
      <c r="ALC105" s="35"/>
      <c r="ALD105" s="35"/>
      <c r="ALE105" s="35"/>
      <c r="ALF105" s="35"/>
      <c r="ALG105" s="35"/>
      <c r="ALH105" s="35"/>
      <c r="ALI105" s="35"/>
      <c r="ALJ105" s="35"/>
      <c r="ALK105" s="35"/>
      <c r="ALL105" s="35"/>
      <c r="ALM105" s="35"/>
      <c r="ALN105" s="35"/>
      <c r="ALO105" s="35"/>
      <c r="ALP105" s="35"/>
      <c r="ALQ105" s="35"/>
      <c r="ALR105" s="35"/>
      <c r="ALS105" s="35"/>
      <c r="ALT105" s="35"/>
      <c r="ALU105" s="35"/>
      <c r="ALV105" s="35"/>
      <c r="ALW105" s="35"/>
      <c r="ALX105" s="35"/>
      <c r="ALY105" s="35"/>
      <c r="ALZ105" s="35"/>
      <c r="AMA105" s="35"/>
    </row>
    <row r="106" spans="14:1015">
      <c r="N106" s="3">
        <f>Y106*info!T$4+AC106*info!T$5+AG106*info!T$6+AK106*info!T$7+N105</f>
        <v>1.5162000000000002</v>
      </c>
      <c r="P106" s="45">
        <v>66</v>
      </c>
      <c r="Q106" s="131"/>
      <c r="R106" s="131"/>
      <c r="S106" s="161">
        <f t="shared" ref="S106:S169" si="61">(AA105*$AA$30/$AA$33)*($AA$35-1)+(AE105*$AE$30/$AE$33)*($AE$35-1)+(AI105*$AI$30/$AI$33)*($AI$35-1)+(AM105*$AM$30/$AM$33)*($AM$35-1)+(AQ105*$AQ$30/$AQ$33)*($AQ$35-1)+(AU105*$AU$30/$AU$33)*($AU$35-1)</f>
        <v>1.9481818181818177E-2</v>
      </c>
      <c r="T106" s="169">
        <f>AA105*$AA$30*$AA$34*(1-$AA$32)+AE105*$AE$30*$AE$34*(1-$AE$32)+AI105*$AI$30*$AI$34*(1-$AI$32)+AM105*$AM$30*$AM$34*(1-$AM$32)+AQ105*$AQ$30*$AQ$34*(1-$AQ$32)+AU105*$AU$30*$AU$34*(1-$AU$32)+Q106-R106+AW105+AX105+Advance!G80</f>
        <v>0.14910000000000023</v>
      </c>
      <c r="U106" s="132">
        <f t="shared" si="38"/>
        <v>0</v>
      </c>
      <c r="V106" s="165">
        <f t="shared" si="49"/>
        <v>0.14910000000000023</v>
      </c>
      <c r="W106" s="166">
        <f t="shared" ref="W106:W169" si="62">+AZ106</f>
        <v>5.7</v>
      </c>
      <c r="X106" s="49"/>
      <c r="Y106" s="42">
        <f t="shared" si="41"/>
        <v>0</v>
      </c>
      <c r="Z106" s="46">
        <f t="shared" ref="Z106:Z169" si="63">IF($P106&lt;INT(AA$33),0,0-SUM(VLOOKUP($P106-(INT(AA$33)),$P$40:$AQ$405,10,0)))</f>
        <v>0</v>
      </c>
      <c r="AA106" s="47">
        <f t="shared" si="50"/>
        <v>0</v>
      </c>
      <c r="AB106" s="48">
        <f t="shared" si="51"/>
        <v>0.14910000000000023</v>
      </c>
      <c r="AC106" s="49">
        <f t="shared" si="52"/>
        <v>0</v>
      </c>
      <c r="AD106" s="46">
        <f t="shared" ref="AD106:AD169" si="64">IF($P106&lt;INT(+AE$33),0,0-SUM(VLOOKUP($P106-(INT(AE$33)),$P$40:$AX$405,14,0)))</f>
        <v>0</v>
      </c>
      <c r="AE106" s="46">
        <f t="shared" si="53"/>
        <v>100</v>
      </c>
      <c r="AF106" s="50">
        <f t="shared" si="42"/>
        <v>0.14910000000000023</v>
      </c>
      <c r="AG106" s="42">
        <f t="shared" ref="AG106:AG169" si="65">IF(AF106&lt;$AI$30, 0, IF(AI105+AH106&lt;$AI$31, IF(AI105+AH106+INT(AF106/$AI$30)&gt;$AI$31, $AI$31-AI105-AH106, INT(AF106/$AI$30)),0))</f>
        <v>6</v>
      </c>
      <c r="AH106" s="46">
        <f t="shared" ref="AH106:AH169" si="66">IF($P106&lt;INT(+AI$33),0,0-SUM(VLOOKUP($P106-(INT(AI$33)),$P$40:$AX$405,18,0)))</f>
        <v>-4</v>
      </c>
      <c r="AI106" s="46">
        <f t="shared" si="54"/>
        <v>186</v>
      </c>
      <c r="AJ106" s="50">
        <f t="shared" si="43"/>
        <v>5.1000000000002155E-3</v>
      </c>
      <c r="AK106" s="42">
        <f t="shared" si="55"/>
        <v>0</v>
      </c>
      <c r="AL106" s="46">
        <f t="shared" ref="AL106:AL169" si="67">IF($P106&lt;INT(+AM$33),0,0-SUM(VLOOKUP($P106-(INT(AM$33)),$P$40:$AX$405,22,0)))</f>
        <v>0</v>
      </c>
      <c r="AM106" s="46">
        <f t="shared" si="56"/>
        <v>1</v>
      </c>
      <c r="AN106" s="50">
        <f t="shared" si="44"/>
        <v>5.1000000000002155E-3</v>
      </c>
      <c r="AO106" s="42">
        <f t="shared" si="57"/>
        <v>0</v>
      </c>
      <c r="AP106" s="46">
        <f t="shared" ref="AP106:AP169" si="68">IF($P106&lt;INT(+AQ$33),0,0-SUM(VLOOKUP($P106-(INT(AQ$33)),$P$40:$AX$405,26,0)))</f>
        <v>0</v>
      </c>
      <c r="AQ106" s="46">
        <f t="shared" si="58"/>
        <v>0</v>
      </c>
      <c r="AR106" s="50">
        <f t="shared" si="45"/>
        <v>5.1000000000002155E-3</v>
      </c>
      <c r="AS106" s="42">
        <f t="shared" si="59"/>
        <v>0</v>
      </c>
      <c r="AT106" s="46">
        <f t="shared" ref="AT106:AT169" si="69">IF($P106&lt;INT(+AU$33),0,0-SUM(VLOOKUP($P106-(INT(AU$33)),$P$40:$AX$405,30,0)))</f>
        <v>0</v>
      </c>
      <c r="AU106" s="46">
        <f t="shared" si="60"/>
        <v>0</v>
      </c>
      <c r="AV106" s="51">
        <f t="shared" si="46"/>
        <v>5.1000000000002155E-3</v>
      </c>
      <c r="AW106" s="42">
        <f t="shared" si="47"/>
        <v>0.14910000000000023</v>
      </c>
      <c r="AX106" s="43">
        <f t="shared" si="48"/>
        <v>-0.14400000000000002</v>
      </c>
      <c r="AY106" s="42">
        <f t="shared" si="39"/>
        <v>287</v>
      </c>
      <c r="AZ106" s="52">
        <f t="shared" si="40"/>
        <v>5.7</v>
      </c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  <c r="RV106" s="35"/>
      <c r="RW106" s="35"/>
      <c r="RX106" s="35"/>
      <c r="RY106" s="35"/>
      <c r="RZ106" s="35"/>
      <c r="SA106" s="35"/>
      <c r="SB106" s="35"/>
      <c r="SC106" s="35"/>
      <c r="SD106" s="35"/>
      <c r="SE106" s="35"/>
      <c r="SF106" s="35"/>
      <c r="SG106" s="35"/>
      <c r="SH106" s="35"/>
      <c r="SI106" s="35"/>
      <c r="SJ106" s="35"/>
      <c r="SK106" s="35"/>
      <c r="SL106" s="35"/>
      <c r="SM106" s="35"/>
      <c r="SN106" s="35"/>
      <c r="SO106" s="35"/>
      <c r="SP106" s="35"/>
      <c r="SQ106" s="35"/>
      <c r="SR106" s="35"/>
      <c r="SS106" s="35"/>
      <c r="ST106" s="35"/>
      <c r="SU106" s="35"/>
      <c r="SV106" s="35"/>
      <c r="SW106" s="35"/>
      <c r="SX106" s="35"/>
      <c r="SY106" s="35"/>
      <c r="SZ106" s="35"/>
      <c r="TA106" s="35"/>
      <c r="TB106" s="35"/>
      <c r="TC106" s="35"/>
      <c r="TD106" s="35"/>
      <c r="TE106" s="35"/>
      <c r="TF106" s="35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TT106" s="35"/>
      <c r="TU106" s="35"/>
      <c r="TV106" s="35"/>
      <c r="TW106" s="35"/>
      <c r="TX106" s="35"/>
      <c r="TY106" s="35"/>
      <c r="TZ106" s="35"/>
      <c r="UA106" s="35"/>
      <c r="UB106" s="35"/>
      <c r="UC106" s="35"/>
      <c r="UD106" s="35"/>
      <c r="UE106" s="35"/>
      <c r="UF106" s="35"/>
      <c r="UG106" s="35"/>
      <c r="UH106" s="35"/>
      <c r="UI106" s="35"/>
      <c r="UJ106" s="35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  <c r="UX106" s="35"/>
      <c r="UY106" s="35"/>
      <c r="UZ106" s="35"/>
      <c r="VA106" s="35"/>
      <c r="VB106" s="35"/>
      <c r="VC106" s="35"/>
      <c r="VD106" s="35"/>
      <c r="VE106" s="35"/>
      <c r="VF106" s="35"/>
      <c r="VG106" s="35"/>
      <c r="VH106" s="35"/>
      <c r="VI106" s="35"/>
      <c r="VJ106" s="35"/>
      <c r="VK106" s="35"/>
      <c r="VL106" s="35"/>
      <c r="VM106" s="35"/>
      <c r="VN106" s="35"/>
      <c r="VO106" s="35"/>
      <c r="VP106" s="35"/>
      <c r="VQ106" s="35"/>
      <c r="VR106" s="35"/>
      <c r="VS106" s="35"/>
      <c r="VT106" s="35"/>
      <c r="VU106" s="35"/>
      <c r="VV106" s="35"/>
      <c r="VW106" s="35"/>
      <c r="VX106" s="35"/>
      <c r="VY106" s="35"/>
      <c r="VZ106" s="35"/>
      <c r="WA106" s="35"/>
      <c r="WB106" s="35"/>
      <c r="WC106" s="35"/>
      <c r="WD106" s="35"/>
      <c r="WE106" s="35"/>
      <c r="WF106" s="35"/>
      <c r="WG106" s="35"/>
      <c r="WH106" s="35"/>
      <c r="WI106" s="35"/>
      <c r="WJ106" s="35"/>
      <c r="WK106" s="35"/>
      <c r="WL106" s="35"/>
      <c r="WM106" s="35"/>
      <c r="WN106" s="35"/>
      <c r="WO106" s="35"/>
      <c r="WP106" s="35"/>
      <c r="WQ106" s="35"/>
      <c r="WR106" s="35"/>
      <c r="WS106" s="35"/>
      <c r="WT106" s="35"/>
      <c r="WU106" s="35"/>
      <c r="WV106" s="35"/>
      <c r="WW106" s="35"/>
      <c r="WX106" s="35"/>
      <c r="WY106" s="35"/>
      <c r="WZ106" s="35"/>
      <c r="XA106" s="35"/>
      <c r="XB106" s="35"/>
      <c r="XC106" s="35"/>
      <c r="XD106" s="35"/>
      <c r="XE106" s="35"/>
      <c r="XF106" s="35"/>
      <c r="XG106" s="35"/>
      <c r="XH106" s="35"/>
      <c r="XI106" s="35"/>
      <c r="XJ106" s="35"/>
      <c r="XK106" s="35"/>
      <c r="XL106" s="35"/>
      <c r="XM106" s="35"/>
      <c r="XN106" s="35"/>
      <c r="XO106" s="35"/>
      <c r="XP106" s="35"/>
      <c r="XQ106" s="35"/>
      <c r="XR106" s="35"/>
      <c r="XS106" s="35"/>
      <c r="XT106" s="35"/>
      <c r="XU106" s="35"/>
      <c r="XV106" s="35"/>
      <c r="XW106" s="35"/>
      <c r="XX106" s="35"/>
      <c r="XY106" s="35"/>
      <c r="XZ106" s="35"/>
      <c r="YA106" s="35"/>
      <c r="YB106" s="35"/>
      <c r="YC106" s="35"/>
      <c r="YD106" s="35"/>
      <c r="YE106" s="35"/>
      <c r="YF106" s="35"/>
      <c r="YG106" s="35"/>
      <c r="YH106" s="35"/>
      <c r="YI106" s="35"/>
      <c r="YJ106" s="35"/>
      <c r="YK106" s="35"/>
      <c r="YL106" s="35"/>
      <c r="YM106" s="35"/>
      <c r="YN106" s="35"/>
      <c r="YO106" s="35"/>
      <c r="YP106" s="35"/>
      <c r="YQ106" s="35"/>
      <c r="YR106" s="35"/>
      <c r="YS106" s="35"/>
      <c r="YT106" s="35"/>
      <c r="YU106" s="35"/>
      <c r="YV106" s="35"/>
      <c r="YW106" s="35"/>
      <c r="YX106" s="35"/>
      <c r="YY106" s="35"/>
      <c r="YZ106" s="35"/>
      <c r="ZA106" s="35"/>
      <c r="ZB106" s="35"/>
      <c r="ZC106" s="35"/>
      <c r="ZD106" s="35"/>
      <c r="ZE106" s="35"/>
      <c r="ZF106" s="35"/>
      <c r="ZG106" s="35"/>
      <c r="ZH106" s="35"/>
      <c r="ZI106" s="35"/>
      <c r="ZJ106" s="35"/>
      <c r="ZK106" s="35"/>
      <c r="ZL106" s="35"/>
      <c r="ZM106" s="35"/>
      <c r="ZN106" s="35"/>
      <c r="ZO106" s="35"/>
      <c r="ZP106" s="35"/>
      <c r="ZQ106" s="35"/>
      <c r="ZR106" s="35"/>
      <c r="ZS106" s="35"/>
      <c r="ZT106" s="35"/>
      <c r="ZU106" s="35"/>
      <c r="ZV106" s="35"/>
      <c r="ZW106" s="35"/>
      <c r="ZX106" s="35"/>
      <c r="ZY106" s="35"/>
      <c r="ZZ106" s="35"/>
      <c r="AAA106" s="35"/>
      <c r="AAB106" s="35"/>
      <c r="AAC106" s="35"/>
      <c r="AAD106" s="35"/>
      <c r="AAE106" s="35"/>
      <c r="AAF106" s="35"/>
      <c r="AAG106" s="35"/>
      <c r="AAH106" s="35"/>
      <c r="AAI106" s="35"/>
      <c r="AAJ106" s="35"/>
      <c r="AAK106" s="35"/>
      <c r="AAL106" s="35"/>
      <c r="AAM106" s="35"/>
      <c r="AAN106" s="35"/>
      <c r="AAO106" s="35"/>
      <c r="AAP106" s="35"/>
      <c r="AAQ106" s="35"/>
      <c r="AAR106" s="35"/>
      <c r="AAS106" s="35"/>
      <c r="AAT106" s="35"/>
      <c r="AAU106" s="35"/>
      <c r="AAV106" s="35"/>
      <c r="AAW106" s="35"/>
      <c r="AAX106" s="35"/>
      <c r="AAY106" s="35"/>
      <c r="AAZ106" s="35"/>
      <c r="ABA106" s="35"/>
      <c r="ABB106" s="35"/>
      <c r="ABC106" s="35"/>
      <c r="ABD106" s="35"/>
      <c r="ABE106" s="35"/>
      <c r="ABF106" s="35"/>
      <c r="ABG106" s="35"/>
      <c r="ABH106" s="35"/>
      <c r="ABI106" s="35"/>
      <c r="ABJ106" s="35"/>
      <c r="ABK106" s="35"/>
      <c r="ABL106" s="35"/>
      <c r="ABM106" s="35"/>
      <c r="ABN106" s="35"/>
      <c r="ABO106" s="35"/>
      <c r="ABP106" s="35"/>
      <c r="ABQ106" s="35"/>
      <c r="ABR106" s="35"/>
      <c r="ABS106" s="35"/>
      <c r="ABT106" s="35"/>
      <c r="ABU106" s="35"/>
      <c r="ABV106" s="35"/>
      <c r="ABW106" s="35"/>
      <c r="ABX106" s="35"/>
      <c r="ABY106" s="35"/>
      <c r="ABZ106" s="35"/>
      <c r="ACA106" s="35"/>
      <c r="ACB106" s="35"/>
      <c r="ACC106" s="35"/>
      <c r="ACD106" s="35"/>
      <c r="ACE106" s="35"/>
      <c r="ACF106" s="35"/>
      <c r="ACG106" s="35"/>
      <c r="ACH106" s="35"/>
      <c r="ACI106" s="35"/>
      <c r="ACJ106" s="35"/>
      <c r="ACK106" s="35"/>
      <c r="ACL106" s="35"/>
      <c r="ACM106" s="35"/>
      <c r="ACN106" s="35"/>
      <c r="ACO106" s="35"/>
      <c r="ACP106" s="35"/>
      <c r="ACQ106" s="35"/>
      <c r="ACR106" s="35"/>
      <c r="ACS106" s="35"/>
      <c r="ACT106" s="35"/>
      <c r="ACU106" s="35"/>
      <c r="ACV106" s="35"/>
      <c r="ACW106" s="35"/>
      <c r="ACX106" s="35"/>
      <c r="ACY106" s="35"/>
      <c r="ACZ106" s="35"/>
      <c r="ADA106" s="35"/>
      <c r="ADB106" s="35"/>
      <c r="ADC106" s="35"/>
      <c r="ADD106" s="35"/>
      <c r="ADE106" s="35"/>
      <c r="ADF106" s="35"/>
      <c r="ADG106" s="35"/>
      <c r="ADH106" s="35"/>
      <c r="ADI106" s="35"/>
      <c r="ADJ106" s="35"/>
      <c r="ADK106" s="35"/>
      <c r="ADL106" s="35"/>
      <c r="ADM106" s="35"/>
      <c r="ADN106" s="35"/>
      <c r="ADO106" s="35"/>
      <c r="ADP106" s="35"/>
      <c r="ADQ106" s="35"/>
      <c r="ADR106" s="35"/>
      <c r="ADS106" s="35"/>
      <c r="ADT106" s="35"/>
      <c r="ADU106" s="35"/>
      <c r="ADV106" s="35"/>
      <c r="ADW106" s="35"/>
      <c r="ADX106" s="35"/>
      <c r="ADY106" s="35"/>
      <c r="ADZ106" s="35"/>
      <c r="AEA106" s="35"/>
      <c r="AEB106" s="35"/>
      <c r="AEC106" s="35"/>
      <c r="AED106" s="35"/>
      <c r="AEE106" s="35"/>
      <c r="AEF106" s="35"/>
      <c r="AEG106" s="35"/>
      <c r="AEH106" s="35"/>
      <c r="AEI106" s="35"/>
      <c r="AEJ106" s="35"/>
      <c r="AEK106" s="35"/>
      <c r="AEL106" s="35"/>
      <c r="AEM106" s="35"/>
      <c r="AEN106" s="35"/>
      <c r="AEO106" s="35"/>
      <c r="AEP106" s="35"/>
      <c r="AEQ106" s="35"/>
      <c r="AER106" s="35"/>
      <c r="AES106" s="35"/>
      <c r="AET106" s="35"/>
      <c r="AEU106" s="35"/>
      <c r="AEV106" s="35"/>
      <c r="AEW106" s="35"/>
      <c r="AEX106" s="35"/>
      <c r="AEY106" s="35"/>
      <c r="AEZ106" s="35"/>
      <c r="AFA106" s="35"/>
      <c r="AFB106" s="35"/>
      <c r="AFC106" s="35"/>
      <c r="AFD106" s="35"/>
      <c r="AFE106" s="35"/>
      <c r="AFF106" s="35"/>
      <c r="AFG106" s="35"/>
      <c r="AFH106" s="35"/>
      <c r="AFI106" s="35"/>
      <c r="AFJ106" s="35"/>
      <c r="AFK106" s="35"/>
      <c r="AFL106" s="35"/>
      <c r="AFM106" s="35"/>
      <c r="AFN106" s="35"/>
      <c r="AFO106" s="35"/>
      <c r="AFP106" s="35"/>
      <c r="AFQ106" s="35"/>
      <c r="AFR106" s="35"/>
      <c r="AFS106" s="35"/>
      <c r="AFT106" s="35"/>
      <c r="AFU106" s="35"/>
      <c r="AFV106" s="35"/>
      <c r="AFW106" s="35"/>
      <c r="AFX106" s="35"/>
      <c r="AFY106" s="35"/>
      <c r="AFZ106" s="35"/>
      <c r="AGA106" s="35"/>
      <c r="AGB106" s="35"/>
      <c r="AGC106" s="35"/>
      <c r="AGD106" s="35"/>
      <c r="AGE106" s="35"/>
      <c r="AGF106" s="35"/>
      <c r="AGG106" s="35"/>
      <c r="AGH106" s="35"/>
      <c r="AGI106" s="35"/>
      <c r="AGJ106" s="35"/>
      <c r="AGK106" s="35"/>
      <c r="AGL106" s="35"/>
      <c r="AGM106" s="35"/>
      <c r="AGN106" s="35"/>
      <c r="AGO106" s="35"/>
      <c r="AGP106" s="35"/>
      <c r="AGQ106" s="35"/>
      <c r="AGR106" s="35"/>
      <c r="AGS106" s="35"/>
      <c r="AGT106" s="35"/>
      <c r="AGU106" s="35"/>
      <c r="AGV106" s="35"/>
      <c r="AGW106" s="35"/>
      <c r="AGX106" s="35"/>
      <c r="AGY106" s="35"/>
      <c r="AGZ106" s="35"/>
      <c r="AHA106" s="35"/>
      <c r="AHB106" s="35"/>
      <c r="AHC106" s="35"/>
      <c r="AHD106" s="35"/>
      <c r="AHE106" s="35"/>
      <c r="AHF106" s="35"/>
      <c r="AHG106" s="35"/>
      <c r="AHH106" s="35"/>
      <c r="AHI106" s="35"/>
      <c r="AHJ106" s="35"/>
      <c r="AHK106" s="35"/>
      <c r="AHL106" s="35"/>
      <c r="AHM106" s="35"/>
      <c r="AHN106" s="35"/>
      <c r="AHO106" s="35"/>
      <c r="AHP106" s="35"/>
      <c r="AHQ106" s="35"/>
      <c r="AHR106" s="35"/>
      <c r="AHS106" s="35"/>
      <c r="AHT106" s="35"/>
      <c r="AHU106" s="35"/>
      <c r="AHV106" s="35"/>
      <c r="AHW106" s="35"/>
      <c r="AHX106" s="35"/>
      <c r="AHY106" s="35"/>
      <c r="AHZ106" s="35"/>
      <c r="AIA106" s="35"/>
      <c r="AIB106" s="35"/>
      <c r="AIC106" s="35"/>
      <c r="AID106" s="35"/>
      <c r="AIE106" s="35"/>
      <c r="AIF106" s="35"/>
      <c r="AIG106" s="35"/>
      <c r="AIH106" s="35"/>
      <c r="AII106" s="35"/>
      <c r="AIJ106" s="35"/>
      <c r="AIK106" s="35"/>
      <c r="AIL106" s="35"/>
      <c r="AIM106" s="35"/>
      <c r="AIN106" s="35"/>
      <c r="AIO106" s="35"/>
      <c r="AIP106" s="35"/>
      <c r="AIQ106" s="35"/>
      <c r="AIR106" s="35"/>
      <c r="AIS106" s="35"/>
      <c r="AIT106" s="35"/>
      <c r="AIU106" s="35"/>
      <c r="AIV106" s="35"/>
      <c r="AIW106" s="35"/>
      <c r="AIX106" s="35"/>
      <c r="AIY106" s="35"/>
      <c r="AIZ106" s="35"/>
      <c r="AJA106" s="35"/>
      <c r="AJB106" s="35"/>
      <c r="AJC106" s="35"/>
      <c r="AJD106" s="35"/>
      <c r="AJE106" s="35"/>
      <c r="AJF106" s="35"/>
      <c r="AJG106" s="35"/>
      <c r="AJH106" s="35"/>
      <c r="AJI106" s="35"/>
      <c r="AJJ106" s="35"/>
      <c r="AJK106" s="35"/>
      <c r="AJL106" s="35"/>
      <c r="AJM106" s="35"/>
      <c r="AJN106" s="35"/>
      <c r="AJO106" s="35"/>
      <c r="AJP106" s="35"/>
      <c r="AJQ106" s="35"/>
      <c r="AJR106" s="35"/>
      <c r="AJS106" s="35"/>
      <c r="AJT106" s="35"/>
      <c r="AJU106" s="35"/>
      <c r="AJV106" s="35"/>
      <c r="AJW106" s="35"/>
      <c r="AJX106" s="35"/>
      <c r="AJY106" s="35"/>
      <c r="AJZ106" s="35"/>
      <c r="AKA106" s="35"/>
      <c r="AKB106" s="35"/>
      <c r="AKC106" s="35"/>
      <c r="AKD106" s="35"/>
      <c r="AKE106" s="35"/>
      <c r="AKF106" s="35"/>
      <c r="AKG106" s="35"/>
      <c r="AKH106" s="35"/>
      <c r="AKI106" s="35"/>
      <c r="AKJ106" s="35"/>
      <c r="AKK106" s="35"/>
      <c r="AKL106" s="35"/>
      <c r="AKM106" s="35"/>
      <c r="AKN106" s="35"/>
      <c r="AKO106" s="35"/>
      <c r="AKP106" s="35"/>
      <c r="AKQ106" s="35"/>
      <c r="AKR106" s="35"/>
      <c r="AKS106" s="35"/>
      <c r="AKT106" s="35"/>
      <c r="AKU106" s="35"/>
      <c r="AKV106" s="35"/>
      <c r="AKW106" s="35"/>
      <c r="AKX106" s="35"/>
      <c r="AKY106" s="35"/>
      <c r="AKZ106" s="35"/>
      <c r="ALA106" s="35"/>
      <c r="ALB106" s="35"/>
      <c r="ALC106" s="35"/>
      <c r="ALD106" s="35"/>
      <c r="ALE106" s="35"/>
      <c r="ALF106" s="35"/>
      <c r="ALG106" s="35"/>
      <c r="ALH106" s="35"/>
      <c r="ALI106" s="35"/>
      <c r="ALJ106" s="35"/>
      <c r="ALK106" s="35"/>
      <c r="ALL106" s="35"/>
      <c r="ALM106" s="35"/>
      <c r="ALN106" s="35"/>
      <c r="ALO106" s="35"/>
      <c r="ALP106" s="35"/>
      <c r="ALQ106" s="35"/>
      <c r="ALR106" s="35"/>
      <c r="ALS106" s="35"/>
      <c r="ALT106" s="35"/>
      <c r="ALU106" s="35"/>
      <c r="ALV106" s="35"/>
      <c r="ALW106" s="35"/>
      <c r="ALX106" s="35"/>
      <c r="ALY106" s="35"/>
      <c r="ALZ106" s="35"/>
      <c r="AMA106" s="35"/>
    </row>
    <row r="107" spans="14:1015">
      <c r="N107" s="3">
        <f>Y107*info!T$4+AC107*info!T$5+AG107*info!T$6+AK107*info!T$7+N106</f>
        <v>1.5378000000000003</v>
      </c>
      <c r="P107" s="45">
        <v>67</v>
      </c>
      <c r="Q107" s="131"/>
      <c r="R107" s="131"/>
      <c r="S107" s="161">
        <f t="shared" si="61"/>
        <v>1.9638339920948614E-2</v>
      </c>
      <c r="T107" s="169">
        <f>AA106*$AA$30*$AA$34*(1-$AA$32)+AE106*$AE$30*$AE$34*(1-$AE$32)+AI106*$AI$30*$AI$34*(1-$AI$32)+AM106*$AM$30*$AM$34*(1-$AM$32)+AQ106*$AQ$30*$AQ$34*(1-$AQ$32)+AU106*$AU$30*$AU$34*(1-$AU$32)+Q107-R107+AW106+AX106+Advance!G81</f>
        <v>0.14760000000000023</v>
      </c>
      <c r="U107" s="132">
        <f t="shared" si="38"/>
        <v>0</v>
      </c>
      <c r="V107" s="165">
        <f t="shared" si="49"/>
        <v>0.14760000000000023</v>
      </c>
      <c r="W107" s="166">
        <f t="shared" si="62"/>
        <v>5.7720000000000002</v>
      </c>
      <c r="X107" s="49"/>
      <c r="Y107" s="42">
        <f t="shared" si="41"/>
        <v>0</v>
      </c>
      <c r="Z107" s="46">
        <f t="shared" si="63"/>
        <v>0</v>
      </c>
      <c r="AA107" s="47">
        <f t="shared" si="50"/>
        <v>0</v>
      </c>
      <c r="AB107" s="48">
        <f t="shared" si="51"/>
        <v>0.14760000000000023</v>
      </c>
      <c r="AC107" s="49">
        <f t="shared" si="52"/>
        <v>0</v>
      </c>
      <c r="AD107" s="46">
        <f t="shared" si="64"/>
        <v>0</v>
      </c>
      <c r="AE107" s="46">
        <f t="shared" si="53"/>
        <v>100</v>
      </c>
      <c r="AF107" s="50">
        <f t="shared" si="42"/>
        <v>0.14760000000000023</v>
      </c>
      <c r="AG107" s="42">
        <f t="shared" si="65"/>
        <v>6</v>
      </c>
      <c r="AH107" s="46">
        <f t="shared" si="66"/>
        <v>-3</v>
      </c>
      <c r="AI107" s="46">
        <f t="shared" si="54"/>
        <v>189</v>
      </c>
      <c r="AJ107" s="50">
        <f t="shared" si="43"/>
        <v>3.6000000000002141E-3</v>
      </c>
      <c r="AK107" s="42">
        <f t="shared" si="55"/>
        <v>0</v>
      </c>
      <c r="AL107" s="46">
        <f t="shared" si="67"/>
        <v>0</v>
      </c>
      <c r="AM107" s="46">
        <f t="shared" si="56"/>
        <v>1</v>
      </c>
      <c r="AN107" s="50">
        <f t="shared" si="44"/>
        <v>3.6000000000002141E-3</v>
      </c>
      <c r="AO107" s="42">
        <f t="shared" si="57"/>
        <v>0</v>
      </c>
      <c r="AP107" s="46">
        <f t="shared" si="68"/>
        <v>0</v>
      </c>
      <c r="AQ107" s="46">
        <f t="shared" si="58"/>
        <v>0</v>
      </c>
      <c r="AR107" s="50">
        <f t="shared" si="45"/>
        <v>3.6000000000002141E-3</v>
      </c>
      <c r="AS107" s="42">
        <f t="shared" si="59"/>
        <v>0</v>
      </c>
      <c r="AT107" s="46">
        <f t="shared" si="69"/>
        <v>0</v>
      </c>
      <c r="AU107" s="46">
        <f t="shared" si="60"/>
        <v>0</v>
      </c>
      <c r="AV107" s="51">
        <f t="shared" si="46"/>
        <v>3.6000000000002141E-3</v>
      </c>
      <c r="AW107" s="42">
        <f t="shared" si="47"/>
        <v>0.14760000000000023</v>
      </c>
      <c r="AX107" s="43">
        <f t="shared" si="48"/>
        <v>-0.14400000000000002</v>
      </c>
      <c r="AY107" s="42">
        <f t="shared" si="39"/>
        <v>290</v>
      </c>
      <c r="AZ107" s="52">
        <f t="shared" si="40"/>
        <v>5.7720000000000002</v>
      </c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  <c r="RV107" s="35"/>
      <c r="RW107" s="35"/>
      <c r="RX107" s="35"/>
      <c r="RY107" s="35"/>
      <c r="RZ107" s="35"/>
      <c r="SA107" s="35"/>
      <c r="SB107" s="35"/>
      <c r="SC107" s="35"/>
      <c r="SD107" s="35"/>
      <c r="SE107" s="35"/>
      <c r="SF107" s="35"/>
      <c r="SG107" s="35"/>
      <c r="SH107" s="35"/>
      <c r="SI107" s="35"/>
      <c r="SJ107" s="35"/>
      <c r="SK107" s="35"/>
      <c r="SL107" s="35"/>
      <c r="SM107" s="35"/>
      <c r="SN107" s="35"/>
      <c r="SO107" s="35"/>
      <c r="SP107" s="35"/>
      <c r="SQ107" s="35"/>
      <c r="SR107" s="35"/>
      <c r="SS107" s="35"/>
      <c r="ST107" s="35"/>
      <c r="SU107" s="35"/>
      <c r="SV107" s="35"/>
      <c r="SW107" s="35"/>
      <c r="SX107" s="35"/>
      <c r="SY107" s="35"/>
      <c r="SZ107" s="35"/>
      <c r="TA107" s="35"/>
      <c r="TB107" s="35"/>
      <c r="TC107" s="35"/>
      <c r="TD107" s="35"/>
      <c r="TE107" s="35"/>
      <c r="TF107" s="35"/>
      <c r="TG107" s="35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TT107" s="35"/>
      <c r="TU107" s="35"/>
      <c r="TV107" s="35"/>
      <c r="TW107" s="35"/>
      <c r="TX107" s="35"/>
      <c r="TY107" s="35"/>
      <c r="TZ107" s="35"/>
      <c r="UA107" s="35"/>
      <c r="UB107" s="35"/>
      <c r="UC107" s="35"/>
      <c r="UD107" s="35"/>
      <c r="UE107" s="35"/>
      <c r="UF107" s="35"/>
      <c r="UG107" s="35"/>
      <c r="UH107" s="35"/>
      <c r="UI107" s="35"/>
      <c r="UJ107" s="35"/>
      <c r="UK107" s="35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/>
      <c r="UW107" s="35"/>
      <c r="UX107" s="35"/>
      <c r="UY107" s="35"/>
      <c r="UZ107" s="35"/>
      <c r="VA107" s="35"/>
      <c r="VB107" s="35"/>
      <c r="VC107" s="35"/>
      <c r="VD107" s="35"/>
      <c r="VE107" s="35"/>
      <c r="VF107" s="35"/>
      <c r="VG107" s="35"/>
      <c r="VH107" s="35"/>
      <c r="VI107" s="35"/>
      <c r="VJ107" s="35"/>
      <c r="VK107" s="35"/>
      <c r="VL107" s="35"/>
      <c r="VM107" s="35"/>
      <c r="VN107" s="35"/>
      <c r="VO107" s="35"/>
      <c r="VP107" s="35"/>
      <c r="VQ107" s="35"/>
      <c r="VR107" s="35"/>
      <c r="VS107" s="35"/>
      <c r="VT107" s="35"/>
      <c r="VU107" s="35"/>
      <c r="VV107" s="35"/>
      <c r="VW107" s="35"/>
      <c r="VX107" s="35"/>
      <c r="VY107" s="35"/>
      <c r="VZ107" s="35"/>
      <c r="WA107" s="35"/>
      <c r="WB107" s="35"/>
      <c r="WC107" s="35"/>
      <c r="WD107" s="35"/>
      <c r="WE107" s="35"/>
      <c r="WF107" s="35"/>
      <c r="WG107" s="35"/>
      <c r="WH107" s="35"/>
      <c r="WI107" s="35"/>
      <c r="WJ107" s="35"/>
      <c r="WK107" s="35"/>
      <c r="WL107" s="35"/>
      <c r="WM107" s="35"/>
      <c r="WN107" s="35"/>
      <c r="WO107" s="35"/>
      <c r="WP107" s="35"/>
      <c r="WQ107" s="35"/>
      <c r="WR107" s="35"/>
      <c r="WS107" s="35"/>
      <c r="WT107" s="35"/>
      <c r="WU107" s="35"/>
      <c r="WV107" s="35"/>
      <c r="WW107" s="35"/>
      <c r="WX107" s="35"/>
      <c r="WY107" s="35"/>
      <c r="WZ107" s="35"/>
      <c r="XA107" s="35"/>
      <c r="XB107" s="35"/>
      <c r="XC107" s="35"/>
      <c r="XD107" s="35"/>
      <c r="XE107" s="35"/>
      <c r="XF107" s="35"/>
      <c r="XG107" s="35"/>
      <c r="XH107" s="35"/>
      <c r="XI107" s="35"/>
      <c r="XJ107" s="35"/>
      <c r="XK107" s="35"/>
      <c r="XL107" s="35"/>
      <c r="XM107" s="35"/>
      <c r="XN107" s="35"/>
      <c r="XO107" s="35"/>
      <c r="XP107" s="35"/>
      <c r="XQ107" s="35"/>
      <c r="XR107" s="35"/>
      <c r="XS107" s="35"/>
      <c r="XT107" s="35"/>
      <c r="XU107" s="35"/>
      <c r="XV107" s="35"/>
      <c r="XW107" s="35"/>
      <c r="XX107" s="35"/>
      <c r="XY107" s="35"/>
      <c r="XZ107" s="35"/>
      <c r="YA107" s="35"/>
      <c r="YB107" s="35"/>
      <c r="YC107" s="35"/>
      <c r="YD107" s="35"/>
      <c r="YE107" s="35"/>
      <c r="YF107" s="35"/>
      <c r="YG107" s="35"/>
      <c r="YH107" s="35"/>
      <c r="YI107" s="35"/>
      <c r="YJ107" s="35"/>
      <c r="YK107" s="35"/>
      <c r="YL107" s="35"/>
      <c r="YM107" s="35"/>
      <c r="YN107" s="35"/>
      <c r="YO107" s="35"/>
      <c r="YP107" s="35"/>
      <c r="YQ107" s="35"/>
      <c r="YR107" s="35"/>
      <c r="YS107" s="35"/>
      <c r="YT107" s="35"/>
      <c r="YU107" s="35"/>
      <c r="YV107" s="35"/>
      <c r="YW107" s="35"/>
      <c r="YX107" s="35"/>
      <c r="YY107" s="35"/>
      <c r="YZ107" s="35"/>
      <c r="ZA107" s="35"/>
      <c r="ZB107" s="35"/>
      <c r="ZC107" s="35"/>
      <c r="ZD107" s="35"/>
      <c r="ZE107" s="35"/>
      <c r="ZF107" s="35"/>
      <c r="ZG107" s="35"/>
      <c r="ZH107" s="35"/>
      <c r="ZI107" s="35"/>
      <c r="ZJ107" s="35"/>
      <c r="ZK107" s="35"/>
      <c r="ZL107" s="35"/>
      <c r="ZM107" s="35"/>
      <c r="ZN107" s="35"/>
      <c r="ZO107" s="35"/>
      <c r="ZP107" s="35"/>
      <c r="ZQ107" s="35"/>
      <c r="ZR107" s="35"/>
      <c r="ZS107" s="35"/>
      <c r="ZT107" s="35"/>
      <c r="ZU107" s="35"/>
      <c r="ZV107" s="35"/>
      <c r="ZW107" s="35"/>
      <c r="ZX107" s="35"/>
      <c r="ZY107" s="35"/>
      <c r="ZZ107" s="35"/>
      <c r="AAA107" s="35"/>
      <c r="AAB107" s="35"/>
      <c r="AAC107" s="35"/>
      <c r="AAD107" s="35"/>
      <c r="AAE107" s="35"/>
      <c r="AAF107" s="35"/>
      <c r="AAG107" s="35"/>
      <c r="AAH107" s="35"/>
      <c r="AAI107" s="35"/>
      <c r="AAJ107" s="35"/>
      <c r="AAK107" s="35"/>
      <c r="AAL107" s="35"/>
      <c r="AAM107" s="35"/>
      <c r="AAN107" s="35"/>
      <c r="AAO107" s="35"/>
      <c r="AAP107" s="35"/>
      <c r="AAQ107" s="35"/>
      <c r="AAR107" s="35"/>
      <c r="AAS107" s="35"/>
      <c r="AAT107" s="35"/>
      <c r="AAU107" s="35"/>
      <c r="AAV107" s="35"/>
      <c r="AAW107" s="35"/>
      <c r="AAX107" s="35"/>
      <c r="AAY107" s="35"/>
      <c r="AAZ107" s="35"/>
      <c r="ABA107" s="35"/>
      <c r="ABB107" s="35"/>
      <c r="ABC107" s="35"/>
      <c r="ABD107" s="35"/>
      <c r="ABE107" s="35"/>
      <c r="ABF107" s="35"/>
      <c r="ABG107" s="35"/>
      <c r="ABH107" s="35"/>
      <c r="ABI107" s="35"/>
      <c r="ABJ107" s="35"/>
      <c r="ABK107" s="35"/>
      <c r="ABL107" s="35"/>
      <c r="ABM107" s="35"/>
      <c r="ABN107" s="35"/>
      <c r="ABO107" s="35"/>
      <c r="ABP107" s="35"/>
      <c r="ABQ107" s="35"/>
      <c r="ABR107" s="35"/>
      <c r="ABS107" s="35"/>
      <c r="ABT107" s="35"/>
      <c r="ABU107" s="35"/>
      <c r="ABV107" s="35"/>
      <c r="ABW107" s="35"/>
      <c r="ABX107" s="35"/>
      <c r="ABY107" s="35"/>
      <c r="ABZ107" s="35"/>
      <c r="ACA107" s="35"/>
      <c r="ACB107" s="35"/>
      <c r="ACC107" s="35"/>
      <c r="ACD107" s="35"/>
      <c r="ACE107" s="35"/>
      <c r="ACF107" s="35"/>
      <c r="ACG107" s="35"/>
      <c r="ACH107" s="35"/>
      <c r="ACI107" s="35"/>
      <c r="ACJ107" s="35"/>
      <c r="ACK107" s="35"/>
      <c r="ACL107" s="35"/>
      <c r="ACM107" s="35"/>
      <c r="ACN107" s="35"/>
      <c r="ACO107" s="35"/>
      <c r="ACP107" s="35"/>
      <c r="ACQ107" s="35"/>
      <c r="ACR107" s="35"/>
      <c r="ACS107" s="35"/>
      <c r="ACT107" s="35"/>
      <c r="ACU107" s="35"/>
      <c r="ACV107" s="35"/>
      <c r="ACW107" s="35"/>
      <c r="ACX107" s="35"/>
      <c r="ACY107" s="35"/>
      <c r="ACZ107" s="35"/>
      <c r="ADA107" s="35"/>
      <c r="ADB107" s="35"/>
      <c r="ADC107" s="35"/>
      <c r="ADD107" s="35"/>
      <c r="ADE107" s="35"/>
      <c r="ADF107" s="35"/>
      <c r="ADG107" s="35"/>
      <c r="ADH107" s="35"/>
      <c r="ADI107" s="35"/>
      <c r="ADJ107" s="35"/>
      <c r="ADK107" s="35"/>
      <c r="ADL107" s="35"/>
      <c r="ADM107" s="35"/>
      <c r="ADN107" s="35"/>
      <c r="ADO107" s="35"/>
      <c r="ADP107" s="35"/>
      <c r="ADQ107" s="35"/>
      <c r="ADR107" s="35"/>
      <c r="ADS107" s="35"/>
      <c r="ADT107" s="35"/>
      <c r="ADU107" s="35"/>
      <c r="ADV107" s="35"/>
      <c r="ADW107" s="35"/>
      <c r="ADX107" s="35"/>
      <c r="ADY107" s="35"/>
      <c r="ADZ107" s="35"/>
      <c r="AEA107" s="35"/>
      <c r="AEB107" s="35"/>
      <c r="AEC107" s="35"/>
      <c r="AED107" s="35"/>
      <c r="AEE107" s="35"/>
      <c r="AEF107" s="35"/>
      <c r="AEG107" s="35"/>
      <c r="AEH107" s="35"/>
      <c r="AEI107" s="35"/>
      <c r="AEJ107" s="35"/>
      <c r="AEK107" s="35"/>
      <c r="AEL107" s="35"/>
      <c r="AEM107" s="35"/>
      <c r="AEN107" s="35"/>
      <c r="AEO107" s="35"/>
      <c r="AEP107" s="35"/>
      <c r="AEQ107" s="35"/>
      <c r="AER107" s="35"/>
      <c r="AES107" s="35"/>
      <c r="AET107" s="35"/>
      <c r="AEU107" s="35"/>
      <c r="AEV107" s="35"/>
      <c r="AEW107" s="35"/>
      <c r="AEX107" s="35"/>
      <c r="AEY107" s="35"/>
      <c r="AEZ107" s="35"/>
      <c r="AFA107" s="35"/>
      <c r="AFB107" s="35"/>
      <c r="AFC107" s="35"/>
      <c r="AFD107" s="35"/>
      <c r="AFE107" s="35"/>
      <c r="AFF107" s="35"/>
      <c r="AFG107" s="35"/>
      <c r="AFH107" s="35"/>
      <c r="AFI107" s="35"/>
      <c r="AFJ107" s="35"/>
      <c r="AFK107" s="35"/>
      <c r="AFL107" s="35"/>
      <c r="AFM107" s="35"/>
      <c r="AFN107" s="35"/>
      <c r="AFO107" s="35"/>
      <c r="AFP107" s="35"/>
      <c r="AFQ107" s="35"/>
      <c r="AFR107" s="35"/>
      <c r="AFS107" s="35"/>
      <c r="AFT107" s="35"/>
      <c r="AFU107" s="35"/>
      <c r="AFV107" s="35"/>
      <c r="AFW107" s="35"/>
      <c r="AFX107" s="35"/>
      <c r="AFY107" s="35"/>
      <c r="AFZ107" s="35"/>
      <c r="AGA107" s="35"/>
      <c r="AGB107" s="35"/>
      <c r="AGC107" s="35"/>
      <c r="AGD107" s="35"/>
      <c r="AGE107" s="35"/>
      <c r="AGF107" s="35"/>
      <c r="AGG107" s="35"/>
      <c r="AGH107" s="35"/>
      <c r="AGI107" s="35"/>
      <c r="AGJ107" s="35"/>
      <c r="AGK107" s="35"/>
      <c r="AGL107" s="35"/>
      <c r="AGM107" s="35"/>
      <c r="AGN107" s="35"/>
      <c r="AGO107" s="35"/>
      <c r="AGP107" s="35"/>
      <c r="AGQ107" s="35"/>
      <c r="AGR107" s="35"/>
      <c r="AGS107" s="35"/>
      <c r="AGT107" s="35"/>
      <c r="AGU107" s="35"/>
      <c r="AGV107" s="35"/>
      <c r="AGW107" s="35"/>
      <c r="AGX107" s="35"/>
      <c r="AGY107" s="35"/>
      <c r="AGZ107" s="35"/>
      <c r="AHA107" s="35"/>
      <c r="AHB107" s="35"/>
      <c r="AHC107" s="35"/>
      <c r="AHD107" s="35"/>
      <c r="AHE107" s="35"/>
      <c r="AHF107" s="35"/>
      <c r="AHG107" s="35"/>
      <c r="AHH107" s="35"/>
      <c r="AHI107" s="35"/>
      <c r="AHJ107" s="35"/>
      <c r="AHK107" s="35"/>
      <c r="AHL107" s="35"/>
      <c r="AHM107" s="35"/>
      <c r="AHN107" s="35"/>
      <c r="AHO107" s="35"/>
      <c r="AHP107" s="35"/>
      <c r="AHQ107" s="35"/>
      <c r="AHR107" s="35"/>
      <c r="AHS107" s="35"/>
      <c r="AHT107" s="35"/>
      <c r="AHU107" s="35"/>
      <c r="AHV107" s="35"/>
      <c r="AHW107" s="35"/>
      <c r="AHX107" s="35"/>
      <c r="AHY107" s="35"/>
      <c r="AHZ107" s="35"/>
      <c r="AIA107" s="35"/>
      <c r="AIB107" s="35"/>
      <c r="AIC107" s="35"/>
      <c r="AID107" s="35"/>
      <c r="AIE107" s="35"/>
      <c r="AIF107" s="35"/>
      <c r="AIG107" s="35"/>
      <c r="AIH107" s="35"/>
      <c r="AII107" s="35"/>
      <c r="AIJ107" s="35"/>
      <c r="AIK107" s="35"/>
      <c r="AIL107" s="35"/>
      <c r="AIM107" s="35"/>
      <c r="AIN107" s="35"/>
      <c r="AIO107" s="35"/>
      <c r="AIP107" s="35"/>
      <c r="AIQ107" s="35"/>
      <c r="AIR107" s="35"/>
      <c r="AIS107" s="35"/>
      <c r="AIT107" s="35"/>
      <c r="AIU107" s="35"/>
      <c r="AIV107" s="35"/>
      <c r="AIW107" s="35"/>
      <c r="AIX107" s="35"/>
      <c r="AIY107" s="35"/>
      <c r="AIZ107" s="35"/>
      <c r="AJA107" s="35"/>
      <c r="AJB107" s="35"/>
      <c r="AJC107" s="35"/>
      <c r="AJD107" s="35"/>
      <c r="AJE107" s="35"/>
      <c r="AJF107" s="35"/>
      <c r="AJG107" s="35"/>
      <c r="AJH107" s="35"/>
      <c r="AJI107" s="35"/>
      <c r="AJJ107" s="35"/>
      <c r="AJK107" s="35"/>
      <c r="AJL107" s="35"/>
      <c r="AJM107" s="35"/>
      <c r="AJN107" s="35"/>
      <c r="AJO107" s="35"/>
      <c r="AJP107" s="35"/>
      <c r="AJQ107" s="35"/>
      <c r="AJR107" s="35"/>
      <c r="AJS107" s="35"/>
      <c r="AJT107" s="35"/>
      <c r="AJU107" s="35"/>
      <c r="AJV107" s="35"/>
      <c r="AJW107" s="35"/>
      <c r="AJX107" s="35"/>
      <c r="AJY107" s="35"/>
      <c r="AJZ107" s="35"/>
      <c r="AKA107" s="35"/>
      <c r="AKB107" s="35"/>
      <c r="AKC107" s="35"/>
      <c r="AKD107" s="35"/>
      <c r="AKE107" s="35"/>
      <c r="AKF107" s="35"/>
      <c r="AKG107" s="35"/>
      <c r="AKH107" s="35"/>
      <c r="AKI107" s="35"/>
      <c r="AKJ107" s="35"/>
      <c r="AKK107" s="35"/>
      <c r="AKL107" s="35"/>
      <c r="AKM107" s="35"/>
      <c r="AKN107" s="35"/>
      <c r="AKO107" s="35"/>
      <c r="AKP107" s="35"/>
      <c r="AKQ107" s="35"/>
      <c r="AKR107" s="35"/>
      <c r="AKS107" s="35"/>
      <c r="AKT107" s="35"/>
      <c r="AKU107" s="35"/>
      <c r="AKV107" s="35"/>
      <c r="AKW107" s="35"/>
      <c r="AKX107" s="35"/>
      <c r="AKY107" s="35"/>
      <c r="AKZ107" s="35"/>
      <c r="ALA107" s="35"/>
      <c r="ALB107" s="35"/>
      <c r="ALC107" s="35"/>
      <c r="ALD107" s="35"/>
      <c r="ALE107" s="35"/>
      <c r="ALF107" s="35"/>
      <c r="ALG107" s="35"/>
      <c r="ALH107" s="35"/>
      <c r="ALI107" s="35"/>
      <c r="ALJ107" s="35"/>
      <c r="ALK107" s="35"/>
      <c r="ALL107" s="35"/>
      <c r="ALM107" s="35"/>
      <c r="ALN107" s="35"/>
      <c r="ALO107" s="35"/>
      <c r="ALP107" s="35"/>
      <c r="ALQ107" s="35"/>
      <c r="ALR107" s="35"/>
      <c r="ALS107" s="35"/>
      <c r="ALT107" s="35"/>
      <c r="ALU107" s="35"/>
      <c r="ALV107" s="35"/>
      <c r="ALW107" s="35"/>
      <c r="ALX107" s="35"/>
      <c r="ALY107" s="35"/>
      <c r="ALZ107" s="35"/>
      <c r="AMA107" s="35"/>
    </row>
    <row r="108" spans="14:1015">
      <c r="N108" s="3">
        <f>Y108*info!T$4+AC108*info!T$5+AG108*info!T$6+AK108*info!T$7+N107</f>
        <v>1.5594000000000003</v>
      </c>
      <c r="P108" s="45">
        <v>68</v>
      </c>
      <c r="Q108" s="131"/>
      <c r="R108" s="131"/>
      <c r="S108" s="161">
        <f t="shared" si="61"/>
        <v>1.9873122529644266E-2</v>
      </c>
      <c r="T108" s="169">
        <f>AA107*$AA$30*$AA$34*(1-$AA$32)+AE107*$AE$30*$AE$34*(1-$AE$32)+AI107*$AI$30*$AI$34*(1-$AI$32)+AM107*$AM$30*$AM$34*(1-$AM$32)+AQ107*$AQ$30*$AQ$34*(1-$AQ$32)+AU107*$AU$30*$AU$34*(1-$AU$32)+Q108-R108+AW107+AX107+Advance!G82</f>
        <v>0.14790000000000025</v>
      </c>
      <c r="U108" s="132">
        <f t="shared" si="38"/>
        <v>0</v>
      </c>
      <c r="V108" s="165">
        <f t="shared" si="49"/>
        <v>0.14790000000000025</v>
      </c>
      <c r="W108" s="166">
        <f t="shared" si="62"/>
        <v>5.82</v>
      </c>
      <c r="X108" s="49"/>
      <c r="Y108" s="42">
        <f t="shared" si="41"/>
        <v>0</v>
      </c>
      <c r="Z108" s="46">
        <f t="shared" si="63"/>
        <v>0</v>
      </c>
      <c r="AA108" s="47">
        <f t="shared" si="50"/>
        <v>0</v>
      </c>
      <c r="AB108" s="48">
        <f t="shared" si="51"/>
        <v>0.14790000000000025</v>
      </c>
      <c r="AC108" s="49">
        <f t="shared" si="52"/>
        <v>0</v>
      </c>
      <c r="AD108" s="46">
        <f t="shared" si="64"/>
        <v>0</v>
      </c>
      <c r="AE108" s="46">
        <f t="shared" si="53"/>
        <v>100</v>
      </c>
      <c r="AF108" s="50">
        <f t="shared" si="42"/>
        <v>0.14790000000000025</v>
      </c>
      <c r="AG108" s="42">
        <f t="shared" si="65"/>
        <v>6</v>
      </c>
      <c r="AH108" s="46">
        <f t="shared" si="66"/>
        <v>-4</v>
      </c>
      <c r="AI108" s="46">
        <f t="shared" si="54"/>
        <v>191</v>
      </c>
      <c r="AJ108" s="50">
        <f t="shared" si="43"/>
        <v>3.9000000000002366E-3</v>
      </c>
      <c r="AK108" s="42">
        <f t="shared" si="55"/>
        <v>0</v>
      </c>
      <c r="AL108" s="46">
        <f t="shared" si="67"/>
        <v>0</v>
      </c>
      <c r="AM108" s="46">
        <f t="shared" si="56"/>
        <v>1</v>
      </c>
      <c r="AN108" s="50">
        <f t="shared" si="44"/>
        <v>3.9000000000002366E-3</v>
      </c>
      <c r="AO108" s="42">
        <f t="shared" si="57"/>
        <v>0</v>
      </c>
      <c r="AP108" s="46">
        <f t="shared" si="68"/>
        <v>0</v>
      </c>
      <c r="AQ108" s="46">
        <f t="shared" si="58"/>
        <v>0</v>
      </c>
      <c r="AR108" s="50">
        <f t="shared" si="45"/>
        <v>3.9000000000002366E-3</v>
      </c>
      <c r="AS108" s="42">
        <f t="shared" si="59"/>
        <v>0</v>
      </c>
      <c r="AT108" s="46">
        <f t="shared" si="69"/>
        <v>0</v>
      </c>
      <c r="AU108" s="46">
        <f t="shared" si="60"/>
        <v>0</v>
      </c>
      <c r="AV108" s="51">
        <f t="shared" si="46"/>
        <v>3.9000000000002366E-3</v>
      </c>
      <c r="AW108" s="42">
        <f t="shared" si="47"/>
        <v>0.14790000000000025</v>
      </c>
      <c r="AX108" s="43">
        <f t="shared" si="48"/>
        <v>-0.14400000000000002</v>
      </c>
      <c r="AY108" s="42">
        <f t="shared" si="39"/>
        <v>292</v>
      </c>
      <c r="AZ108" s="52">
        <f t="shared" si="40"/>
        <v>5.82</v>
      </c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  <c r="RV108" s="35"/>
      <c r="RW108" s="35"/>
      <c r="RX108" s="35"/>
      <c r="RY108" s="35"/>
      <c r="RZ108" s="35"/>
      <c r="SA108" s="35"/>
      <c r="SB108" s="35"/>
      <c r="SC108" s="35"/>
      <c r="SD108" s="35"/>
      <c r="SE108" s="35"/>
      <c r="SF108" s="35"/>
      <c r="SG108" s="35"/>
      <c r="SH108" s="35"/>
      <c r="SI108" s="35"/>
      <c r="SJ108" s="35"/>
      <c r="SK108" s="35"/>
      <c r="SL108" s="35"/>
      <c r="SM108" s="35"/>
      <c r="SN108" s="35"/>
      <c r="SO108" s="35"/>
      <c r="SP108" s="35"/>
      <c r="SQ108" s="35"/>
      <c r="SR108" s="35"/>
      <c r="SS108" s="35"/>
      <c r="ST108" s="35"/>
      <c r="SU108" s="35"/>
      <c r="SV108" s="35"/>
      <c r="SW108" s="35"/>
      <c r="SX108" s="35"/>
      <c r="SY108" s="35"/>
      <c r="SZ108" s="35"/>
      <c r="TA108" s="35"/>
      <c r="TB108" s="35"/>
      <c r="TC108" s="35"/>
      <c r="TD108" s="35"/>
      <c r="TE108" s="35"/>
      <c r="TF108" s="35"/>
      <c r="TG108" s="35"/>
      <c r="TH108" s="35"/>
      <c r="TI108" s="35"/>
      <c r="TJ108" s="35"/>
      <c r="TK108" s="35"/>
      <c r="TL108" s="35"/>
      <c r="TM108" s="35"/>
      <c r="TN108" s="35"/>
      <c r="TO108" s="35"/>
      <c r="TP108" s="35"/>
      <c r="TQ108" s="35"/>
      <c r="TR108" s="35"/>
      <c r="TS108" s="35"/>
      <c r="TT108" s="35"/>
      <c r="TU108" s="35"/>
      <c r="TV108" s="35"/>
      <c r="TW108" s="35"/>
      <c r="TX108" s="35"/>
      <c r="TY108" s="35"/>
      <c r="TZ108" s="35"/>
      <c r="UA108" s="35"/>
      <c r="UB108" s="35"/>
      <c r="UC108" s="35"/>
      <c r="UD108" s="35"/>
      <c r="UE108" s="35"/>
      <c r="UF108" s="35"/>
      <c r="UG108" s="35"/>
      <c r="UH108" s="35"/>
      <c r="UI108" s="35"/>
      <c r="UJ108" s="35"/>
      <c r="UK108" s="35"/>
      <c r="UL108" s="35"/>
      <c r="UM108" s="35"/>
      <c r="UN108" s="35"/>
      <c r="UO108" s="35"/>
      <c r="UP108" s="35"/>
      <c r="UQ108" s="35"/>
      <c r="UR108" s="35"/>
      <c r="US108" s="35"/>
      <c r="UT108" s="35"/>
      <c r="UU108" s="35"/>
      <c r="UV108" s="35"/>
      <c r="UW108" s="35"/>
      <c r="UX108" s="35"/>
      <c r="UY108" s="35"/>
      <c r="UZ108" s="35"/>
      <c r="VA108" s="35"/>
      <c r="VB108" s="35"/>
      <c r="VC108" s="35"/>
      <c r="VD108" s="35"/>
      <c r="VE108" s="35"/>
      <c r="VF108" s="35"/>
      <c r="VG108" s="35"/>
      <c r="VH108" s="35"/>
      <c r="VI108" s="35"/>
      <c r="VJ108" s="35"/>
      <c r="VK108" s="35"/>
      <c r="VL108" s="35"/>
      <c r="VM108" s="35"/>
      <c r="VN108" s="35"/>
      <c r="VO108" s="35"/>
      <c r="VP108" s="35"/>
      <c r="VQ108" s="35"/>
      <c r="VR108" s="35"/>
      <c r="VS108" s="35"/>
      <c r="VT108" s="35"/>
      <c r="VU108" s="35"/>
      <c r="VV108" s="35"/>
      <c r="VW108" s="35"/>
      <c r="VX108" s="35"/>
      <c r="VY108" s="35"/>
      <c r="VZ108" s="35"/>
      <c r="WA108" s="35"/>
      <c r="WB108" s="35"/>
      <c r="WC108" s="35"/>
      <c r="WD108" s="35"/>
      <c r="WE108" s="35"/>
      <c r="WF108" s="35"/>
      <c r="WG108" s="35"/>
      <c r="WH108" s="35"/>
      <c r="WI108" s="35"/>
      <c r="WJ108" s="35"/>
      <c r="WK108" s="35"/>
      <c r="WL108" s="35"/>
      <c r="WM108" s="35"/>
      <c r="WN108" s="35"/>
      <c r="WO108" s="35"/>
      <c r="WP108" s="35"/>
      <c r="WQ108" s="35"/>
      <c r="WR108" s="35"/>
      <c r="WS108" s="35"/>
      <c r="WT108" s="35"/>
      <c r="WU108" s="35"/>
      <c r="WV108" s="35"/>
      <c r="WW108" s="35"/>
      <c r="WX108" s="35"/>
      <c r="WY108" s="35"/>
      <c r="WZ108" s="35"/>
      <c r="XA108" s="35"/>
      <c r="XB108" s="35"/>
      <c r="XC108" s="35"/>
      <c r="XD108" s="35"/>
      <c r="XE108" s="35"/>
      <c r="XF108" s="35"/>
      <c r="XG108" s="35"/>
      <c r="XH108" s="35"/>
      <c r="XI108" s="35"/>
      <c r="XJ108" s="35"/>
      <c r="XK108" s="35"/>
      <c r="XL108" s="35"/>
      <c r="XM108" s="35"/>
      <c r="XN108" s="35"/>
      <c r="XO108" s="35"/>
      <c r="XP108" s="35"/>
      <c r="XQ108" s="35"/>
      <c r="XR108" s="35"/>
      <c r="XS108" s="35"/>
      <c r="XT108" s="35"/>
      <c r="XU108" s="35"/>
      <c r="XV108" s="35"/>
      <c r="XW108" s="35"/>
      <c r="XX108" s="35"/>
      <c r="XY108" s="35"/>
      <c r="XZ108" s="35"/>
      <c r="YA108" s="35"/>
      <c r="YB108" s="35"/>
      <c r="YC108" s="35"/>
      <c r="YD108" s="35"/>
      <c r="YE108" s="35"/>
      <c r="YF108" s="35"/>
      <c r="YG108" s="35"/>
      <c r="YH108" s="35"/>
      <c r="YI108" s="35"/>
      <c r="YJ108" s="35"/>
      <c r="YK108" s="35"/>
      <c r="YL108" s="35"/>
      <c r="YM108" s="35"/>
      <c r="YN108" s="35"/>
      <c r="YO108" s="35"/>
      <c r="YP108" s="35"/>
      <c r="YQ108" s="35"/>
      <c r="YR108" s="35"/>
      <c r="YS108" s="35"/>
      <c r="YT108" s="35"/>
      <c r="YU108" s="35"/>
      <c r="YV108" s="35"/>
      <c r="YW108" s="35"/>
      <c r="YX108" s="35"/>
      <c r="YY108" s="35"/>
      <c r="YZ108" s="35"/>
      <c r="ZA108" s="35"/>
      <c r="ZB108" s="35"/>
      <c r="ZC108" s="35"/>
      <c r="ZD108" s="35"/>
      <c r="ZE108" s="35"/>
      <c r="ZF108" s="35"/>
      <c r="ZG108" s="35"/>
      <c r="ZH108" s="35"/>
      <c r="ZI108" s="35"/>
      <c r="ZJ108" s="35"/>
      <c r="ZK108" s="35"/>
      <c r="ZL108" s="35"/>
      <c r="ZM108" s="35"/>
      <c r="ZN108" s="35"/>
      <c r="ZO108" s="35"/>
      <c r="ZP108" s="35"/>
      <c r="ZQ108" s="35"/>
      <c r="ZR108" s="35"/>
      <c r="ZS108" s="35"/>
      <c r="ZT108" s="35"/>
      <c r="ZU108" s="35"/>
      <c r="ZV108" s="35"/>
      <c r="ZW108" s="35"/>
      <c r="ZX108" s="35"/>
      <c r="ZY108" s="35"/>
      <c r="ZZ108" s="35"/>
      <c r="AAA108" s="35"/>
      <c r="AAB108" s="35"/>
      <c r="AAC108" s="35"/>
      <c r="AAD108" s="35"/>
      <c r="AAE108" s="35"/>
      <c r="AAF108" s="35"/>
      <c r="AAG108" s="35"/>
      <c r="AAH108" s="35"/>
      <c r="AAI108" s="35"/>
      <c r="AAJ108" s="35"/>
      <c r="AAK108" s="35"/>
      <c r="AAL108" s="35"/>
      <c r="AAM108" s="35"/>
      <c r="AAN108" s="35"/>
      <c r="AAO108" s="35"/>
      <c r="AAP108" s="35"/>
      <c r="AAQ108" s="35"/>
      <c r="AAR108" s="35"/>
      <c r="AAS108" s="35"/>
      <c r="AAT108" s="35"/>
      <c r="AAU108" s="35"/>
      <c r="AAV108" s="35"/>
      <c r="AAW108" s="35"/>
      <c r="AAX108" s="35"/>
      <c r="AAY108" s="35"/>
      <c r="AAZ108" s="35"/>
      <c r="ABA108" s="35"/>
      <c r="ABB108" s="35"/>
      <c r="ABC108" s="35"/>
      <c r="ABD108" s="35"/>
      <c r="ABE108" s="35"/>
      <c r="ABF108" s="35"/>
      <c r="ABG108" s="35"/>
      <c r="ABH108" s="35"/>
      <c r="ABI108" s="35"/>
      <c r="ABJ108" s="35"/>
      <c r="ABK108" s="35"/>
      <c r="ABL108" s="35"/>
      <c r="ABM108" s="35"/>
      <c r="ABN108" s="35"/>
      <c r="ABO108" s="35"/>
      <c r="ABP108" s="35"/>
      <c r="ABQ108" s="35"/>
      <c r="ABR108" s="35"/>
      <c r="ABS108" s="35"/>
      <c r="ABT108" s="35"/>
      <c r="ABU108" s="35"/>
      <c r="ABV108" s="35"/>
      <c r="ABW108" s="35"/>
      <c r="ABX108" s="35"/>
      <c r="ABY108" s="35"/>
      <c r="ABZ108" s="35"/>
      <c r="ACA108" s="35"/>
      <c r="ACB108" s="35"/>
      <c r="ACC108" s="35"/>
      <c r="ACD108" s="35"/>
      <c r="ACE108" s="35"/>
      <c r="ACF108" s="35"/>
      <c r="ACG108" s="35"/>
      <c r="ACH108" s="35"/>
      <c r="ACI108" s="35"/>
      <c r="ACJ108" s="35"/>
      <c r="ACK108" s="35"/>
      <c r="ACL108" s="35"/>
      <c r="ACM108" s="35"/>
      <c r="ACN108" s="35"/>
      <c r="ACO108" s="35"/>
      <c r="ACP108" s="35"/>
      <c r="ACQ108" s="35"/>
      <c r="ACR108" s="35"/>
      <c r="ACS108" s="35"/>
      <c r="ACT108" s="35"/>
      <c r="ACU108" s="35"/>
      <c r="ACV108" s="35"/>
      <c r="ACW108" s="35"/>
      <c r="ACX108" s="35"/>
      <c r="ACY108" s="35"/>
      <c r="ACZ108" s="35"/>
      <c r="ADA108" s="35"/>
      <c r="ADB108" s="35"/>
      <c r="ADC108" s="35"/>
      <c r="ADD108" s="35"/>
      <c r="ADE108" s="35"/>
      <c r="ADF108" s="35"/>
      <c r="ADG108" s="35"/>
      <c r="ADH108" s="35"/>
      <c r="ADI108" s="35"/>
      <c r="ADJ108" s="35"/>
      <c r="ADK108" s="35"/>
      <c r="ADL108" s="35"/>
      <c r="ADM108" s="35"/>
      <c r="ADN108" s="35"/>
      <c r="ADO108" s="35"/>
      <c r="ADP108" s="35"/>
      <c r="ADQ108" s="35"/>
      <c r="ADR108" s="35"/>
      <c r="ADS108" s="35"/>
      <c r="ADT108" s="35"/>
      <c r="ADU108" s="35"/>
      <c r="ADV108" s="35"/>
      <c r="ADW108" s="35"/>
      <c r="ADX108" s="35"/>
      <c r="ADY108" s="35"/>
      <c r="ADZ108" s="35"/>
      <c r="AEA108" s="35"/>
      <c r="AEB108" s="35"/>
      <c r="AEC108" s="35"/>
      <c r="AED108" s="35"/>
      <c r="AEE108" s="35"/>
      <c r="AEF108" s="35"/>
      <c r="AEG108" s="35"/>
      <c r="AEH108" s="35"/>
      <c r="AEI108" s="35"/>
      <c r="AEJ108" s="35"/>
      <c r="AEK108" s="35"/>
      <c r="AEL108" s="35"/>
      <c r="AEM108" s="35"/>
      <c r="AEN108" s="35"/>
      <c r="AEO108" s="35"/>
      <c r="AEP108" s="35"/>
      <c r="AEQ108" s="35"/>
      <c r="AER108" s="35"/>
      <c r="AES108" s="35"/>
      <c r="AET108" s="35"/>
      <c r="AEU108" s="35"/>
      <c r="AEV108" s="35"/>
      <c r="AEW108" s="35"/>
      <c r="AEX108" s="35"/>
      <c r="AEY108" s="35"/>
      <c r="AEZ108" s="35"/>
      <c r="AFA108" s="35"/>
      <c r="AFB108" s="35"/>
      <c r="AFC108" s="35"/>
      <c r="AFD108" s="35"/>
      <c r="AFE108" s="35"/>
      <c r="AFF108" s="35"/>
      <c r="AFG108" s="35"/>
      <c r="AFH108" s="35"/>
      <c r="AFI108" s="35"/>
      <c r="AFJ108" s="35"/>
      <c r="AFK108" s="35"/>
      <c r="AFL108" s="35"/>
      <c r="AFM108" s="35"/>
      <c r="AFN108" s="35"/>
      <c r="AFO108" s="35"/>
      <c r="AFP108" s="35"/>
      <c r="AFQ108" s="35"/>
      <c r="AFR108" s="35"/>
      <c r="AFS108" s="35"/>
      <c r="AFT108" s="35"/>
      <c r="AFU108" s="35"/>
      <c r="AFV108" s="35"/>
      <c r="AFW108" s="35"/>
      <c r="AFX108" s="35"/>
      <c r="AFY108" s="35"/>
      <c r="AFZ108" s="35"/>
      <c r="AGA108" s="35"/>
      <c r="AGB108" s="35"/>
      <c r="AGC108" s="35"/>
      <c r="AGD108" s="35"/>
      <c r="AGE108" s="35"/>
      <c r="AGF108" s="35"/>
      <c r="AGG108" s="35"/>
      <c r="AGH108" s="35"/>
      <c r="AGI108" s="35"/>
      <c r="AGJ108" s="35"/>
      <c r="AGK108" s="35"/>
      <c r="AGL108" s="35"/>
      <c r="AGM108" s="35"/>
      <c r="AGN108" s="35"/>
      <c r="AGO108" s="35"/>
      <c r="AGP108" s="35"/>
      <c r="AGQ108" s="35"/>
      <c r="AGR108" s="35"/>
      <c r="AGS108" s="35"/>
      <c r="AGT108" s="35"/>
      <c r="AGU108" s="35"/>
      <c r="AGV108" s="35"/>
      <c r="AGW108" s="35"/>
      <c r="AGX108" s="35"/>
      <c r="AGY108" s="35"/>
      <c r="AGZ108" s="35"/>
      <c r="AHA108" s="35"/>
      <c r="AHB108" s="35"/>
      <c r="AHC108" s="35"/>
      <c r="AHD108" s="35"/>
      <c r="AHE108" s="35"/>
      <c r="AHF108" s="35"/>
      <c r="AHG108" s="35"/>
      <c r="AHH108" s="35"/>
      <c r="AHI108" s="35"/>
      <c r="AHJ108" s="35"/>
      <c r="AHK108" s="35"/>
      <c r="AHL108" s="35"/>
      <c r="AHM108" s="35"/>
      <c r="AHN108" s="35"/>
      <c r="AHO108" s="35"/>
      <c r="AHP108" s="35"/>
      <c r="AHQ108" s="35"/>
      <c r="AHR108" s="35"/>
      <c r="AHS108" s="35"/>
      <c r="AHT108" s="35"/>
      <c r="AHU108" s="35"/>
      <c r="AHV108" s="35"/>
      <c r="AHW108" s="35"/>
      <c r="AHX108" s="35"/>
      <c r="AHY108" s="35"/>
      <c r="AHZ108" s="35"/>
      <c r="AIA108" s="35"/>
      <c r="AIB108" s="35"/>
      <c r="AIC108" s="35"/>
      <c r="AID108" s="35"/>
      <c r="AIE108" s="35"/>
      <c r="AIF108" s="35"/>
      <c r="AIG108" s="35"/>
      <c r="AIH108" s="35"/>
      <c r="AII108" s="35"/>
      <c r="AIJ108" s="35"/>
      <c r="AIK108" s="35"/>
      <c r="AIL108" s="35"/>
      <c r="AIM108" s="35"/>
      <c r="AIN108" s="35"/>
      <c r="AIO108" s="35"/>
      <c r="AIP108" s="35"/>
      <c r="AIQ108" s="35"/>
      <c r="AIR108" s="35"/>
      <c r="AIS108" s="35"/>
      <c r="AIT108" s="35"/>
      <c r="AIU108" s="35"/>
      <c r="AIV108" s="35"/>
      <c r="AIW108" s="35"/>
      <c r="AIX108" s="35"/>
      <c r="AIY108" s="35"/>
      <c r="AIZ108" s="35"/>
      <c r="AJA108" s="35"/>
      <c r="AJB108" s="35"/>
      <c r="AJC108" s="35"/>
      <c r="AJD108" s="35"/>
      <c r="AJE108" s="35"/>
      <c r="AJF108" s="35"/>
      <c r="AJG108" s="35"/>
      <c r="AJH108" s="35"/>
      <c r="AJI108" s="35"/>
      <c r="AJJ108" s="35"/>
      <c r="AJK108" s="35"/>
      <c r="AJL108" s="35"/>
      <c r="AJM108" s="35"/>
      <c r="AJN108" s="35"/>
      <c r="AJO108" s="35"/>
      <c r="AJP108" s="35"/>
      <c r="AJQ108" s="35"/>
      <c r="AJR108" s="35"/>
      <c r="AJS108" s="35"/>
      <c r="AJT108" s="35"/>
      <c r="AJU108" s="35"/>
      <c r="AJV108" s="35"/>
      <c r="AJW108" s="35"/>
      <c r="AJX108" s="35"/>
      <c r="AJY108" s="35"/>
      <c r="AJZ108" s="35"/>
      <c r="AKA108" s="35"/>
      <c r="AKB108" s="35"/>
      <c r="AKC108" s="35"/>
      <c r="AKD108" s="35"/>
      <c r="AKE108" s="35"/>
      <c r="AKF108" s="35"/>
      <c r="AKG108" s="35"/>
      <c r="AKH108" s="35"/>
      <c r="AKI108" s="35"/>
      <c r="AKJ108" s="35"/>
      <c r="AKK108" s="35"/>
      <c r="AKL108" s="35"/>
      <c r="AKM108" s="35"/>
      <c r="AKN108" s="35"/>
      <c r="AKO108" s="35"/>
      <c r="AKP108" s="35"/>
      <c r="AKQ108" s="35"/>
      <c r="AKR108" s="35"/>
      <c r="AKS108" s="35"/>
      <c r="AKT108" s="35"/>
      <c r="AKU108" s="35"/>
      <c r="AKV108" s="35"/>
      <c r="AKW108" s="35"/>
      <c r="AKX108" s="35"/>
      <c r="AKY108" s="35"/>
      <c r="AKZ108" s="35"/>
      <c r="ALA108" s="35"/>
      <c r="ALB108" s="35"/>
      <c r="ALC108" s="35"/>
      <c r="ALD108" s="35"/>
      <c r="ALE108" s="35"/>
      <c r="ALF108" s="35"/>
      <c r="ALG108" s="35"/>
      <c r="ALH108" s="35"/>
      <c r="ALI108" s="35"/>
      <c r="ALJ108" s="35"/>
      <c r="ALK108" s="35"/>
      <c r="ALL108" s="35"/>
      <c r="ALM108" s="35"/>
      <c r="ALN108" s="35"/>
      <c r="ALO108" s="35"/>
      <c r="ALP108" s="35"/>
      <c r="ALQ108" s="35"/>
      <c r="ALR108" s="35"/>
      <c r="ALS108" s="35"/>
      <c r="ALT108" s="35"/>
      <c r="ALU108" s="35"/>
      <c r="ALV108" s="35"/>
      <c r="ALW108" s="35"/>
      <c r="ALX108" s="35"/>
      <c r="ALY108" s="35"/>
      <c r="ALZ108" s="35"/>
      <c r="AMA108" s="35"/>
    </row>
    <row r="109" spans="14:1015">
      <c r="N109" s="3">
        <f>Y109*info!T$4+AC109*info!T$5+AG109*info!T$6+AK109*info!T$7+N108</f>
        <v>1.5810000000000004</v>
      </c>
      <c r="P109" s="45">
        <v>69</v>
      </c>
      <c r="Q109" s="131"/>
      <c r="R109" s="131"/>
      <c r="S109" s="161">
        <f t="shared" si="61"/>
        <v>2.0029644268774696E-2</v>
      </c>
      <c r="T109" s="169">
        <f>AA108*$AA$30*$AA$34*(1-$AA$32)+AE108*$AE$30*$AE$34*(1-$AE$32)+AI108*$AI$30*$AI$34*(1-$AI$32)+AM108*$AM$30*$AM$34*(1-$AM$32)+AQ108*$AQ$30*$AQ$34*(1-$AQ$32)+AU108*$AU$30*$AU$34*(1-$AU$32)+Q109-R109+AW108+AX108+Advance!G83</f>
        <v>0.14940000000000025</v>
      </c>
      <c r="U109" s="132">
        <f t="shared" ref="U109:U172" si="70">AA108*$AA$30*$AA$34*$AA$32+AE108*$AE$30*$AE$34*$AE$32+AI108*$AI$30*$AI$34*$AI$32+AM108*$AM$30*$AM$34*$AM$32+AQ108*$AQ$30*$AQ$34*$AQ$32+AU108*$AU$30*$AU$34*$AU$32</f>
        <v>0</v>
      </c>
      <c r="V109" s="165">
        <f t="shared" si="49"/>
        <v>0.14940000000000025</v>
      </c>
      <c r="W109" s="166">
        <f t="shared" si="62"/>
        <v>5.8679999999999994</v>
      </c>
      <c r="X109" s="49"/>
      <c r="Y109" s="42">
        <f t="shared" si="41"/>
        <v>0</v>
      </c>
      <c r="Z109" s="46">
        <f t="shared" si="63"/>
        <v>0</v>
      </c>
      <c r="AA109" s="47">
        <f t="shared" si="50"/>
        <v>0</v>
      </c>
      <c r="AB109" s="48">
        <f t="shared" si="51"/>
        <v>0.14940000000000025</v>
      </c>
      <c r="AC109" s="49">
        <f t="shared" si="52"/>
        <v>0</v>
      </c>
      <c r="AD109" s="46">
        <f t="shared" si="64"/>
        <v>0</v>
      </c>
      <c r="AE109" s="46">
        <f t="shared" si="53"/>
        <v>100</v>
      </c>
      <c r="AF109" s="50">
        <f t="shared" si="42"/>
        <v>0.14940000000000025</v>
      </c>
      <c r="AG109" s="42">
        <f t="shared" si="65"/>
        <v>6</v>
      </c>
      <c r="AH109" s="46">
        <f t="shared" si="66"/>
        <v>-4</v>
      </c>
      <c r="AI109" s="46">
        <f t="shared" si="54"/>
        <v>193</v>
      </c>
      <c r="AJ109" s="50">
        <f t="shared" si="43"/>
        <v>5.4000000000002379E-3</v>
      </c>
      <c r="AK109" s="42">
        <f t="shared" si="55"/>
        <v>0</v>
      </c>
      <c r="AL109" s="46">
        <f t="shared" si="67"/>
        <v>0</v>
      </c>
      <c r="AM109" s="46">
        <f t="shared" si="56"/>
        <v>1</v>
      </c>
      <c r="AN109" s="50">
        <f t="shared" si="44"/>
        <v>5.4000000000002379E-3</v>
      </c>
      <c r="AO109" s="42">
        <f t="shared" si="57"/>
        <v>0</v>
      </c>
      <c r="AP109" s="46">
        <f t="shared" si="68"/>
        <v>0</v>
      </c>
      <c r="AQ109" s="46">
        <f t="shared" si="58"/>
        <v>0</v>
      </c>
      <c r="AR109" s="50">
        <f t="shared" si="45"/>
        <v>5.4000000000002379E-3</v>
      </c>
      <c r="AS109" s="42">
        <f t="shared" si="59"/>
        <v>0</v>
      </c>
      <c r="AT109" s="46">
        <f t="shared" si="69"/>
        <v>0</v>
      </c>
      <c r="AU109" s="46">
        <f t="shared" si="60"/>
        <v>0</v>
      </c>
      <c r="AV109" s="51">
        <f t="shared" si="46"/>
        <v>5.4000000000002379E-3</v>
      </c>
      <c r="AW109" s="42">
        <f t="shared" si="47"/>
        <v>0.14940000000000025</v>
      </c>
      <c r="AX109" s="43">
        <f t="shared" si="48"/>
        <v>-0.14400000000000002</v>
      </c>
      <c r="AY109" s="42">
        <f t="shared" si="39"/>
        <v>294</v>
      </c>
      <c r="AZ109" s="52">
        <f t="shared" si="40"/>
        <v>5.8679999999999994</v>
      </c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  <c r="RV109" s="35"/>
      <c r="RW109" s="35"/>
      <c r="RX109" s="35"/>
      <c r="RY109" s="35"/>
      <c r="RZ109" s="35"/>
      <c r="SA109" s="35"/>
      <c r="SB109" s="35"/>
      <c r="SC109" s="35"/>
      <c r="SD109" s="35"/>
      <c r="SE109" s="35"/>
      <c r="SF109" s="35"/>
      <c r="SG109" s="35"/>
      <c r="SH109" s="35"/>
      <c r="SI109" s="35"/>
      <c r="SJ109" s="35"/>
      <c r="SK109" s="35"/>
      <c r="SL109" s="35"/>
      <c r="SM109" s="35"/>
      <c r="SN109" s="35"/>
      <c r="SO109" s="35"/>
      <c r="SP109" s="35"/>
      <c r="SQ109" s="35"/>
      <c r="SR109" s="35"/>
      <c r="SS109" s="35"/>
      <c r="ST109" s="35"/>
      <c r="SU109" s="35"/>
      <c r="SV109" s="35"/>
      <c r="SW109" s="35"/>
      <c r="SX109" s="35"/>
      <c r="SY109" s="35"/>
      <c r="SZ109" s="35"/>
      <c r="TA109" s="35"/>
      <c r="TB109" s="35"/>
      <c r="TC109" s="35"/>
      <c r="TD109" s="35"/>
      <c r="TE109" s="35"/>
      <c r="TF109" s="35"/>
      <c r="TG109" s="35"/>
      <c r="TH109" s="35"/>
      <c r="TI109" s="35"/>
      <c r="TJ109" s="35"/>
      <c r="TK109" s="35"/>
      <c r="TL109" s="35"/>
      <c r="TM109" s="35"/>
      <c r="TN109" s="35"/>
      <c r="TO109" s="35"/>
      <c r="TP109" s="35"/>
      <c r="TQ109" s="35"/>
      <c r="TR109" s="35"/>
      <c r="TS109" s="35"/>
      <c r="TT109" s="35"/>
      <c r="TU109" s="35"/>
      <c r="TV109" s="35"/>
      <c r="TW109" s="35"/>
      <c r="TX109" s="35"/>
      <c r="TY109" s="35"/>
      <c r="TZ109" s="35"/>
      <c r="UA109" s="35"/>
      <c r="UB109" s="35"/>
      <c r="UC109" s="35"/>
      <c r="UD109" s="35"/>
      <c r="UE109" s="35"/>
      <c r="UF109" s="35"/>
      <c r="UG109" s="35"/>
      <c r="UH109" s="35"/>
      <c r="UI109" s="35"/>
      <c r="UJ109" s="35"/>
      <c r="UK109" s="35"/>
      <c r="UL109" s="35"/>
      <c r="UM109" s="35"/>
      <c r="UN109" s="35"/>
      <c r="UO109" s="35"/>
      <c r="UP109" s="35"/>
      <c r="UQ109" s="35"/>
      <c r="UR109" s="35"/>
      <c r="US109" s="35"/>
      <c r="UT109" s="35"/>
      <c r="UU109" s="35"/>
      <c r="UV109" s="35"/>
      <c r="UW109" s="35"/>
      <c r="UX109" s="35"/>
      <c r="UY109" s="35"/>
      <c r="UZ109" s="35"/>
      <c r="VA109" s="35"/>
      <c r="VB109" s="35"/>
      <c r="VC109" s="35"/>
      <c r="VD109" s="35"/>
      <c r="VE109" s="35"/>
      <c r="VF109" s="35"/>
      <c r="VG109" s="35"/>
      <c r="VH109" s="35"/>
      <c r="VI109" s="35"/>
      <c r="VJ109" s="35"/>
      <c r="VK109" s="35"/>
      <c r="VL109" s="35"/>
      <c r="VM109" s="35"/>
      <c r="VN109" s="35"/>
      <c r="VO109" s="35"/>
      <c r="VP109" s="35"/>
      <c r="VQ109" s="35"/>
      <c r="VR109" s="35"/>
      <c r="VS109" s="35"/>
      <c r="VT109" s="35"/>
      <c r="VU109" s="35"/>
      <c r="VV109" s="35"/>
      <c r="VW109" s="35"/>
      <c r="VX109" s="35"/>
      <c r="VY109" s="35"/>
      <c r="VZ109" s="35"/>
      <c r="WA109" s="35"/>
      <c r="WB109" s="35"/>
      <c r="WC109" s="35"/>
      <c r="WD109" s="35"/>
      <c r="WE109" s="35"/>
      <c r="WF109" s="35"/>
      <c r="WG109" s="35"/>
      <c r="WH109" s="35"/>
      <c r="WI109" s="35"/>
      <c r="WJ109" s="35"/>
      <c r="WK109" s="35"/>
      <c r="WL109" s="35"/>
      <c r="WM109" s="35"/>
      <c r="WN109" s="35"/>
      <c r="WO109" s="35"/>
      <c r="WP109" s="35"/>
      <c r="WQ109" s="35"/>
      <c r="WR109" s="35"/>
      <c r="WS109" s="35"/>
      <c r="WT109" s="35"/>
      <c r="WU109" s="35"/>
      <c r="WV109" s="35"/>
      <c r="WW109" s="35"/>
      <c r="WX109" s="35"/>
      <c r="WY109" s="35"/>
      <c r="WZ109" s="35"/>
      <c r="XA109" s="35"/>
      <c r="XB109" s="35"/>
      <c r="XC109" s="35"/>
      <c r="XD109" s="35"/>
      <c r="XE109" s="35"/>
      <c r="XF109" s="35"/>
      <c r="XG109" s="35"/>
      <c r="XH109" s="35"/>
      <c r="XI109" s="35"/>
      <c r="XJ109" s="35"/>
      <c r="XK109" s="35"/>
      <c r="XL109" s="35"/>
      <c r="XM109" s="35"/>
      <c r="XN109" s="35"/>
      <c r="XO109" s="35"/>
      <c r="XP109" s="35"/>
      <c r="XQ109" s="35"/>
      <c r="XR109" s="35"/>
      <c r="XS109" s="35"/>
      <c r="XT109" s="35"/>
      <c r="XU109" s="35"/>
      <c r="XV109" s="35"/>
      <c r="XW109" s="35"/>
      <c r="XX109" s="35"/>
      <c r="XY109" s="35"/>
      <c r="XZ109" s="35"/>
      <c r="YA109" s="35"/>
      <c r="YB109" s="35"/>
      <c r="YC109" s="35"/>
      <c r="YD109" s="35"/>
      <c r="YE109" s="35"/>
      <c r="YF109" s="35"/>
      <c r="YG109" s="35"/>
      <c r="YH109" s="35"/>
      <c r="YI109" s="35"/>
      <c r="YJ109" s="35"/>
      <c r="YK109" s="35"/>
      <c r="YL109" s="35"/>
      <c r="YM109" s="35"/>
      <c r="YN109" s="35"/>
      <c r="YO109" s="35"/>
      <c r="YP109" s="35"/>
      <c r="YQ109" s="35"/>
      <c r="YR109" s="35"/>
      <c r="YS109" s="35"/>
      <c r="YT109" s="35"/>
      <c r="YU109" s="35"/>
      <c r="YV109" s="35"/>
      <c r="YW109" s="35"/>
      <c r="YX109" s="35"/>
      <c r="YY109" s="35"/>
      <c r="YZ109" s="35"/>
      <c r="ZA109" s="35"/>
      <c r="ZB109" s="35"/>
      <c r="ZC109" s="35"/>
      <c r="ZD109" s="35"/>
      <c r="ZE109" s="35"/>
      <c r="ZF109" s="35"/>
      <c r="ZG109" s="35"/>
      <c r="ZH109" s="35"/>
      <c r="ZI109" s="35"/>
      <c r="ZJ109" s="35"/>
      <c r="ZK109" s="35"/>
      <c r="ZL109" s="35"/>
      <c r="ZM109" s="35"/>
      <c r="ZN109" s="35"/>
      <c r="ZO109" s="35"/>
      <c r="ZP109" s="35"/>
      <c r="ZQ109" s="35"/>
      <c r="ZR109" s="35"/>
      <c r="ZS109" s="35"/>
      <c r="ZT109" s="35"/>
      <c r="ZU109" s="35"/>
      <c r="ZV109" s="35"/>
      <c r="ZW109" s="35"/>
      <c r="ZX109" s="35"/>
      <c r="ZY109" s="35"/>
      <c r="ZZ109" s="35"/>
      <c r="AAA109" s="35"/>
      <c r="AAB109" s="35"/>
      <c r="AAC109" s="35"/>
      <c r="AAD109" s="35"/>
      <c r="AAE109" s="35"/>
      <c r="AAF109" s="35"/>
      <c r="AAG109" s="35"/>
      <c r="AAH109" s="35"/>
      <c r="AAI109" s="35"/>
      <c r="AAJ109" s="35"/>
      <c r="AAK109" s="35"/>
      <c r="AAL109" s="35"/>
      <c r="AAM109" s="35"/>
      <c r="AAN109" s="35"/>
      <c r="AAO109" s="35"/>
      <c r="AAP109" s="35"/>
      <c r="AAQ109" s="35"/>
      <c r="AAR109" s="35"/>
      <c r="AAS109" s="35"/>
      <c r="AAT109" s="35"/>
      <c r="AAU109" s="35"/>
      <c r="AAV109" s="35"/>
      <c r="AAW109" s="35"/>
      <c r="AAX109" s="35"/>
      <c r="AAY109" s="35"/>
      <c r="AAZ109" s="35"/>
      <c r="ABA109" s="35"/>
      <c r="ABB109" s="35"/>
      <c r="ABC109" s="35"/>
      <c r="ABD109" s="35"/>
      <c r="ABE109" s="35"/>
      <c r="ABF109" s="35"/>
      <c r="ABG109" s="35"/>
      <c r="ABH109" s="35"/>
      <c r="ABI109" s="35"/>
      <c r="ABJ109" s="35"/>
      <c r="ABK109" s="35"/>
      <c r="ABL109" s="35"/>
      <c r="ABM109" s="35"/>
      <c r="ABN109" s="35"/>
      <c r="ABO109" s="35"/>
      <c r="ABP109" s="35"/>
      <c r="ABQ109" s="35"/>
      <c r="ABR109" s="35"/>
      <c r="ABS109" s="35"/>
      <c r="ABT109" s="35"/>
      <c r="ABU109" s="35"/>
      <c r="ABV109" s="35"/>
      <c r="ABW109" s="35"/>
      <c r="ABX109" s="35"/>
      <c r="ABY109" s="35"/>
      <c r="ABZ109" s="35"/>
      <c r="ACA109" s="35"/>
      <c r="ACB109" s="35"/>
      <c r="ACC109" s="35"/>
      <c r="ACD109" s="35"/>
      <c r="ACE109" s="35"/>
      <c r="ACF109" s="35"/>
      <c r="ACG109" s="35"/>
      <c r="ACH109" s="35"/>
      <c r="ACI109" s="35"/>
      <c r="ACJ109" s="35"/>
      <c r="ACK109" s="35"/>
      <c r="ACL109" s="35"/>
      <c r="ACM109" s="35"/>
      <c r="ACN109" s="35"/>
      <c r="ACO109" s="35"/>
      <c r="ACP109" s="35"/>
      <c r="ACQ109" s="35"/>
      <c r="ACR109" s="35"/>
      <c r="ACS109" s="35"/>
      <c r="ACT109" s="35"/>
      <c r="ACU109" s="35"/>
      <c r="ACV109" s="35"/>
      <c r="ACW109" s="35"/>
      <c r="ACX109" s="35"/>
      <c r="ACY109" s="35"/>
      <c r="ACZ109" s="35"/>
      <c r="ADA109" s="35"/>
      <c r="ADB109" s="35"/>
      <c r="ADC109" s="35"/>
      <c r="ADD109" s="35"/>
      <c r="ADE109" s="35"/>
      <c r="ADF109" s="35"/>
      <c r="ADG109" s="35"/>
      <c r="ADH109" s="35"/>
      <c r="ADI109" s="35"/>
      <c r="ADJ109" s="35"/>
      <c r="ADK109" s="35"/>
      <c r="ADL109" s="35"/>
      <c r="ADM109" s="35"/>
      <c r="ADN109" s="35"/>
      <c r="ADO109" s="35"/>
      <c r="ADP109" s="35"/>
      <c r="ADQ109" s="35"/>
      <c r="ADR109" s="35"/>
      <c r="ADS109" s="35"/>
      <c r="ADT109" s="35"/>
      <c r="ADU109" s="35"/>
      <c r="ADV109" s="35"/>
      <c r="ADW109" s="35"/>
      <c r="ADX109" s="35"/>
      <c r="ADY109" s="35"/>
      <c r="ADZ109" s="35"/>
      <c r="AEA109" s="35"/>
      <c r="AEB109" s="35"/>
      <c r="AEC109" s="35"/>
      <c r="AED109" s="35"/>
      <c r="AEE109" s="35"/>
      <c r="AEF109" s="35"/>
      <c r="AEG109" s="35"/>
      <c r="AEH109" s="35"/>
      <c r="AEI109" s="35"/>
      <c r="AEJ109" s="35"/>
      <c r="AEK109" s="35"/>
      <c r="AEL109" s="35"/>
      <c r="AEM109" s="35"/>
      <c r="AEN109" s="35"/>
      <c r="AEO109" s="35"/>
      <c r="AEP109" s="35"/>
      <c r="AEQ109" s="35"/>
      <c r="AER109" s="35"/>
      <c r="AES109" s="35"/>
      <c r="AET109" s="35"/>
      <c r="AEU109" s="35"/>
      <c r="AEV109" s="35"/>
      <c r="AEW109" s="35"/>
      <c r="AEX109" s="35"/>
      <c r="AEY109" s="35"/>
      <c r="AEZ109" s="35"/>
      <c r="AFA109" s="35"/>
      <c r="AFB109" s="35"/>
      <c r="AFC109" s="35"/>
      <c r="AFD109" s="35"/>
      <c r="AFE109" s="35"/>
      <c r="AFF109" s="35"/>
      <c r="AFG109" s="35"/>
      <c r="AFH109" s="35"/>
      <c r="AFI109" s="35"/>
      <c r="AFJ109" s="35"/>
      <c r="AFK109" s="35"/>
      <c r="AFL109" s="35"/>
      <c r="AFM109" s="35"/>
      <c r="AFN109" s="35"/>
      <c r="AFO109" s="35"/>
      <c r="AFP109" s="35"/>
      <c r="AFQ109" s="35"/>
      <c r="AFR109" s="35"/>
      <c r="AFS109" s="35"/>
      <c r="AFT109" s="35"/>
      <c r="AFU109" s="35"/>
      <c r="AFV109" s="35"/>
      <c r="AFW109" s="35"/>
      <c r="AFX109" s="35"/>
      <c r="AFY109" s="35"/>
      <c r="AFZ109" s="35"/>
      <c r="AGA109" s="35"/>
      <c r="AGB109" s="35"/>
      <c r="AGC109" s="35"/>
      <c r="AGD109" s="35"/>
      <c r="AGE109" s="35"/>
      <c r="AGF109" s="35"/>
      <c r="AGG109" s="35"/>
      <c r="AGH109" s="35"/>
      <c r="AGI109" s="35"/>
      <c r="AGJ109" s="35"/>
      <c r="AGK109" s="35"/>
      <c r="AGL109" s="35"/>
      <c r="AGM109" s="35"/>
      <c r="AGN109" s="35"/>
      <c r="AGO109" s="35"/>
      <c r="AGP109" s="35"/>
      <c r="AGQ109" s="35"/>
      <c r="AGR109" s="35"/>
      <c r="AGS109" s="35"/>
      <c r="AGT109" s="35"/>
      <c r="AGU109" s="35"/>
      <c r="AGV109" s="35"/>
      <c r="AGW109" s="35"/>
      <c r="AGX109" s="35"/>
      <c r="AGY109" s="35"/>
      <c r="AGZ109" s="35"/>
      <c r="AHA109" s="35"/>
      <c r="AHB109" s="35"/>
      <c r="AHC109" s="35"/>
      <c r="AHD109" s="35"/>
      <c r="AHE109" s="35"/>
      <c r="AHF109" s="35"/>
      <c r="AHG109" s="35"/>
      <c r="AHH109" s="35"/>
      <c r="AHI109" s="35"/>
      <c r="AHJ109" s="35"/>
      <c r="AHK109" s="35"/>
      <c r="AHL109" s="35"/>
      <c r="AHM109" s="35"/>
      <c r="AHN109" s="35"/>
      <c r="AHO109" s="35"/>
      <c r="AHP109" s="35"/>
      <c r="AHQ109" s="35"/>
      <c r="AHR109" s="35"/>
      <c r="AHS109" s="35"/>
      <c r="AHT109" s="35"/>
      <c r="AHU109" s="35"/>
      <c r="AHV109" s="35"/>
      <c r="AHW109" s="35"/>
      <c r="AHX109" s="35"/>
      <c r="AHY109" s="35"/>
      <c r="AHZ109" s="35"/>
      <c r="AIA109" s="35"/>
      <c r="AIB109" s="35"/>
      <c r="AIC109" s="35"/>
      <c r="AID109" s="35"/>
      <c r="AIE109" s="35"/>
      <c r="AIF109" s="35"/>
      <c r="AIG109" s="35"/>
      <c r="AIH109" s="35"/>
      <c r="AII109" s="35"/>
      <c r="AIJ109" s="35"/>
      <c r="AIK109" s="35"/>
      <c r="AIL109" s="35"/>
      <c r="AIM109" s="35"/>
      <c r="AIN109" s="35"/>
      <c r="AIO109" s="35"/>
      <c r="AIP109" s="35"/>
      <c r="AIQ109" s="35"/>
      <c r="AIR109" s="35"/>
      <c r="AIS109" s="35"/>
      <c r="AIT109" s="35"/>
      <c r="AIU109" s="35"/>
      <c r="AIV109" s="35"/>
      <c r="AIW109" s="35"/>
      <c r="AIX109" s="35"/>
      <c r="AIY109" s="35"/>
      <c r="AIZ109" s="35"/>
      <c r="AJA109" s="35"/>
      <c r="AJB109" s="35"/>
      <c r="AJC109" s="35"/>
      <c r="AJD109" s="35"/>
      <c r="AJE109" s="35"/>
      <c r="AJF109" s="35"/>
      <c r="AJG109" s="35"/>
      <c r="AJH109" s="35"/>
      <c r="AJI109" s="35"/>
      <c r="AJJ109" s="35"/>
      <c r="AJK109" s="35"/>
      <c r="AJL109" s="35"/>
      <c r="AJM109" s="35"/>
      <c r="AJN109" s="35"/>
      <c r="AJO109" s="35"/>
      <c r="AJP109" s="35"/>
      <c r="AJQ109" s="35"/>
      <c r="AJR109" s="35"/>
      <c r="AJS109" s="35"/>
      <c r="AJT109" s="35"/>
      <c r="AJU109" s="35"/>
      <c r="AJV109" s="35"/>
      <c r="AJW109" s="35"/>
      <c r="AJX109" s="35"/>
      <c r="AJY109" s="35"/>
      <c r="AJZ109" s="35"/>
      <c r="AKA109" s="35"/>
      <c r="AKB109" s="35"/>
      <c r="AKC109" s="35"/>
      <c r="AKD109" s="35"/>
      <c r="AKE109" s="35"/>
      <c r="AKF109" s="35"/>
      <c r="AKG109" s="35"/>
      <c r="AKH109" s="35"/>
      <c r="AKI109" s="35"/>
      <c r="AKJ109" s="35"/>
      <c r="AKK109" s="35"/>
      <c r="AKL109" s="35"/>
      <c r="AKM109" s="35"/>
      <c r="AKN109" s="35"/>
      <c r="AKO109" s="35"/>
      <c r="AKP109" s="35"/>
      <c r="AKQ109" s="35"/>
      <c r="AKR109" s="35"/>
      <c r="AKS109" s="35"/>
      <c r="AKT109" s="35"/>
      <c r="AKU109" s="35"/>
      <c r="AKV109" s="35"/>
      <c r="AKW109" s="35"/>
      <c r="AKX109" s="35"/>
      <c r="AKY109" s="35"/>
      <c r="AKZ109" s="35"/>
      <c r="ALA109" s="35"/>
      <c r="ALB109" s="35"/>
      <c r="ALC109" s="35"/>
      <c r="ALD109" s="35"/>
      <c r="ALE109" s="35"/>
      <c r="ALF109" s="35"/>
      <c r="ALG109" s="35"/>
      <c r="ALH109" s="35"/>
      <c r="ALI109" s="35"/>
      <c r="ALJ109" s="35"/>
      <c r="ALK109" s="35"/>
      <c r="ALL109" s="35"/>
      <c r="ALM109" s="35"/>
      <c r="ALN109" s="35"/>
      <c r="ALO109" s="35"/>
      <c r="ALP109" s="35"/>
      <c r="ALQ109" s="35"/>
      <c r="ALR109" s="35"/>
      <c r="ALS109" s="35"/>
      <c r="ALT109" s="35"/>
      <c r="ALU109" s="35"/>
      <c r="ALV109" s="35"/>
      <c r="ALW109" s="35"/>
      <c r="ALX109" s="35"/>
      <c r="ALY109" s="35"/>
      <c r="ALZ109" s="35"/>
      <c r="AMA109" s="35"/>
    </row>
    <row r="110" spans="14:1015">
      <c r="N110" s="3">
        <f>Y110*info!T$4+AC110*info!T$5+AG110*info!T$6+AK110*info!T$7+N109</f>
        <v>1.6026000000000005</v>
      </c>
      <c r="P110" s="45">
        <v>70</v>
      </c>
      <c r="Q110" s="131"/>
      <c r="R110" s="131"/>
      <c r="S110" s="161">
        <f t="shared" si="61"/>
        <v>2.018616600790513E-2</v>
      </c>
      <c r="T110" s="169">
        <f>AA109*$AA$30*$AA$34*(1-$AA$32)+AE109*$AE$30*$AE$34*(1-$AE$32)+AI109*$AI$30*$AI$34*(1-$AI$32)+AM109*$AM$30*$AM$34*(1-$AM$32)+AQ109*$AQ$30*$AQ$34*(1-$AQ$32)+AU109*$AU$30*$AU$34*(1-$AU$32)+Q110-R110+AW109+AX109+Advance!G84</f>
        <v>0.15210000000000024</v>
      </c>
      <c r="U110" s="132">
        <f t="shared" si="70"/>
        <v>0</v>
      </c>
      <c r="V110" s="165">
        <f t="shared" si="49"/>
        <v>0.15210000000000024</v>
      </c>
      <c r="W110" s="166">
        <f t="shared" si="62"/>
        <v>5.9399999999999995</v>
      </c>
      <c r="X110" s="49"/>
      <c r="Y110" s="42">
        <f t="shared" si="41"/>
        <v>0</v>
      </c>
      <c r="Z110" s="46">
        <f t="shared" si="63"/>
        <v>0</v>
      </c>
      <c r="AA110" s="47">
        <f t="shared" si="50"/>
        <v>0</v>
      </c>
      <c r="AB110" s="48">
        <f t="shared" si="51"/>
        <v>0.15210000000000024</v>
      </c>
      <c r="AC110" s="49">
        <f t="shared" si="52"/>
        <v>0</v>
      </c>
      <c r="AD110" s="46">
        <f t="shared" si="64"/>
        <v>0</v>
      </c>
      <c r="AE110" s="46">
        <f t="shared" si="53"/>
        <v>100</v>
      </c>
      <c r="AF110" s="50">
        <f t="shared" si="42"/>
        <v>0.15210000000000024</v>
      </c>
      <c r="AG110" s="42">
        <f t="shared" si="65"/>
        <v>6</v>
      </c>
      <c r="AH110" s="46">
        <f t="shared" si="66"/>
        <v>-3</v>
      </c>
      <c r="AI110" s="46">
        <f t="shared" si="54"/>
        <v>196</v>
      </c>
      <c r="AJ110" s="50">
        <f t="shared" si="43"/>
        <v>8.1000000000002181E-3</v>
      </c>
      <c r="AK110" s="42">
        <f t="shared" si="55"/>
        <v>0</v>
      </c>
      <c r="AL110" s="46">
        <f t="shared" si="67"/>
        <v>0</v>
      </c>
      <c r="AM110" s="46">
        <f t="shared" si="56"/>
        <v>1</v>
      </c>
      <c r="AN110" s="50">
        <f t="shared" si="44"/>
        <v>8.1000000000002181E-3</v>
      </c>
      <c r="AO110" s="42">
        <f t="shared" si="57"/>
        <v>0</v>
      </c>
      <c r="AP110" s="46">
        <f t="shared" si="68"/>
        <v>0</v>
      </c>
      <c r="AQ110" s="46">
        <f t="shared" si="58"/>
        <v>0</v>
      </c>
      <c r="AR110" s="50">
        <f t="shared" si="45"/>
        <v>8.1000000000002181E-3</v>
      </c>
      <c r="AS110" s="42">
        <f t="shared" si="59"/>
        <v>0</v>
      </c>
      <c r="AT110" s="46">
        <f t="shared" si="69"/>
        <v>0</v>
      </c>
      <c r="AU110" s="46">
        <f t="shared" si="60"/>
        <v>0</v>
      </c>
      <c r="AV110" s="51">
        <f t="shared" si="46"/>
        <v>8.1000000000002181E-3</v>
      </c>
      <c r="AW110" s="42">
        <f t="shared" si="47"/>
        <v>0.15210000000000024</v>
      </c>
      <c r="AX110" s="43">
        <f t="shared" si="48"/>
        <v>-0.14400000000000002</v>
      </c>
      <c r="AY110" s="42">
        <f t="shared" si="39"/>
        <v>297</v>
      </c>
      <c r="AZ110" s="52">
        <f t="shared" si="40"/>
        <v>5.9399999999999995</v>
      </c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  <c r="RV110" s="35"/>
      <c r="RW110" s="35"/>
      <c r="RX110" s="35"/>
      <c r="RY110" s="35"/>
      <c r="RZ110" s="35"/>
      <c r="SA110" s="35"/>
      <c r="SB110" s="35"/>
      <c r="SC110" s="35"/>
      <c r="SD110" s="35"/>
      <c r="SE110" s="35"/>
      <c r="SF110" s="35"/>
      <c r="SG110" s="35"/>
      <c r="SH110" s="35"/>
      <c r="SI110" s="35"/>
      <c r="SJ110" s="35"/>
      <c r="SK110" s="35"/>
      <c r="SL110" s="35"/>
      <c r="SM110" s="35"/>
      <c r="SN110" s="35"/>
      <c r="SO110" s="35"/>
      <c r="SP110" s="35"/>
      <c r="SQ110" s="35"/>
      <c r="SR110" s="35"/>
      <c r="SS110" s="35"/>
      <c r="ST110" s="35"/>
      <c r="SU110" s="35"/>
      <c r="SV110" s="35"/>
      <c r="SW110" s="35"/>
      <c r="SX110" s="35"/>
      <c r="SY110" s="35"/>
      <c r="SZ110" s="35"/>
      <c r="TA110" s="35"/>
      <c r="TB110" s="35"/>
      <c r="TC110" s="35"/>
      <c r="TD110" s="35"/>
      <c r="TE110" s="35"/>
      <c r="TF110" s="35"/>
      <c r="TG110" s="35"/>
      <c r="TH110" s="35"/>
      <c r="TI110" s="35"/>
      <c r="TJ110" s="35"/>
      <c r="TK110" s="35"/>
      <c r="TL110" s="35"/>
      <c r="TM110" s="35"/>
      <c r="TN110" s="35"/>
      <c r="TO110" s="35"/>
      <c r="TP110" s="35"/>
      <c r="TQ110" s="35"/>
      <c r="TR110" s="35"/>
      <c r="TS110" s="35"/>
      <c r="TT110" s="35"/>
      <c r="TU110" s="35"/>
      <c r="TV110" s="35"/>
      <c r="TW110" s="35"/>
      <c r="TX110" s="35"/>
      <c r="TY110" s="35"/>
      <c r="TZ110" s="35"/>
      <c r="UA110" s="35"/>
      <c r="UB110" s="35"/>
      <c r="UC110" s="35"/>
      <c r="UD110" s="35"/>
      <c r="UE110" s="35"/>
      <c r="UF110" s="35"/>
      <c r="UG110" s="35"/>
      <c r="UH110" s="35"/>
      <c r="UI110" s="35"/>
      <c r="UJ110" s="35"/>
      <c r="UK110" s="35"/>
      <c r="UL110" s="35"/>
      <c r="UM110" s="35"/>
      <c r="UN110" s="35"/>
      <c r="UO110" s="35"/>
      <c r="UP110" s="35"/>
      <c r="UQ110" s="35"/>
      <c r="UR110" s="35"/>
      <c r="US110" s="35"/>
      <c r="UT110" s="35"/>
      <c r="UU110" s="35"/>
      <c r="UV110" s="35"/>
      <c r="UW110" s="35"/>
      <c r="UX110" s="35"/>
      <c r="UY110" s="35"/>
      <c r="UZ110" s="35"/>
      <c r="VA110" s="35"/>
      <c r="VB110" s="35"/>
      <c r="VC110" s="35"/>
      <c r="VD110" s="35"/>
      <c r="VE110" s="35"/>
      <c r="VF110" s="35"/>
      <c r="VG110" s="35"/>
      <c r="VH110" s="35"/>
      <c r="VI110" s="35"/>
      <c r="VJ110" s="35"/>
      <c r="VK110" s="35"/>
      <c r="VL110" s="35"/>
      <c r="VM110" s="35"/>
      <c r="VN110" s="35"/>
      <c r="VO110" s="35"/>
      <c r="VP110" s="35"/>
      <c r="VQ110" s="35"/>
      <c r="VR110" s="35"/>
      <c r="VS110" s="35"/>
      <c r="VT110" s="35"/>
      <c r="VU110" s="35"/>
      <c r="VV110" s="35"/>
      <c r="VW110" s="35"/>
      <c r="VX110" s="35"/>
      <c r="VY110" s="35"/>
      <c r="VZ110" s="35"/>
      <c r="WA110" s="35"/>
      <c r="WB110" s="35"/>
      <c r="WC110" s="35"/>
      <c r="WD110" s="35"/>
      <c r="WE110" s="35"/>
      <c r="WF110" s="35"/>
      <c r="WG110" s="35"/>
      <c r="WH110" s="35"/>
      <c r="WI110" s="35"/>
      <c r="WJ110" s="35"/>
      <c r="WK110" s="35"/>
      <c r="WL110" s="35"/>
      <c r="WM110" s="35"/>
      <c r="WN110" s="35"/>
      <c r="WO110" s="35"/>
      <c r="WP110" s="35"/>
      <c r="WQ110" s="35"/>
      <c r="WR110" s="35"/>
      <c r="WS110" s="35"/>
      <c r="WT110" s="35"/>
      <c r="WU110" s="35"/>
      <c r="WV110" s="35"/>
      <c r="WW110" s="35"/>
      <c r="WX110" s="35"/>
      <c r="WY110" s="35"/>
      <c r="WZ110" s="35"/>
      <c r="XA110" s="35"/>
      <c r="XB110" s="35"/>
      <c r="XC110" s="35"/>
      <c r="XD110" s="35"/>
      <c r="XE110" s="35"/>
      <c r="XF110" s="35"/>
      <c r="XG110" s="35"/>
      <c r="XH110" s="35"/>
      <c r="XI110" s="35"/>
      <c r="XJ110" s="35"/>
      <c r="XK110" s="35"/>
      <c r="XL110" s="35"/>
      <c r="XM110" s="35"/>
      <c r="XN110" s="35"/>
      <c r="XO110" s="35"/>
      <c r="XP110" s="35"/>
      <c r="XQ110" s="35"/>
      <c r="XR110" s="35"/>
      <c r="XS110" s="35"/>
      <c r="XT110" s="35"/>
      <c r="XU110" s="35"/>
      <c r="XV110" s="35"/>
      <c r="XW110" s="35"/>
      <c r="XX110" s="35"/>
      <c r="XY110" s="35"/>
      <c r="XZ110" s="35"/>
      <c r="YA110" s="35"/>
      <c r="YB110" s="35"/>
      <c r="YC110" s="35"/>
      <c r="YD110" s="35"/>
      <c r="YE110" s="35"/>
      <c r="YF110" s="35"/>
      <c r="YG110" s="35"/>
      <c r="YH110" s="35"/>
      <c r="YI110" s="35"/>
      <c r="YJ110" s="35"/>
      <c r="YK110" s="35"/>
      <c r="YL110" s="35"/>
      <c r="YM110" s="35"/>
      <c r="YN110" s="35"/>
      <c r="YO110" s="35"/>
      <c r="YP110" s="35"/>
      <c r="YQ110" s="35"/>
      <c r="YR110" s="35"/>
      <c r="YS110" s="35"/>
      <c r="YT110" s="35"/>
      <c r="YU110" s="35"/>
      <c r="YV110" s="35"/>
      <c r="YW110" s="35"/>
      <c r="YX110" s="35"/>
      <c r="YY110" s="35"/>
      <c r="YZ110" s="35"/>
      <c r="ZA110" s="35"/>
      <c r="ZB110" s="35"/>
      <c r="ZC110" s="35"/>
      <c r="ZD110" s="35"/>
      <c r="ZE110" s="35"/>
      <c r="ZF110" s="35"/>
      <c r="ZG110" s="35"/>
      <c r="ZH110" s="35"/>
      <c r="ZI110" s="35"/>
      <c r="ZJ110" s="35"/>
      <c r="ZK110" s="35"/>
      <c r="ZL110" s="35"/>
      <c r="ZM110" s="35"/>
      <c r="ZN110" s="35"/>
      <c r="ZO110" s="35"/>
      <c r="ZP110" s="35"/>
      <c r="ZQ110" s="35"/>
      <c r="ZR110" s="35"/>
      <c r="ZS110" s="35"/>
      <c r="ZT110" s="35"/>
      <c r="ZU110" s="35"/>
      <c r="ZV110" s="35"/>
      <c r="ZW110" s="35"/>
      <c r="ZX110" s="35"/>
      <c r="ZY110" s="35"/>
      <c r="ZZ110" s="35"/>
      <c r="AAA110" s="35"/>
      <c r="AAB110" s="35"/>
      <c r="AAC110" s="35"/>
      <c r="AAD110" s="35"/>
      <c r="AAE110" s="35"/>
      <c r="AAF110" s="35"/>
      <c r="AAG110" s="35"/>
      <c r="AAH110" s="35"/>
      <c r="AAI110" s="35"/>
      <c r="AAJ110" s="35"/>
      <c r="AAK110" s="35"/>
      <c r="AAL110" s="35"/>
      <c r="AAM110" s="35"/>
      <c r="AAN110" s="35"/>
      <c r="AAO110" s="35"/>
      <c r="AAP110" s="35"/>
      <c r="AAQ110" s="35"/>
      <c r="AAR110" s="35"/>
      <c r="AAS110" s="35"/>
      <c r="AAT110" s="35"/>
      <c r="AAU110" s="35"/>
      <c r="AAV110" s="35"/>
      <c r="AAW110" s="35"/>
      <c r="AAX110" s="35"/>
      <c r="AAY110" s="35"/>
      <c r="AAZ110" s="35"/>
      <c r="ABA110" s="35"/>
      <c r="ABB110" s="35"/>
      <c r="ABC110" s="35"/>
      <c r="ABD110" s="35"/>
      <c r="ABE110" s="35"/>
      <c r="ABF110" s="35"/>
      <c r="ABG110" s="35"/>
      <c r="ABH110" s="35"/>
      <c r="ABI110" s="35"/>
      <c r="ABJ110" s="35"/>
      <c r="ABK110" s="35"/>
      <c r="ABL110" s="35"/>
      <c r="ABM110" s="35"/>
      <c r="ABN110" s="35"/>
      <c r="ABO110" s="35"/>
      <c r="ABP110" s="35"/>
      <c r="ABQ110" s="35"/>
      <c r="ABR110" s="35"/>
      <c r="ABS110" s="35"/>
      <c r="ABT110" s="35"/>
      <c r="ABU110" s="35"/>
      <c r="ABV110" s="35"/>
      <c r="ABW110" s="35"/>
      <c r="ABX110" s="35"/>
      <c r="ABY110" s="35"/>
      <c r="ABZ110" s="35"/>
      <c r="ACA110" s="35"/>
      <c r="ACB110" s="35"/>
      <c r="ACC110" s="35"/>
      <c r="ACD110" s="35"/>
      <c r="ACE110" s="35"/>
      <c r="ACF110" s="35"/>
      <c r="ACG110" s="35"/>
      <c r="ACH110" s="35"/>
      <c r="ACI110" s="35"/>
      <c r="ACJ110" s="35"/>
      <c r="ACK110" s="35"/>
      <c r="ACL110" s="35"/>
      <c r="ACM110" s="35"/>
      <c r="ACN110" s="35"/>
      <c r="ACO110" s="35"/>
      <c r="ACP110" s="35"/>
      <c r="ACQ110" s="35"/>
      <c r="ACR110" s="35"/>
      <c r="ACS110" s="35"/>
      <c r="ACT110" s="35"/>
      <c r="ACU110" s="35"/>
      <c r="ACV110" s="35"/>
      <c r="ACW110" s="35"/>
      <c r="ACX110" s="35"/>
      <c r="ACY110" s="35"/>
      <c r="ACZ110" s="35"/>
      <c r="ADA110" s="35"/>
      <c r="ADB110" s="35"/>
      <c r="ADC110" s="35"/>
      <c r="ADD110" s="35"/>
      <c r="ADE110" s="35"/>
      <c r="ADF110" s="35"/>
      <c r="ADG110" s="35"/>
      <c r="ADH110" s="35"/>
      <c r="ADI110" s="35"/>
      <c r="ADJ110" s="35"/>
      <c r="ADK110" s="35"/>
      <c r="ADL110" s="35"/>
      <c r="ADM110" s="35"/>
      <c r="ADN110" s="35"/>
      <c r="ADO110" s="35"/>
      <c r="ADP110" s="35"/>
      <c r="ADQ110" s="35"/>
      <c r="ADR110" s="35"/>
      <c r="ADS110" s="35"/>
      <c r="ADT110" s="35"/>
      <c r="ADU110" s="35"/>
      <c r="ADV110" s="35"/>
      <c r="ADW110" s="35"/>
      <c r="ADX110" s="35"/>
      <c r="ADY110" s="35"/>
      <c r="ADZ110" s="35"/>
      <c r="AEA110" s="35"/>
      <c r="AEB110" s="35"/>
      <c r="AEC110" s="35"/>
      <c r="AED110" s="35"/>
      <c r="AEE110" s="35"/>
      <c r="AEF110" s="35"/>
      <c r="AEG110" s="35"/>
      <c r="AEH110" s="35"/>
      <c r="AEI110" s="35"/>
      <c r="AEJ110" s="35"/>
      <c r="AEK110" s="35"/>
      <c r="AEL110" s="35"/>
      <c r="AEM110" s="35"/>
      <c r="AEN110" s="35"/>
      <c r="AEO110" s="35"/>
      <c r="AEP110" s="35"/>
      <c r="AEQ110" s="35"/>
      <c r="AER110" s="35"/>
      <c r="AES110" s="35"/>
      <c r="AET110" s="35"/>
      <c r="AEU110" s="35"/>
      <c r="AEV110" s="35"/>
      <c r="AEW110" s="35"/>
      <c r="AEX110" s="35"/>
      <c r="AEY110" s="35"/>
      <c r="AEZ110" s="35"/>
      <c r="AFA110" s="35"/>
      <c r="AFB110" s="35"/>
      <c r="AFC110" s="35"/>
      <c r="AFD110" s="35"/>
      <c r="AFE110" s="35"/>
      <c r="AFF110" s="35"/>
      <c r="AFG110" s="35"/>
      <c r="AFH110" s="35"/>
      <c r="AFI110" s="35"/>
      <c r="AFJ110" s="35"/>
      <c r="AFK110" s="35"/>
      <c r="AFL110" s="35"/>
      <c r="AFM110" s="35"/>
      <c r="AFN110" s="35"/>
      <c r="AFO110" s="35"/>
      <c r="AFP110" s="35"/>
      <c r="AFQ110" s="35"/>
      <c r="AFR110" s="35"/>
      <c r="AFS110" s="35"/>
      <c r="AFT110" s="35"/>
      <c r="AFU110" s="35"/>
      <c r="AFV110" s="35"/>
      <c r="AFW110" s="35"/>
      <c r="AFX110" s="35"/>
      <c r="AFY110" s="35"/>
      <c r="AFZ110" s="35"/>
      <c r="AGA110" s="35"/>
      <c r="AGB110" s="35"/>
      <c r="AGC110" s="35"/>
      <c r="AGD110" s="35"/>
      <c r="AGE110" s="35"/>
      <c r="AGF110" s="35"/>
      <c r="AGG110" s="35"/>
      <c r="AGH110" s="35"/>
      <c r="AGI110" s="35"/>
      <c r="AGJ110" s="35"/>
      <c r="AGK110" s="35"/>
      <c r="AGL110" s="35"/>
      <c r="AGM110" s="35"/>
      <c r="AGN110" s="35"/>
      <c r="AGO110" s="35"/>
      <c r="AGP110" s="35"/>
      <c r="AGQ110" s="35"/>
      <c r="AGR110" s="35"/>
      <c r="AGS110" s="35"/>
      <c r="AGT110" s="35"/>
      <c r="AGU110" s="35"/>
      <c r="AGV110" s="35"/>
      <c r="AGW110" s="35"/>
      <c r="AGX110" s="35"/>
      <c r="AGY110" s="35"/>
      <c r="AGZ110" s="35"/>
      <c r="AHA110" s="35"/>
      <c r="AHB110" s="35"/>
      <c r="AHC110" s="35"/>
      <c r="AHD110" s="35"/>
      <c r="AHE110" s="35"/>
      <c r="AHF110" s="35"/>
      <c r="AHG110" s="35"/>
      <c r="AHH110" s="35"/>
      <c r="AHI110" s="35"/>
      <c r="AHJ110" s="35"/>
      <c r="AHK110" s="35"/>
      <c r="AHL110" s="35"/>
      <c r="AHM110" s="35"/>
      <c r="AHN110" s="35"/>
      <c r="AHO110" s="35"/>
      <c r="AHP110" s="35"/>
      <c r="AHQ110" s="35"/>
      <c r="AHR110" s="35"/>
      <c r="AHS110" s="35"/>
      <c r="AHT110" s="35"/>
      <c r="AHU110" s="35"/>
      <c r="AHV110" s="35"/>
      <c r="AHW110" s="35"/>
      <c r="AHX110" s="35"/>
      <c r="AHY110" s="35"/>
      <c r="AHZ110" s="35"/>
      <c r="AIA110" s="35"/>
      <c r="AIB110" s="35"/>
      <c r="AIC110" s="35"/>
      <c r="AID110" s="35"/>
      <c r="AIE110" s="35"/>
      <c r="AIF110" s="35"/>
      <c r="AIG110" s="35"/>
      <c r="AIH110" s="35"/>
      <c r="AII110" s="35"/>
      <c r="AIJ110" s="35"/>
      <c r="AIK110" s="35"/>
      <c r="AIL110" s="35"/>
      <c r="AIM110" s="35"/>
      <c r="AIN110" s="35"/>
      <c r="AIO110" s="35"/>
      <c r="AIP110" s="35"/>
      <c r="AIQ110" s="35"/>
      <c r="AIR110" s="35"/>
      <c r="AIS110" s="35"/>
      <c r="AIT110" s="35"/>
      <c r="AIU110" s="35"/>
      <c r="AIV110" s="35"/>
      <c r="AIW110" s="35"/>
      <c r="AIX110" s="35"/>
      <c r="AIY110" s="35"/>
      <c r="AIZ110" s="35"/>
      <c r="AJA110" s="35"/>
      <c r="AJB110" s="35"/>
      <c r="AJC110" s="35"/>
      <c r="AJD110" s="35"/>
      <c r="AJE110" s="35"/>
      <c r="AJF110" s="35"/>
      <c r="AJG110" s="35"/>
      <c r="AJH110" s="35"/>
      <c r="AJI110" s="35"/>
      <c r="AJJ110" s="35"/>
      <c r="AJK110" s="35"/>
      <c r="AJL110" s="35"/>
      <c r="AJM110" s="35"/>
      <c r="AJN110" s="35"/>
      <c r="AJO110" s="35"/>
      <c r="AJP110" s="35"/>
      <c r="AJQ110" s="35"/>
      <c r="AJR110" s="35"/>
      <c r="AJS110" s="35"/>
      <c r="AJT110" s="35"/>
      <c r="AJU110" s="35"/>
      <c r="AJV110" s="35"/>
      <c r="AJW110" s="35"/>
      <c r="AJX110" s="35"/>
      <c r="AJY110" s="35"/>
      <c r="AJZ110" s="35"/>
      <c r="AKA110" s="35"/>
      <c r="AKB110" s="35"/>
      <c r="AKC110" s="35"/>
      <c r="AKD110" s="35"/>
      <c r="AKE110" s="35"/>
      <c r="AKF110" s="35"/>
      <c r="AKG110" s="35"/>
      <c r="AKH110" s="35"/>
      <c r="AKI110" s="35"/>
      <c r="AKJ110" s="35"/>
      <c r="AKK110" s="35"/>
      <c r="AKL110" s="35"/>
      <c r="AKM110" s="35"/>
      <c r="AKN110" s="35"/>
      <c r="AKO110" s="35"/>
      <c r="AKP110" s="35"/>
      <c r="AKQ110" s="35"/>
      <c r="AKR110" s="35"/>
      <c r="AKS110" s="35"/>
      <c r="AKT110" s="35"/>
      <c r="AKU110" s="35"/>
      <c r="AKV110" s="35"/>
      <c r="AKW110" s="35"/>
      <c r="AKX110" s="35"/>
      <c r="AKY110" s="35"/>
      <c r="AKZ110" s="35"/>
      <c r="ALA110" s="35"/>
      <c r="ALB110" s="35"/>
      <c r="ALC110" s="35"/>
      <c r="ALD110" s="35"/>
      <c r="ALE110" s="35"/>
      <c r="ALF110" s="35"/>
      <c r="ALG110" s="35"/>
      <c r="ALH110" s="35"/>
      <c r="ALI110" s="35"/>
      <c r="ALJ110" s="35"/>
      <c r="ALK110" s="35"/>
      <c r="ALL110" s="35"/>
      <c r="ALM110" s="35"/>
      <c r="ALN110" s="35"/>
      <c r="ALO110" s="35"/>
      <c r="ALP110" s="35"/>
      <c r="ALQ110" s="35"/>
      <c r="ALR110" s="35"/>
      <c r="ALS110" s="35"/>
      <c r="ALT110" s="35"/>
      <c r="ALU110" s="35"/>
      <c r="ALV110" s="35"/>
      <c r="ALW110" s="35"/>
      <c r="ALX110" s="35"/>
      <c r="ALY110" s="35"/>
      <c r="ALZ110" s="35"/>
      <c r="AMA110" s="35"/>
    </row>
    <row r="111" spans="14:1015">
      <c r="N111" s="3">
        <f>Y111*info!T$4+AC111*info!T$5+AG111*info!T$6+AK111*info!T$7+N110</f>
        <v>1.6242000000000005</v>
      </c>
      <c r="P111" s="45">
        <v>71</v>
      </c>
      <c r="Q111" s="131"/>
      <c r="R111" s="131"/>
      <c r="S111" s="161">
        <f t="shared" si="61"/>
        <v>2.0420948616600786E-2</v>
      </c>
      <c r="T111" s="169">
        <f>AA110*$AA$30*$AA$34*(1-$AA$32)+AE110*$AE$30*$AE$34*(1-$AE$32)+AI110*$AI$30*$AI$34*(1-$AI$32)+AM110*$AM$30*$AM$34*(1-$AM$32)+AQ110*$AQ$30*$AQ$34*(1-$AQ$32)+AU110*$AU$30*$AU$34*(1-$AU$32)+Q111-R111+AW110+AX110+Advance!G85</f>
        <v>0.15660000000000024</v>
      </c>
      <c r="U111" s="132">
        <f t="shared" si="70"/>
        <v>0</v>
      </c>
      <c r="V111" s="165">
        <f t="shared" si="49"/>
        <v>0.15660000000000024</v>
      </c>
      <c r="W111" s="166">
        <f t="shared" si="62"/>
        <v>5.9879999999999995</v>
      </c>
      <c r="X111" s="49"/>
      <c r="Y111" s="42">
        <f t="shared" si="41"/>
        <v>0</v>
      </c>
      <c r="Z111" s="46">
        <f t="shared" si="63"/>
        <v>0</v>
      </c>
      <c r="AA111" s="47">
        <f t="shared" si="50"/>
        <v>0</v>
      </c>
      <c r="AB111" s="48">
        <f t="shared" si="51"/>
        <v>0.15660000000000024</v>
      </c>
      <c r="AC111" s="49">
        <f t="shared" si="52"/>
        <v>0</v>
      </c>
      <c r="AD111" s="46">
        <f t="shared" si="64"/>
        <v>0</v>
      </c>
      <c r="AE111" s="46">
        <f t="shared" si="53"/>
        <v>100</v>
      </c>
      <c r="AF111" s="50">
        <f t="shared" si="42"/>
        <v>0.15660000000000024</v>
      </c>
      <c r="AG111" s="42">
        <f t="shared" si="65"/>
        <v>6</v>
      </c>
      <c r="AH111" s="46">
        <f t="shared" si="66"/>
        <v>-4</v>
      </c>
      <c r="AI111" s="46">
        <f t="shared" si="54"/>
        <v>198</v>
      </c>
      <c r="AJ111" s="50">
        <f t="shared" si="43"/>
        <v>1.2600000000000222E-2</v>
      </c>
      <c r="AK111" s="42">
        <f t="shared" si="55"/>
        <v>0</v>
      </c>
      <c r="AL111" s="46">
        <f t="shared" si="67"/>
        <v>0</v>
      </c>
      <c r="AM111" s="46">
        <f t="shared" si="56"/>
        <v>1</v>
      </c>
      <c r="AN111" s="50">
        <f t="shared" si="44"/>
        <v>1.2600000000000222E-2</v>
      </c>
      <c r="AO111" s="42">
        <f t="shared" si="57"/>
        <v>0</v>
      </c>
      <c r="AP111" s="46">
        <f t="shared" si="68"/>
        <v>0</v>
      </c>
      <c r="AQ111" s="46">
        <f t="shared" si="58"/>
        <v>0</v>
      </c>
      <c r="AR111" s="50">
        <f t="shared" si="45"/>
        <v>1.2600000000000222E-2</v>
      </c>
      <c r="AS111" s="42">
        <f t="shared" si="59"/>
        <v>0</v>
      </c>
      <c r="AT111" s="46">
        <f t="shared" si="69"/>
        <v>0</v>
      </c>
      <c r="AU111" s="46">
        <f t="shared" si="60"/>
        <v>0</v>
      </c>
      <c r="AV111" s="51">
        <f t="shared" si="46"/>
        <v>1.2600000000000222E-2</v>
      </c>
      <c r="AW111" s="42">
        <f t="shared" si="47"/>
        <v>0.15660000000000024</v>
      </c>
      <c r="AX111" s="43">
        <f t="shared" si="48"/>
        <v>-0.14400000000000002</v>
      </c>
      <c r="AY111" s="42">
        <f t="shared" si="39"/>
        <v>299</v>
      </c>
      <c r="AZ111" s="52">
        <f t="shared" si="40"/>
        <v>5.9879999999999995</v>
      </c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  <c r="RV111" s="35"/>
      <c r="RW111" s="35"/>
      <c r="RX111" s="35"/>
      <c r="RY111" s="35"/>
      <c r="RZ111" s="35"/>
      <c r="SA111" s="35"/>
      <c r="SB111" s="35"/>
      <c r="SC111" s="35"/>
      <c r="SD111" s="35"/>
      <c r="SE111" s="35"/>
      <c r="SF111" s="35"/>
      <c r="SG111" s="35"/>
      <c r="SH111" s="35"/>
      <c r="SI111" s="35"/>
      <c r="SJ111" s="35"/>
      <c r="SK111" s="35"/>
      <c r="SL111" s="35"/>
      <c r="SM111" s="35"/>
      <c r="SN111" s="35"/>
      <c r="SO111" s="35"/>
      <c r="SP111" s="35"/>
      <c r="SQ111" s="35"/>
      <c r="SR111" s="35"/>
      <c r="SS111" s="35"/>
      <c r="ST111" s="35"/>
      <c r="SU111" s="35"/>
      <c r="SV111" s="35"/>
      <c r="SW111" s="35"/>
      <c r="SX111" s="35"/>
      <c r="SY111" s="35"/>
      <c r="SZ111" s="35"/>
      <c r="TA111" s="35"/>
      <c r="TB111" s="35"/>
      <c r="TC111" s="35"/>
      <c r="TD111" s="35"/>
      <c r="TE111" s="35"/>
      <c r="TF111" s="35"/>
      <c r="TG111" s="35"/>
      <c r="TH111" s="35"/>
      <c r="TI111" s="35"/>
      <c r="TJ111" s="35"/>
      <c r="TK111" s="35"/>
      <c r="TL111" s="35"/>
      <c r="TM111" s="35"/>
      <c r="TN111" s="35"/>
      <c r="TO111" s="35"/>
      <c r="TP111" s="35"/>
      <c r="TQ111" s="35"/>
      <c r="TR111" s="35"/>
      <c r="TS111" s="35"/>
      <c r="TT111" s="35"/>
      <c r="TU111" s="35"/>
      <c r="TV111" s="35"/>
      <c r="TW111" s="35"/>
      <c r="TX111" s="35"/>
      <c r="TY111" s="35"/>
      <c r="TZ111" s="35"/>
      <c r="UA111" s="35"/>
      <c r="UB111" s="35"/>
      <c r="UC111" s="35"/>
      <c r="UD111" s="35"/>
      <c r="UE111" s="35"/>
      <c r="UF111" s="35"/>
      <c r="UG111" s="35"/>
      <c r="UH111" s="35"/>
      <c r="UI111" s="35"/>
      <c r="UJ111" s="35"/>
      <c r="UK111" s="35"/>
      <c r="UL111" s="35"/>
      <c r="UM111" s="35"/>
      <c r="UN111" s="35"/>
      <c r="UO111" s="35"/>
      <c r="UP111" s="35"/>
      <c r="UQ111" s="35"/>
      <c r="UR111" s="35"/>
      <c r="US111" s="35"/>
      <c r="UT111" s="35"/>
      <c r="UU111" s="35"/>
      <c r="UV111" s="35"/>
      <c r="UW111" s="35"/>
      <c r="UX111" s="35"/>
      <c r="UY111" s="35"/>
      <c r="UZ111" s="35"/>
      <c r="VA111" s="35"/>
      <c r="VB111" s="35"/>
      <c r="VC111" s="35"/>
      <c r="VD111" s="35"/>
      <c r="VE111" s="35"/>
      <c r="VF111" s="35"/>
      <c r="VG111" s="35"/>
      <c r="VH111" s="35"/>
      <c r="VI111" s="35"/>
      <c r="VJ111" s="35"/>
      <c r="VK111" s="35"/>
      <c r="VL111" s="35"/>
      <c r="VM111" s="35"/>
      <c r="VN111" s="35"/>
      <c r="VO111" s="35"/>
      <c r="VP111" s="35"/>
      <c r="VQ111" s="35"/>
      <c r="VR111" s="35"/>
      <c r="VS111" s="35"/>
      <c r="VT111" s="35"/>
      <c r="VU111" s="35"/>
      <c r="VV111" s="35"/>
      <c r="VW111" s="35"/>
      <c r="VX111" s="35"/>
      <c r="VY111" s="35"/>
      <c r="VZ111" s="35"/>
      <c r="WA111" s="35"/>
      <c r="WB111" s="35"/>
      <c r="WC111" s="35"/>
      <c r="WD111" s="35"/>
      <c r="WE111" s="35"/>
      <c r="WF111" s="35"/>
      <c r="WG111" s="35"/>
      <c r="WH111" s="35"/>
      <c r="WI111" s="35"/>
      <c r="WJ111" s="35"/>
      <c r="WK111" s="35"/>
      <c r="WL111" s="35"/>
      <c r="WM111" s="35"/>
      <c r="WN111" s="35"/>
      <c r="WO111" s="35"/>
      <c r="WP111" s="35"/>
      <c r="WQ111" s="35"/>
      <c r="WR111" s="35"/>
      <c r="WS111" s="35"/>
      <c r="WT111" s="35"/>
      <c r="WU111" s="35"/>
      <c r="WV111" s="35"/>
      <c r="WW111" s="35"/>
      <c r="WX111" s="35"/>
      <c r="WY111" s="35"/>
      <c r="WZ111" s="35"/>
      <c r="XA111" s="35"/>
      <c r="XB111" s="35"/>
      <c r="XC111" s="35"/>
      <c r="XD111" s="35"/>
      <c r="XE111" s="35"/>
      <c r="XF111" s="35"/>
      <c r="XG111" s="35"/>
      <c r="XH111" s="35"/>
      <c r="XI111" s="35"/>
      <c r="XJ111" s="35"/>
      <c r="XK111" s="35"/>
      <c r="XL111" s="35"/>
      <c r="XM111" s="35"/>
      <c r="XN111" s="35"/>
      <c r="XO111" s="35"/>
      <c r="XP111" s="35"/>
      <c r="XQ111" s="35"/>
      <c r="XR111" s="35"/>
      <c r="XS111" s="35"/>
      <c r="XT111" s="35"/>
      <c r="XU111" s="35"/>
      <c r="XV111" s="35"/>
      <c r="XW111" s="35"/>
      <c r="XX111" s="35"/>
      <c r="XY111" s="35"/>
      <c r="XZ111" s="35"/>
      <c r="YA111" s="35"/>
      <c r="YB111" s="35"/>
      <c r="YC111" s="35"/>
      <c r="YD111" s="35"/>
      <c r="YE111" s="35"/>
      <c r="YF111" s="35"/>
      <c r="YG111" s="35"/>
      <c r="YH111" s="35"/>
      <c r="YI111" s="35"/>
      <c r="YJ111" s="35"/>
      <c r="YK111" s="35"/>
      <c r="YL111" s="35"/>
      <c r="YM111" s="35"/>
      <c r="YN111" s="35"/>
      <c r="YO111" s="35"/>
      <c r="YP111" s="35"/>
      <c r="YQ111" s="35"/>
      <c r="YR111" s="35"/>
      <c r="YS111" s="35"/>
      <c r="YT111" s="35"/>
      <c r="YU111" s="35"/>
      <c r="YV111" s="35"/>
      <c r="YW111" s="35"/>
      <c r="YX111" s="35"/>
      <c r="YY111" s="35"/>
      <c r="YZ111" s="35"/>
      <c r="ZA111" s="35"/>
      <c r="ZB111" s="35"/>
      <c r="ZC111" s="35"/>
      <c r="ZD111" s="35"/>
      <c r="ZE111" s="35"/>
      <c r="ZF111" s="35"/>
      <c r="ZG111" s="35"/>
      <c r="ZH111" s="35"/>
      <c r="ZI111" s="35"/>
      <c r="ZJ111" s="35"/>
      <c r="ZK111" s="35"/>
      <c r="ZL111" s="35"/>
      <c r="ZM111" s="35"/>
      <c r="ZN111" s="35"/>
      <c r="ZO111" s="35"/>
      <c r="ZP111" s="35"/>
      <c r="ZQ111" s="35"/>
      <c r="ZR111" s="35"/>
      <c r="ZS111" s="35"/>
      <c r="ZT111" s="35"/>
      <c r="ZU111" s="35"/>
      <c r="ZV111" s="35"/>
      <c r="ZW111" s="35"/>
      <c r="ZX111" s="35"/>
      <c r="ZY111" s="35"/>
      <c r="ZZ111" s="35"/>
      <c r="AAA111" s="35"/>
      <c r="AAB111" s="35"/>
      <c r="AAC111" s="35"/>
      <c r="AAD111" s="35"/>
      <c r="AAE111" s="35"/>
      <c r="AAF111" s="35"/>
      <c r="AAG111" s="35"/>
      <c r="AAH111" s="35"/>
      <c r="AAI111" s="35"/>
      <c r="AAJ111" s="35"/>
      <c r="AAK111" s="35"/>
      <c r="AAL111" s="35"/>
      <c r="AAM111" s="35"/>
      <c r="AAN111" s="35"/>
      <c r="AAO111" s="35"/>
      <c r="AAP111" s="35"/>
      <c r="AAQ111" s="35"/>
      <c r="AAR111" s="35"/>
      <c r="AAS111" s="35"/>
      <c r="AAT111" s="35"/>
      <c r="AAU111" s="35"/>
      <c r="AAV111" s="35"/>
      <c r="AAW111" s="35"/>
      <c r="AAX111" s="35"/>
      <c r="AAY111" s="35"/>
      <c r="AAZ111" s="35"/>
      <c r="ABA111" s="35"/>
      <c r="ABB111" s="35"/>
      <c r="ABC111" s="35"/>
      <c r="ABD111" s="35"/>
      <c r="ABE111" s="35"/>
      <c r="ABF111" s="35"/>
      <c r="ABG111" s="35"/>
      <c r="ABH111" s="35"/>
      <c r="ABI111" s="35"/>
      <c r="ABJ111" s="35"/>
      <c r="ABK111" s="35"/>
      <c r="ABL111" s="35"/>
      <c r="ABM111" s="35"/>
      <c r="ABN111" s="35"/>
      <c r="ABO111" s="35"/>
      <c r="ABP111" s="35"/>
      <c r="ABQ111" s="35"/>
      <c r="ABR111" s="35"/>
      <c r="ABS111" s="35"/>
      <c r="ABT111" s="35"/>
      <c r="ABU111" s="35"/>
      <c r="ABV111" s="35"/>
      <c r="ABW111" s="35"/>
      <c r="ABX111" s="35"/>
      <c r="ABY111" s="35"/>
      <c r="ABZ111" s="35"/>
      <c r="ACA111" s="35"/>
      <c r="ACB111" s="35"/>
      <c r="ACC111" s="35"/>
      <c r="ACD111" s="35"/>
      <c r="ACE111" s="35"/>
      <c r="ACF111" s="35"/>
      <c r="ACG111" s="35"/>
      <c r="ACH111" s="35"/>
      <c r="ACI111" s="35"/>
      <c r="ACJ111" s="35"/>
      <c r="ACK111" s="35"/>
      <c r="ACL111" s="35"/>
      <c r="ACM111" s="35"/>
      <c r="ACN111" s="35"/>
      <c r="ACO111" s="35"/>
      <c r="ACP111" s="35"/>
      <c r="ACQ111" s="35"/>
      <c r="ACR111" s="35"/>
      <c r="ACS111" s="35"/>
      <c r="ACT111" s="35"/>
      <c r="ACU111" s="35"/>
      <c r="ACV111" s="35"/>
      <c r="ACW111" s="35"/>
      <c r="ACX111" s="35"/>
      <c r="ACY111" s="35"/>
      <c r="ACZ111" s="35"/>
      <c r="ADA111" s="35"/>
      <c r="ADB111" s="35"/>
      <c r="ADC111" s="35"/>
      <c r="ADD111" s="35"/>
      <c r="ADE111" s="35"/>
      <c r="ADF111" s="35"/>
      <c r="ADG111" s="35"/>
      <c r="ADH111" s="35"/>
      <c r="ADI111" s="35"/>
      <c r="ADJ111" s="35"/>
      <c r="ADK111" s="35"/>
      <c r="ADL111" s="35"/>
      <c r="ADM111" s="35"/>
      <c r="ADN111" s="35"/>
      <c r="ADO111" s="35"/>
      <c r="ADP111" s="35"/>
      <c r="ADQ111" s="35"/>
      <c r="ADR111" s="35"/>
      <c r="ADS111" s="35"/>
      <c r="ADT111" s="35"/>
      <c r="ADU111" s="35"/>
      <c r="ADV111" s="35"/>
      <c r="ADW111" s="35"/>
      <c r="ADX111" s="35"/>
      <c r="ADY111" s="35"/>
      <c r="ADZ111" s="35"/>
      <c r="AEA111" s="35"/>
      <c r="AEB111" s="35"/>
      <c r="AEC111" s="35"/>
      <c r="AED111" s="35"/>
      <c r="AEE111" s="35"/>
      <c r="AEF111" s="35"/>
      <c r="AEG111" s="35"/>
      <c r="AEH111" s="35"/>
      <c r="AEI111" s="35"/>
      <c r="AEJ111" s="35"/>
      <c r="AEK111" s="35"/>
      <c r="AEL111" s="35"/>
      <c r="AEM111" s="35"/>
      <c r="AEN111" s="35"/>
      <c r="AEO111" s="35"/>
      <c r="AEP111" s="35"/>
      <c r="AEQ111" s="35"/>
      <c r="AER111" s="35"/>
      <c r="AES111" s="35"/>
      <c r="AET111" s="35"/>
      <c r="AEU111" s="35"/>
      <c r="AEV111" s="35"/>
      <c r="AEW111" s="35"/>
      <c r="AEX111" s="35"/>
      <c r="AEY111" s="35"/>
      <c r="AEZ111" s="35"/>
      <c r="AFA111" s="35"/>
      <c r="AFB111" s="35"/>
      <c r="AFC111" s="35"/>
      <c r="AFD111" s="35"/>
      <c r="AFE111" s="35"/>
      <c r="AFF111" s="35"/>
      <c r="AFG111" s="35"/>
      <c r="AFH111" s="35"/>
      <c r="AFI111" s="35"/>
      <c r="AFJ111" s="35"/>
      <c r="AFK111" s="35"/>
      <c r="AFL111" s="35"/>
      <c r="AFM111" s="35"/>
      <c r="AFN111" s="35"/>
      <c r="AFO111" s="35"/>
      <c r="AFP111" s="35"/>
      <c r="AFQ111" s="35"/>
      <c r="AFR111" s="35"/>
      <c r="AFS111" s="35"/>
      <c r="AFT111" s="35"/>
      <c r="AFU111" s="35"/>
      <c r="AFV111" s="35"/>
      <c r="AFW111" s="35"/>
      <c r="AFX111" s="35"/>
      <c r="AFY111" s="35"/>
      <c r="AFZ111" s="35"/>
      <c r="AGA111" s="35"/>
      <c r="AGB111" s="35"/>
      <c r="AGC111" s="35"/>
      <c r="AGD111" s="35"/>
      <c r="AGE111" s="35"/>
      <c r="AGF111" s="35"/>
      <c r="AGG111" s="35"/>
      <c r="AGH111" s="35"/>
      <c r="AGI111" s="35"/>
      <c r="AGJ111" s="35"/>
      <c r="AGK111" s="35"/>
      <c r="AGL111" s="35"/>
      <c r="AGM111" s="35"/>
      <c r="AGN111" s="35"/>
      <c r="AGO111" s="35"/>
      <c r="AGP111" s="35"/>
      <c r="AGQ111" s="35"/>
      <c r="AGR111" s="35"/>
      <c r="AGS111" s="35"/>
      <c r="AGT111" s="35"/>
      <c r="AGU111" s="35"/>
      <c r="AGV111" s="35"/>
      <c r="AGW111" s="35"/>
      <c r="AGX111" s="35"/>
      <c r="AGY111" s="35"/>
      <c r="AGZ111" s="35"/>
      <c r="AHA111" s="35"/>
      <c r="AHB111" s="35"/>
      <c r="AHC111" s="35"/>
      <c r="AHD111" s="35"/>
      <c r="AHE111" s="35"/>
      <c r="AHF111" s="35"/>
      <c r="AHG111" s="35"/>
      <c r="AHH111" s="35"/>
      <c r="AHI111" s="35"/>
      <c r="AHJ111" s="35"/>
      <c r="AHK111" s="35"/>
      <c r="AHL111" s="35"/>
      <c r="AHM111" s="35"/>
      <c r="AHN111" s="35"/>
      <c r="AHO111" s="35"/>
      <c r="AHP111" s="35"/>
      <c r="AHQ111" s="35"/>
      <c r="AHR111" s="35"/>
      <c r="AHS111" s="35"/>
      <c r="AHT111" s="35"/>
      <c r="AHU111" s="35"/>
      <c r="AHV111" s="35"/>
      <c r="AHW111" s="35"/>
      <c r="AHX111" s="35"/>
      <c r="AHY111" s="35"/>
      <c r="AHZ111" s="35"/>
      <c r="AIA111" s="35"/>
      <c r="AIB111" s="35"/>
      <c r="AIC111" s="35"/>
      <c r="AID111" s="35"/>
      <c r="AIE111" s="35"/>
      <c r="AIF111" s="35"/>
      <c r="AIG111" s="35"/>
      <c r="AIH111" s="35"/>
      <c r="AII111" s="35"/>
      <c r="AIJ111" s="35"/>
      <c r="AIK111" s="35"/>
      <c r="AIL111" s="35"/>
      <c r="AIM111" s="35"/>
      <c r="AIN111" s="35"/>
      <c r="AIO111" s="35"/>
      <c r="AIP111" s="35"/>
      <c r="AIQ111" s="35"/>
      <c r="AIR111" s="35"/>
      <c r="AIS111" s="35"/>
      <c r="AIT111" s="35"/>
      <c r="AIU111" s="35"/>
      <c r="AIV111" s="35"/>
      <c r="AIW111" s="35"/>
      <c r="AIX111" s="35"/>
      <c r="AIY111" s="35"/>
      <c r="AIZ111" s="35"/>
      <c r="AJA111" s="35"/>
      <c r="AJB111" s="35"/>
      <c r="AJC111" s="35"/>
      <c r="AJD111" s="35"/>
      <c r="AJE111" s="35"/>
      <c r="AJF111" s="35"/>
      <c r="AJG111" s="35"/>
      <c r="AJH111" s="35"/>
      <c r="AJI111" s="35"/>
      <c r="AJJ111" s="35"/>
      <c r="AJK111" s="35"/>
      <c r="AJL111" s="35"/>
      <c r="AJM111" s="35"/>
      <c r="AJN111" s="35"/>
      <c r="AJO111" s="35"/>
      <c r="AJP111" s="35"/>
      <c r="AJQ111" s="35"/>
      <c r="AJR111" s="35"/>
      <c r="AJS111" s="35"/>
      <c r="AJT111" s="35"/>
      <c r="AJU111" s="35"/>
      <c r="AJV111" s="35"/>
      <c r="AJW111" s="35"/>
      <c r="AJX111" s="35"/>
      <c r="AJY111" s="35"/>
      <c r="AJZ111" s="35"/>
      <c r="AKA111" s="35"/>
      <c r="AKB111" s="35"/>
      <c r="AKC111" s="35"/>
      <c r="AKD111" s="35"/>
      <c r="AKE111" s="35"/>
      <c r="AKF111" s="35"/>
      <c r="AKG111" s="35"/>
      <c r="AKH111" s="35"/>
      <c r="AKI111" s="35"/>
      <c r="AKJ111" s="35"/>
      <c r="AKK111" s="35"/>
      <c r="AKL111" s="35"/>
      <c r="AKM111" s="35"/>
      <c r="AKN111" s="35"/>
      <c r="AKO111" s="35"/>
      <c r="AKP111" s="35"/>
      <c r="AKQ111" s="35"/>
      <c r="AKR111" s="35"/>
      <c r="AKS111" s="35"/>
      <c r="AKT111" s="35"/>
      <c r="AKU111" s="35"/>
      <c r="AKV111" s="35"/>
      <c r="AKW111" s="35"/>
      <c r="AKX111" s="35"/>
      <c r="AKY111" s="35"/>
      <c r="AKZ111" s="35"/>
      <c r="ALA111" s="35"/>
      <c r="ALB111" s="35"/>
      <c r="ALC111" s="35"/>
      <c r="ALD111" s="35"/>
      <c r="ALE111" s="35"/>
      <c r="ALF111" s="35"/>
      <c r="ALG111" s="35"/>
      <c r="ALH111" s="35"/>
      <c r="ALI111" s="35"/>
      <c r="ALJ111" s="35"/>
      <c r="ALK111" s="35"/>
      <c r="ALL111" s="35"/>
      <c r="ALM111" s="35"/>
      <c r="ALN111" s="35"/>
      <c r="ALO111" s="35"/>
      <c r="ALP111" s="35"/>
      <c r="ALQ111" s="35"/>
      <c r="ALR111" s="35"/>
      <c r="ALS111" s="35"/>
      <c r="ALT111" s="35"/>
      <c r="ALU111" s="35"/>
      <c r="ALV111" s="35"/>
      <c r="ALW111" s="35"/>
      <c r="ALX111" s="35"/>
      <c r="ALY111" s="35"/>
      <c r="ALZ111" s="35"/>
      <c r="AMA111" s="35"/>
    </row>
    <row r="112" spans="14:1015">
      <c r="N112" s="3">
        <f>Y112*info!T$4+AC112*info!T$5+AG112*info!T$6+AK112*info!T$7+N111</f>
        <v>1.6458000000000006</v>
      </c>
      <c r="P112" s="45">
        <v>72</v>
      </c>
      <c r="Q112" s="131"/>
      <c r="R112" s="131"/>
      <c r="S112" s="161">
        <f t="shared" si="61"/>
        <v>2.0577470355731216E-2</v>
      </c>
      <c r="T112" s="169">
        <f>AA111*$AA$30*$AA$34*(1-$AA$32)+AE111*$AE$30*$AE$34*(1-$AE$32)+AI111*$AI$30*$AI$34*(1-$AI$32)+AM111*$AM$30*$AM$34*(1-$AM$32)+AQ111*$AQ$30*$AQ$34*(1-$AQ$32)+AU111*$AU$30*$AU$34*(1-$AU$32)+Q112-R112+AW111+AX111+Advance!G86</f>
        <v>0.16230000000000022</v>
      </c>
      <c r="U112" s="132">
        <f t="shared" si="70"/>
        <v>0</v>
      </c>
      <c r="V112" s="165">
        <f t="shared" si="49"/>
        <v>0.16230000000000022</v>
      </c>
      <c r="W112" s="166">
        <f t="shared" si="62"/>
        <v>6.0359999999999996</v>
      </c>
      <c r="X112" s="49"/>
      <c r="Y112" s="42">
        <f t="shared" si="41"/>
        <v>0</v>
      </c>
      <c r="Z112" s="46">
        <f t="shared" si="63"/>
        <v>0</v>
      </c>
      <c r="AA112" s="47">
        <f t="shared" si="50"/>
        <v>0</v>
      </c>
      <c r="AB112" s="48">
        <f t="shared" si="51"/>
        <v>0.16230000000000022</v>
      </c>
      <c r="AC112" s="49">
        <f t="shared" si="52"/>
        <v>0</v>
      </c>
      <c r="AD112" s="46">
        <f t="shared" si="64"/>
        <v>0</v>
      </c>
      <c r="AE112" s="46">
        <f t="shared" si="53"/>
        <v>100</v>
      </c>
      <c r="AF112" s="50">
        <f t="shared" si="42"/>
        <v>0.16230000000000022</v>
      </c>
      <c r="AG112" s="42">
        <f t="shared" si="65"/>
        <v>6</v>
      </c>
      <c r="AH112" s="46">
        <f t="shared" si="66"/>
        <v>-4</v>
      </c>
      <c r="AI112" s="46">
        <f t="shared" si="54"/>
        <v>200</v>
      </c>
      <c r="AJ112" s="50">
        <f t="shared" si="43"/>
        <v>1.8300000000000205E-2</v>
      </c>
      <c r="AK112" s="42">
        <f t="shared" si="55"/>
        <v>0</v>
      </c>
      <c r="AL112" s="46">
        <f t="shared" si="67"/>
        <v>0</v>
      </c>
      <c r="AM112" s="46">
        <f t="shared" si="56"/>
        <v>1</v>
      </c>
      <c r="AN112" s="50">
        <f t="shared" si="44"/>
        <v>1.8300000000000205E-2</v>
      </c>
      <c r="AO112" s="42">
        <f t="shared" si="57"/>
        <v>0</v>
      </c>
      <c r="AP112" s="46">
        <f t="shared" si="68"/>
        <v>0</v>
      </c>
      <c r="AQ112" s="46">
        <f t="shared" si="58"/>
        <v>0</v>
      </c>
      <c r="AR112" s="50">
        <f t="shared" si="45"/>
        <v>1.8300000000000205E-2</v>
      </c>
      <c r="AS112" s="42">
        <f t="shared" si="59"/>
        <v>0</v>
      </c>
      <c r="AT112" s="46">
        <f t="shared" si="69"/>
        <v>0</v>
      </c>
      <c r="AU112" s="46">
        <f t="shared" si="60"/>
        <v>0</v>
      </c>
      <c r="AV112" s="51">
        <f t="shared" si="46"/>
        <v>1.8300000000000205E-2</v>
      </c>
      <c r="AW112" s="42">
        <f t="shared" si="47"/>
        <v>0.16230000000000022</v>
      </c>
      <c r="AX112" s="43">
        <f t="shared" si="48"/>
        <v>-0.14400000000000002</v>
      </c>
      <c r="AY112" s="42">
        <f t="shared" si="39"/>
        <v>301</v>
      </c>
      <c r="AZ112" s="52">
        <f t="shared" si="40"/>
        <v>6.0359999999999996</v>
      </c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O112" s="35"/>
      <c r="RP112" s="35"/>
      <c r="RQ112" s="35"/>
      <c r="RR112" s="35"/>
      <c r="RS112" s="35"/>
      <c r="RT112" s="35"/>
      <c r="RU112" s="35"/>
      <c r="RV112" s="35"/>
      <c r="RW112" s="35"/>
      <c r="RX112" s="35"/>
      <c r="RY112" s="35"/>
      <c r="RZ112" s="35"/>
      <c r="SA112" s="35"/>
      <c r="SB112" s="35"/>
      <c r="SC112" s="35"/>
      <c r="SD112" s="35"/>
      <c r="SE112" s="35"/>
      <c r="SF112" s="35"/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/>
      <c r="TP112" s="35"/>
      <c r="TQ112" s="35"/>
      <c r="TR112" s="35"/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/>
      <c r="VR112" s="35"/>
      <c r="VS112" s="35"/>
      <c r="VT112" s="35"/>
      <c r="VU112" s="35"/>
      <c r="VV112" s="35"/>
      <c r="VW112" s="35"/>
      <c r="VX112" s="35"/>
      <c r="VY112" s="35"/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/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/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/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K112" s="35"/>
      <c r="ABL112" s="35"/>
      <c r="ABM112" s="35"/>
      <c r="ABN112" s="35"/>
      <c r="ABO112" s="35"/>
      <c r="ABP112" s="35"/>
      <c r="ABQ112" s="35"/>
      <c r="ABR112" s="35"/>
      <c r="ABS112" s="35"/>
      <c r="ABT112" s="35"/>
      <c r="ABU112" s="35"/>
      <c r="ABV112" s="35"/>
      <c r="ABW112" s="35"/>
      <c r="ABX112" s="35"/>
      <c r="ABY112" s="35"/>
      <c r="ABZ112" s="35"/>
      <c r="ACA112" s="35"/>
      <c r="ACB112" s="35"/>
      <c r="ACC112" s="35"/>
      <c r="ACD112" s="35"/>
      <c r="ACE112" s="35"/>
      <c r="ACF112" s="35"/>
      <c r="ACG112" s="35"/>
      <c r="ACH112" s="35"/>
      <c r="ACI112" s="35"/>
      <c r="ACJ112" s="35"/>
      <c r="ACK112" s="35"/>
      <c r="ACL112" s="35"/>
      <c r="ACM112" s="35"/>
      <c r="ACN112" s="35"/>
      <c r="ACO112" s="35"/>
      <c r="ACP112" s="35"/>
      <c r="ACQ112" s="35"/>
      <c r="ACR112" s="35"/>
      <c r="ACS112" s="35"/>
      <c r="ACT112" s="35"/>
      <c r="ACU112" s="35"/>
      <c r="ACV112" s="35"/>
      <c r="ACW112" s="35"/>
      <c r="ACX112" s="35"/>
      <c r="ACY112" s="35"/>
      <c r="ACZ112" s="35"/>
      <c r="ADA112" s="35"/>
      <c r="ADB112" s="35"/>
      <c r="ADC112" s="35"/>
      <c r="ADD112" s="35"/>
      <c r="ADE112" s="35"/>
      <c r="ADF112" s="35"/>
      <c r="ADG112" s="35"/>
      <c r="ADH112" s="35"/>
      <c r="ADI112" s="35"/>
      <c r="ADJ112" s="35"/>
      <c r="ADK112" s="35"/>
      <c r="ADL112" s="35"/>
      <c r="ADM112" s="35"/>
      <c r="ADN112" s="35"/>
      <c r="ADO112" s="35"/>
      <c r="ADP112" s="35"/>
      <c r="ADQ112" s="35"/>
      <c r="ADR112" s="35"/>
      <c r="ADS112" s="35"/>
      <c r="ADT112" s="35"/>
      <c r="ADU112" s="35"/>
      <c r="ADV112" s="35"/>
      <c r="ADW112" s="35"/>
      <c r="ADX112" s="35"/>
      <c r="ADY112" s="35"/>
      <c r="ADZ112" s="35"/>
      <c r="AEA112" s="35"/>
      <c r="AEB112" s="35"/>
      <c r="AEC112" s="35"/>
      <c r="AED112" s="35"/>
      <c r="AEE112" s="35"/>
      <c r="AEF112" s="35"/>
      <c r="AEG112" s="35"/>
      <c r="AEH112" s="35"/>
      <c r="AEI112" s="35"/>
      <c r="AEJ112" s="35"/>
      <c r="AEK112" s="35"/>
      <c r="AEL112" s="35"/>
      <c r="AEM112" s="35"/>
      <c r="AEN112" s="35"/>
      <c r="AEO112" s="35"/>
      <c r="AEP112" s="35"/>
      <c r="AEQ112" s="35"/>
      <c r="AER112" s="35"/>
      <c r="AES112" s="35"/>
      <c r="AET112" s="35"/>
      <c r="AEU112" s="35"/>
      <c r="AEV112" s="35"/>
      <c r="AEW112" s="35"/>
      <c r="AEX112" s="35"/>
      <c r="AEY112" s="35"/>
      <c r="AEZ112" s="35"/>
      <c r="AFA112" s="35"/>
      <c r="AFB112" s="35"/>
      <c r="AFC112" s="35"/>
      <c r="AFD112" s="35"/>
      <c r="AFE112" s="35"/>
      <c r="AFF112" s="35"/>
      <c r="AFG112" s="35"/>
      <c r="AFH112" s="35"/>
      <c r="AFI112" s="35"/>
      <c r="AFJ112" s="35"/>
      <c r="AFK112" s="35"/>
      <c r="AFL112" s="35"/>
      <c r="AFM112" s="35"/>
      <c r="AFN112" s="35"/>
      <c r="AFO112" s="35"/>
      <c r="AFP112" s="35"/>
      <c r="AFQ112" s="35"/>
      <c r="AFR112" s="35"/>
      <c r="AFS112" s="35"/>
      <c r="AFT112" s="35"/>
      <c r="AFU112" s="35"/>
      <c r="AFV112" s="35"/>
      <c r="AFW112" s="35"/>
      <c r="AFX112" s="35"/>
      <c r="AFY112" s="35"/>
      <c r="AFZ112" s="35"/>
      <c r="AGA112" s="35"/>
      <c r="AGB112" s="35"/>
      <c r="AGC112" s="35"/>
      <c r="AGD112" s="35"/>
      <c r="AGE112" s="35"/>
      <c r="AGF112" s="35"/>
      <c r="AGG112" s="35"/>
      <c r="AGH112" s="35"/>
      <c r="AGI112" s="35"/>
      <c r="AGJ112" s="35"/>
      <c r="AGK112" s="35"/>
      <c r="AGL112" s="35"/>
      <c r="AGM112" s="35"/>
      <c r="AGN112" s="35"/>
      <c r="AGO112" s="35"/>
      <c r="AGP112" s="35"/>
      <c r="AGQ112" s="35"/>
      <c r="AGR112" s="35"/>
      <c r="AGS112" s="35"/>
      <c r="AGT112" s="35"/>
      <c r="AGU112" s="35"/>
      <c r="AGV112" s="35"/>
      <c r="AGW112" s="35"/>
      <c r="AGX112" s="35"/>
      <c r="AGY112" s="35"/>
      <c r="AGZ112" s="35"/>
      <c r="AHA112" s="35"/>
      <c r="AHB112" s="35"/>
      <c r="AHC112" s="35"/>
      <c r="AHD112" s="35"/>
      <c r="AHE112" s="35"/>
      <c r="AHF112" s="35"/>
      <c r="AHG112" s="35"/>
      <c r="AHH112" s="35"/>
      <c r="AHI112" s="35"/>
      <c r="AHJ112" s="35"/>
      <c r="AHK112" s="35"/>
      <c r="AHL112" s="35"/>
      <c r="AHM112" s="35"/>
      <c r="AHN112" s="35"/>
      <c r="AHO112" s="35"/>
      <c r="AHP112" s="35"/>
      <c r="AHQ112" s="35"/>
      <c r="AHR112" s="35"/>
      <c r="AHS112" s="35"/>
      <c r="AHT112" s="35"/>
      <c r="AHU112" s="35"/>
      <c r="AHV112" s="35"/>
      <c r="AHW112" s="35"/>
      <c r="AHX112" s="35"/>
      <c r="AHY112" s="35"/>
      <c r="AHZ112" s="35"/>
      <c r="AIA112" s="35"/>
      <c r="AIB112" s="35"/>
      <c r="AIC112" s="35"/>
      <c r="AID112" s="35"/>
      <c r="AIE112" s="35"/>
      <c r="AIF112" s="35"/>
      <c r="AIG112" s="35"/>
      <c r="AIH112" s="35"/>
      <c r="AII112" s="35"/>
      <c r="AIJ112" s="35"/>
      <c r="AIK112" s="35"/>
      <c r="AIL112" s="35"/>
      <c r="AIM112" s="35"/>
      <c r="AIN112" s="35"/>
      <c r="AIO112" s="35"/>
      <c r="AIP112" s="35"/>
      <c r="AIQ112" s="35"/>
      <c r="AIR112" s="35"/>
      <c r="AIS112" s="35"/>
      <c r="AIT112" s="35"/>
      <c r="AIU112" s="35"/>
      <c r="AIV112" s="35"/>
      <c r="AIW112" s="35"/>
      <c r="AIX112" s="35"/>
      <c r="AIY112" s="35"/>
      <c r="AIZ112" s="35"/>
      <c r="AJA112" s="35"/>
      <c r="AJB112" s="35"/>
      <c r="AJC112" s="35"/>
      <c r="AJD112" s="35"/>
      <c r="AJE112" s="35"/>
      <c r="AJF112" s="35"/>
      <c r="AJG112" s="35"/>
      <c r="AJH112" s="35"/>
      <c r="AJI112" s="35"/>
      <c r="AJJ112" s="35"/>
      <c r="AJK112" s="35"/>
      <c r="AJL112" s="35"/>
      <c r="AJM112" s="35"/>
      <c r="AJN112" s="35"/>
      <c r="AJO112" s="35"/>
      <c r="AJP112" s="35"/>
      <c r="AJQ112" s="35"/>
      <c r="AJR112" s="35"/>
      <c r="AJS112" s="35"/>
      <c r="AJT112" s="35"/>
      <c r="AJU112" s="35"/>
      <c r="AJV112" s="35"/>
      <c r="AJW112" s="35"/>
      <c r="AJX112" s="35"/>
      <c r="AJY112" s="35"/>
      <c r="AJZ112" s="35"/>
      <c r="AKA112" s="35"/>
      <c r="AKB112" s="35"/>
      <c r="AKC112" s="35"/>
      <c r="AKD112" s="35"/>
      <c r="AKE112" s="35"/>
      <c r="AKF112" s="35"/>
      <c r="AKG112" s="35"/>
      <c r="AKH112" s="35"/>
      <c r="AKI112" s="35"/>
      <c r="AKJ112" s="35"/>
      <c r="AKK112" s="35"/>
      <c r="AKL112" s="35"/>
      <c r="AKM112" s="35"/>
      <c r="AKN112" s="35"/>
      <c r="AKO112" s="35"/>
      <c r="AKP112" s="35"/>
      <c r="AKQ112" s="35"/>
      <c r="AKR112" s="35"/>
      <c r="AKS112" s="35"/>
      <c r="AKT112" s="35"/>
      <c r="AKU112" s="35"/>
      <c r="AKV112" s="35"/>
      <c r="AKW112" s="35"/>
      <c r="AKX112" s="35"/>
      <c r="AKY112" s="35"/>
      <c r="AKZ112" s="35"/>
      <c r="ALA112" s="35"/>
      <c r="ALB112" s="35"/>
      <c r="ALC112" s="35"/>
      <c r="ALD112" s="35"/>
      <c r="ALE112" s="35"/>
      <c r="ALF112" s="35"/>
      <c r="ALG112" s="35"/>
      <c r="ALH112" s="35"/>
      <c r="ALI112" s="35"/>
      <c r="ALJ112" s="35"/>
      <c r="ALK112" s="35"/>
      <c r="ALL112" s="35"/>
      <c r="ALM112" s="35"/>
      <c r="ALN112" s="35"/>
      <c r="ALO112" s="35"/>
      <c r="ALP112" s="35"/>
      <c r="ALQ112" s="35"/>
      <c r="ALR112" s="35"/>
      <c r="ALS112" s="35"/>
      <c r="ALT112" s="35"/>
      <c r="ALU112" s="35"/>
      <c r="ALV112" s="35"/>
      <c r="ALW112" s="35"/>
      <c r="ALX112" s="35"/>
      <c r="ALY112" s="35"/>
      <c r="ALZ112" s="35"/>
      <c r="AMA112" s="35"/>
    </row>
    <row r="113" spans="14:1015">
      <c r="N113" s="3">
        <f>Y113*info!T$4+AC113*info!T$5+AG113*info!T$6+AK113*info!T$7+N112</f>
        <v>1.6674000000000007</v>
      </c>
      <c r="P113" s="45">
        <v>73</v>
      </c>
      <c r="Q113" s="131"/>
      <c r="R113" s="131"/>
      <c r="S113" s="161">
        <f t="shared" si="61"/>
        <v>2.0733992094861653E-2</v>
      </c>
      <c r="T113" s="169">
        <f>AA112*$AA$30*$AA$34*(1-$AA$32)+AE112*$AE$30*$AE$34*(1-$AE$32)+AI112*$AI$30*$AI$34*(1-$AI$32)+AM112*$AM$30*$AM$34*(1-$AM$32)+AQ112*$AQ$30*$AQ$34*(1-$AQ$32)+AU112*$AU$30*$AU$34*(1-$AU$32)+Q113-R113+AW112+AX112+Advance!G87</f>
        <v>0.16920000000000024</v>
      </c>
      <c r="U113" s="132">
        <f t="shared" si="70"/>
        <v>0</v>
      </c>
      <c r="V113" s="165">
        <f t="shared" si="49"/>
        <v>0.16920000000000024</v>
      </c>
      <c r="W113" s="166">
        <f t="shared" si="62"/>
        <v>6.0720000000000001</v>
      </c>
      <c r="X113" s="49"/>
      <c r="Y113" s="42">
        <f t="shared" si="41"/>
        <v>0</v>
      </c>
      <c r="Z113" s="46">
        <f t="shared" si="63"/>
        <v>0</v>
      </c>
      <c r="AA113" s="47">
        <f t="shared" si="50"/>
        <v>0</v>
      </c>
      <c r="AB113" s="48">
        <f t="shared" si="51"/>
        <v>0.16920000000000024</v>
      </c>
      <c r="AC113" s="49">
        <f t="shared" si="52"/>
        <v>0</v>
      </c>
      <c r="AD113" s="46">
        <f t="shared" si="64"/>
        <v>0</v>
      </c>
      <c r="AE113" s="46">
        <f t="shared" si="53"/>
        <v>100</v>
      </c>
      <c r="AF113" s="50">
        <f t="shared" si="42"/>
        <v>0.16920000000000024</v>
      </c>
      <c r="AG113" s="42">
        <f t="shared" si="65"/>
        <v>5</v>
      </c>
      <c r="AH113" s="46">
        <f t="shared" si="66"/>
        <v>-5</v>
      </c>
      <c r="AI113" s="46">
        <f t="shared" si="54"/>
        <v>200</v>
      </c>
      <c r="AJ113" s="50">
        <f t="shared" si="43"/>
        <v>4.9200000000000244E-2</v>
      </c>
      <c r="AK113" s="42">
        <f t="shared" si="55"/>
        <v>1</v>
      </c>
      <c r="AL113" s="46">
        <f t="shared" si="67"/>
        <v>0</v>
      </c>
      <c r="AM113" s="46">
        <f t="shared" si="56"/>
        <v>2</v>
      </c>
      <c r="AN113" s="50">
        <f t="shared" si="44"/>
        <v>1.3200000000000246E-2</v>
      </c>
      <c r="AO113" s="42">
        <f t="shared" si="57"/>
        <v>0</v>
      </c>
      <c r="AP113" s="46">
        <f t="shared" si="68"/>
        <v>0</v>
      </c>
      <c r="AQ113" s="46">
        <f t="shared" si="58"/>
        <v>0</v>
      </c>
      <c r="AR113" s="50">
        <f t="shared" si="45"/>
        <v>1.3200000000000246E-2</v>
      </c>
      <c r="AS113" s="42">
        <f t="shared" si="59"/>
        <v>0</v>
      </c>
      <c r="AT113" s="46">
        <f t="shared" si="69"/>
        <v>0</v>
      </c>
      <c r="AU113" s="46">
        <f t="shared" si="60"/>
        <v>0</v>
      </c>
      <c r="AV113" s="51">
        <f t="shared" si="46"/>
        <v>1.3200000000000246E-2</v>
      </c>
      <c r="AW113" s="42">
        <f t="shared" si="47"/>
        <v>0.16920000000000024</v>
      </c>
      <c r="AX113" s="43">
        <f t="shared" si="48"/>
        <v>-0.156</v>
      </c>
      <c r="AY113" s="42">
        <f t="shared" ref="AY113:AY176" si="71">+AA113+AE113+AI113+AM113+AQ113+AU113</f>
        <v>302</v>
      </c>
      <c r="AZ113" s="52">
        <f t="shared" ref="AZ113:AZ176" si="72">+AA113*$AA$30+AE113*$AE$30+AI113*$AI$30+AM113*$AM$30+AQ113*$AQ$30+AU113*$AU$30</f>
        <v>6.0720000000000001</v>
      </c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  <c r="QR113" s="35"/>
      <c r="QS113" s="35"/>
      <c r="QT113" s="35"/>
      <c r="QU113" s="35"/>
      <c r="QV113" s="35"/>
      <c r="QW113" s="35"/>
      <c r="QX113" s="35"/>
      <c r="QY113" s="35"/>
      <c r="QZ113" s="35"/>
      <c r="RA113" s="35"/>
      <c r="RB113" s="35"/>
      <c r="RC113" s="35"/>
      <c r="RD113" s="35"/>
      <c r="RE113" s="35"/>
      <c r="RF113" s="35"/>
      <c r="RG113" s="35"/>
      <c r="RH113" s="35"/>
      <c r="RI113" s="35"/>
      <c r="RJ113" s="35"/>
      <c r="RK113" s="35"/>
      <c r="RL113" s="35"/>
      <c r="RM113" s="35"/>
      <c r="RN113" s="35"/>
      <c r="RO113" s="35"/>
      <c r="RP113" s="35"/>
      <c r="RQ113" s="35"/>
      <c r="RR113" s="35"/>
      <c r="RS113" s="35"/>
      <c r="RT113" s="35"/>
      <c r="RU113" s="35"/>
      <c r="RV113" s="35"/>
      <c r="RW113" s="35"/>
      <c r="RX113" s="35"/>
      <c r="RY113" s="35"/>
      <c r="RZ113" s="35"/>
      <c r="SA113" s="35"/>
      <c r="SB113" s="35"/>
      <c r="SC113" s="35"/>
      <c r="SD113" s="35"/>
      <c r="SE113" s="35"/>
      <c r="SF113" s="35"/>
      <c r="SG113" s="35"/>
      <c r="SH113" s="35"/>
      <c r="SI113" s="35"/>
      <c r="SJ113" s="35"/>
      <c r="SK113" s="35"/>
      <c r="SL113" s="35"/>
      <c r="SM113" s="35"/>
      <c r="SN113" s="35"/>
      <c r="SO113" s="35"/>
      <c r="SP113" s="35"/>
      <c r="SQ113" s="35"/>
      <c r="SR113" s="35"/>
      <c r="SS113" s="35"/>
      <c r="ST113" s="35"/>
      <c r="SU113" s="35"/>
      <c r="SV113" s="35"/>
      <c r="SW113" s="35"/>
      <c r="SX113" s="35"/>
      <c r="SY113" s="35"/>
      <c r="SZ113" s="35"/>
      <c r="TA113" s="35"/>
      <c r="TB113" s="35"/>
      <c r="TC113" s="35"/>
      <c r="TD113" s="35"/>
      <c r="TE113" s="35"/>
      <c r="TF113" s="35"/>
      <c r="TG113" s="35"/>
      <c r="TH113" s="35"/>
      <c r="TI113" s="35"/>
      <c r="TJ113" s="35"/>
      <c r="TK113" s="35"/>
      <c r="TL113" s="35"/>
      <c r="TM113" s="35"/>
      <c r="TN113" s="35"/>
      <c r="TO113" s="35"/>
      <c r="TP113" s="35"/>
      <c r="TQ113" s="35"/>
      <c r="TR113" s="35"/>
      <c r="TS113" s="35"/>
      <c r="TT113" s="35"/>
      <c r="TU113" s="35"/>
      <c r="TV113" s="35"/>
      <c r="TW113" s="35"/>
      <c r="TX113" s="35"/>
      <c r="TY113" s="35"/>
      <c r="TZ113" s="35"/>
      <c r="UA113" s="35"/>
      <c r="UB113" s="35"/>
      <c r="UC113" s="35"/>
      <c r="UD113" s="35"/>
      <c r="UE113" s="35"/>
      <c r="UF113" s="35"/>
      <c r="UG113" s="35"/>
      <c r="UH113" s="35"/>
      <c r="UI113" s="35"/>
      <c r="UJ113" s="35"/>
      <c r="UK113" s="35"/>
      <c r="UL113" s="35"/>
      <c r="UM113" s="35"/>
      <c r="UN113" s="35"/>
      <c r="UO113" s="35"/>
      <c r="UP113" s="35"/>
      <c r="UQ113" s="35"/>
      <c r="UR113" s="35"/>
      <c r="US113" s="35"/>
      <c r="UT113" s="35"/>
      <c r="UU113" s="35"/>
      <c r="UV113" s="35"/>
      <c r="UW113" s="35"/>
      <c r="UX113" s="35"/>
      <c r="UY113" s="35"/>
      <c r="UZ113" s="35"/>
      <c r="VA113" s="35"/>
      <c r="VB113" s="35"/>
      <c r="VC113" s="35"/>
      <c r="VD113" s="35"/>
      <c r="VE113" s="35"/>
      <c r="VF113" s="35"/>
      <c r="VG113" s="35"/>
      <c r="VH113" s="35"/>
      <c r="VI113" s="35"/>
      <c r="VJ113" s="35"/>
      <c r="VK113" s="35"/>
      <c r="VL113" s="35"/>
      <c r="VM113" s="35"/>
      <c r="VN113" s="35"/>
      <c r="VO113" s="35"/>
      <c r="VP113" s="35"/>
      <c r="VQ113" s="35"/>
      <c r="VR113" s="35"/>
      <c r="VS113" s="35"/>
      <c r="VT113" s="35"/>
      <c r="VU113" s="35"/>
      <c r="VV113" s="35"/>
      <c r="VW113" s="35"/>
      <c r="VX113" s="35"/>
      <c r="VY113" s="35"/>
      <c r="VZ113" s="35"/>
      <c r="WA113" s="35"/>
      <c r="WB113" s="35"/>
      <c r="WC113" s="35"/>
      <c r="WD113" s="35"/>
      <c r="WE113" s="35"/>
      <c r="WF113" s="35"/>
      <c r="WG113" s="35"/>
      <c r="WH113" s="35"/>
      <c r="WI113" s="35"/>
      <c r="WJ113" s="35"/>
      <c r="WK113" s="35"/>
      <c r="WL113" s="35"/>
      <c r="WM113" s="35"/>
      <c r="WN113" s="35"/>
      <c r="WO113" s="35"/>
      <c r="WP113" s="35"/>
      <c r="WQ113" s="35"/>
      <c r="WR113" s="35"/>
      <c r="WS113" s="35"/>
      <c r="WT113" s="35"/>
      <c r="WU113" s="35"/>
      <c r="WV113" s="35"/>
      <c r="WW113" s="35"/>
      <c r="WX113" s="35"/>
      <c r="WY113" s="35"/>
      <c r="WZ113" s="35"/>
      <c r="XA113" s="35"/>
      <c r="XB113" s="35"/>
      <c r="XC113" s="35"/>
      <c r="XD113" s="35"/>
      <c r="XE113" s="35"/>
      <c r="XF113" s="35"/>
      <c r="XG113" s="35"/>
      <c r="XH113" s="35"/>
      <c r="XI113" s="35"/>
      <c r="XJ113" s="35"/>
      <c r="XK113" s="35"/>
      <c r="XL113" s="35"/>
      <c r="XM113" s="35"/>
      <c r="XN113" s="35"/>
      <c r="XO113" s="35"/>
      <c r="XP113" s="35"/>
      <c r="XQ113" s="35"/>
      <c r="XR113" s="35"/>
      <c r="XS113" s="35"/>
      <c r="XT113" s="35"/>
      <c r="XU113" s="35"/>
      <c r="XV113" s="35"/>
      <c r="XW113" s="35"/>
      <c r="XX113" s="35"/>
      <c r="XY113" s="35"/>
      <c r="XZ113" s="35"/>
      <c r="YA113" s="35"/>
      <c r="YB113" s="35"/>
      <c r="YC113" s="35"/>
      <c r="YD113" s="35"/>
      <c r="YE113" s="35"/>
      <c r="YF113" s="35"/>
      <c r="YG113" s="35"/>
      <c r="YH113" s="35"/>
      <c r="YI113" s="35"/>
      <c r="YJ113" s="35"/>
      <c r="YK113" s="35"/>
      <c r="YL113" s="35"/>
      <c r="YM113" s="35"/>
      <c r="YN113" s="35"/>
      <c r="YO113" s="35"/>
      <c r="YP113" s="35"/>
      <c r="YQ113" s="35"/>
      <c r="YR113" s="35"/>
      <c r="YS113" s="35"/>
      <c r="YT113" s="35"/>
      <c r="YU113" s="35"/>
      <c r="YV113" s="35"/>
      <c r="YW113" s="35"/>
      <c r="YX113" s="35"/>
      <c r="YY113" s="35"/>
      <c r="YZ113" s="35"/>
      <c r="ZA113" s="35"/>
      <c r="ZB113" s="35"/>
      <c r="ZC113" s="35"/>
      <c r="ZD113" s="35"/>
      <c r="ZE113" s="35"/>
      <c r="ZF113" s="35"/>
      <c r="ZG113" s="35"/>
      <c r="ZH113" s="35"/>
      <c r="ZI113" s="35"/>
      <c r="ZJ113" s="35"/>
      <c r="ZK113" s="35"/>
      <c r="ZL113" s="35"/>
      <c r="ZM113" s="35"/>
      <c r="ZN113" s="35"/>
      <c r="ZO113" s="35"/>
      <c r="ZP113" s="35"/>
      <c r="ZQ113" s="35"/>
      <c r="ZR113" s="35"/>
      <c r="ZS113" s="35"/>
      <c r="ZT113" s="35"/>
      <c r="ZU113" s="35"/>
      <c r="ZV113" s="35"/>
      <c r="ZW113" s="35"/>
      <c r="ZX113" s="35"/>
      <c r="ZY113" s="35"/>
      <c r="ZZ113" s="35"/>
      <c r="AAA113" s="35"/>
      <c r="AAB113" s="35"/>
      <c r="AAC113" s="35"/>
      <c r="AAD113" s="35"/>
      <c r="AAE113" s="35"/>
      <c r="AAF113" s="35"/>
      <c r="AAG113" s="35"/>
      <c r="AAH113" s="35"/>
      <c r="AAI113" s="35"/>
      <c r="AAJ113" s="35"/>
      <c r="AAK113" s="35"/>
      <c r="AAL113" s="35"/>
      <c r="AAM113" s="35"/>
      <c r="AAN113" s="35"/>
      <c r="AAO113" s="35"/>
      <c r="AAP113" s="35"/>
      <c r="AAQ113" s="35"/>
      <c r="AAR113" s="35"/>
      <c r="AAS113" s="35"/>
      <c r="AAT113" s="35"/>
      <c r="AAU113" s="35"/>
      <c r="AAV113" s="35"/>
      <c r="AAW113" s="35"/>
      <c r="AAX113" s="35"/>
      <c r="AAY113" s="35"/>
      <c r="AAZ113" s="35"/>
      <c r="ABA113" s="35"/>
      <c r="ABB113" s="35"/>
      <c r="ABC113" s="35"/>
      <c r="ABD113" s="35"/>
      <c r="ABE113" s="35"/>
      <c r="ABF113" s="35"/>
      <c r="ABG113" s="35"/>
      <c r="ABH113" s="35"/>
      <c r="ABI113" s="35"/>
      <c r="ABJ113" s="35"/>
      <c r="ABK113" s="35"/>
      <c r="ABL113" s="35"/>
      <c r="ABM113" s="35"/>
      <c r="ABN113" s="35"/>
      <c r="ABO113" s="35"/>
      <c r="ABP113" s="35"/>
      <c r="ABQ113" s="35"/>
      <c r="ABR113" s="35"/>
      <c r="ABS113" s="35"/>
      <c r="ABT113" s="35"/>
      <c r="ABU113" s="35"/>
      <c r="ABV113" s="35"/>
      <c r="ABW113" s="35"/>
      <c r="ABX113" s="35"/>
      <c r="ABY113" s="35"/>
      <c r="ABZ113" s="35"/>
      <c r="ACA113" s="35"/>
      <c r="ACB113" s="35"/>
      <c r="ACC113" s="35"/>
      <c r="ACD113" s="35"/>
      <c r="ACE113" s="35"/>
      <c r="ACF113" s="35"/>
      <c r="ACG113" s="35"/>
      <c r="ACH113" s="35"/>
      <c r="ACI113" s="35"/>
      <c r="ACJ113" s="35"/>
      <c r="ACK113" s="35"/>
      <c r="ACL113" s="35"/>
      <c r="ACM113" s="35"/>
      <c r="ACN113" s="35"/>
      <c r="ACO113" s="35"/>
      <c r="ACP113" s="35"/>
      <c r="ACQ113" s="35"/>
      <c r="ACR113" s="35"/>
      <c r="ACS113" s="35"/>
      <c r="ACT113" s="35"/>
      <c r="ACU113" s="35"/>
      <c r="ACV113" s="35"/>
      <c r="ACW113" s="35"/>
      <c r="ACX113" s="35"/>
      <c r="ACY113" s="35"/>
      <c r="ACZ113" s="35"/>
      <c r="ADA113" s="35"/>
      <c r="ADB113" s="35"/>
      <c r="ADC113" s="35"/>
      <c r="ADD113" s="35"/>
      <c r="ADE113" s="35"/>
      <c r="ADF113" s="35"/>
      <c r="ADG113" s="35"/>
      <c r="ADH113" s="35"/>
      <c r="ADI113" s="35"/>
      <c r="ADJ113" s="35"/>
      <c r="ADK113" s="35"/>
      <c r="ADL113" s="35"/>
      <c r="ADM113" s="35"/>
      <c r="ADN113" s="35"/>
      <c r="ADO113" s="35"/>
      <c r="ADP113" s="35"/>
      <c r="ADQ113" s="35"/>
      <c r="ADR113" s="35"/>
      <c r="ADS113" s="35"/>
      <c r="ADT113" s="35"/>
      <c r="ADU113" s="35"/>
      <c r="ADV113" s="35"/>
      <c r="ADW113" s="35"/>
      <c r="ADX113" s="35"/>
      <c r="ADY113" s="35"/>
      <c r="ADZ113" s="35"/>
      <c r="AEA113" s="35"/>
      <c r="AEB113" s="35"/>
      <c r="AEC113" s="35"/>
      <c r="AED113" s="35"/>
      <c r="AEE113" s="35"/>
      <c r="AEF113" s="35"/>
      <c r="AEG113" s="35"/>
      <c r="AEH113" s="35"/>
      <c r="AEI113" s="35"/>
      <c r="AEJ113" s="35"/>
      <c r="AEK113" s="35"/>
      <c r="AEL113" s="35"/>
      <c r="AEM113" s="35"/>
      <c r="AEN113" s="35"/>
      <c r="AEO113" s="35"/>
      <c r="AEP113" s="35"/>
      <c r="AEQ113" s="35"/>
      <c r="AER113" s="35"/>
      <c r="AES113" s="35"/>
      <c r="AET113" s="35"/>
      <c r="AEU113" s="35"/>
      <c r="AEV113" s="35"/>
      <c r="AEW113" s="35"/>
      <c r="AEX113" s="35"/>
      <c r="AEY113" s="35"/>
      <c r="AEZ113" s="35"/>
      <c r="AFA113" s="35"/>
      <c r="AFB113" s="35"/>
      <c r="AFC113" s="35"/>
      <c r="AFD113" s="35"/>
      <c r="AFE113" s="35"/>
      <c r="AFF113" s="35"/>
      <c r="AFG113" s="35"/>
      <c r="AFH113" s="35"/>
      <c r="AFI113" s="35"/>
      <c r="AFJ113" s="35"/>
      <c r="AFK113" s="35"/>
      <c r="AFL113" s="35"/>
      <c r="AFM113" s="35"/>
      <c r="AFN113" s="35"/>
      <c r="AFO113" s="35"/>
      <c r="AFP113" s="35"/>
      <c r="AFQ113" s="35"/>
      <c r="AFR113" s="35"/>
      <c r="AFS113" s="35"/>
      <c r="AFT113" s="35"/>
      <c r="AFU113" s="35"/>
      <c r="AFV113" s="35"/>
      <c r="AFW113" s="35"/>
      <c r="AFX113" s="35"/>
      <c r="AFY113" s="35"/>
      <c r="AFZ113" s="35"/>
      <c r="AGA113" s="35"/>
      <c r="AGB113" s="35"/>
      <c r="AGC113" s="35"/>
      <c r="AGD113" s="35"/>
      <c r="AGE113" s="35"/>
      <c r="AGF113" s="35"/>
      <c r="AGG113" s="35"/>
      <c r="AGH113" s="35"/>
      <c r="AGI113" s="35"/>
      <c r="AGJ113" s="35"/>
      <c r="AGK113" s="35"/>
      <c r="AGL113" s="35"/>
      <c r="AGM113" s="35"/>
      <c r="AGN113" s="35"/>
      <c r="AGO113" s="35"/>
      <c r="AGP113" s="35"/>
      <c r="AGQ113" s="35"/>
      <c r="AGR113" s="35"/>
      <c r="AGS113" s="35"/>
      <c r="AGT113" s="35"/>
      <c r="AGU113" s="35"/>
      <c r="AGV113" s="35"/>
      <c r="AGW113" s="35"/>
      <c r="AGX113" s="35"/>
      <c r="AGY113" s="35"/>
      <c r="AGZ113" s="35"/>
      <c r="AHA113" s="35"/>
      <c r="AHB113" s="35"/>
      <c r="AHC113" s="35"/>
      <c r="AHD113" s="35"/>
      <c r="AHE113" s="35"/>
      <c r="AHF113" s="35"/>
      <c r="AHG113" s="35"/>
      <c r="AHH113" s="35"/>
      <c r="AHI113" s="35"/>
      <c r="AHJ113" s="35"/>
      <c r="AHK113" s="35"/>
      <c r="AHL113" s="35"/>
      <c r="AHM113" s="35"/>
      <c r="AHN113" s="35"/>
      <c r="AHO113" s="35"/>
      <c r="AHP113" s="35"/>
      <c r="AHQ113" s="35"/>
      <c r="AHR113" s="35"/>
      <c r="AHS113" s="35"/>
      <c r="AHT113" s="35"/>
      <c r="AHU113" s="35"/>
      <c r="AHV113" s="35"/>
      <c r="AHW113" s="35"/>
      <c r="AHX113" s="35"/>
      <c r="AHY113" s="35"/>
      <c r="AHZ113" s="35"/>
      <c r="AIA113" s="35"/>
      <c r="AIB113" s="35"/>
      <c r="AIC113" s="35"/>
      <c r="AID113" s="35"/>
      <c r="AIE113" s="35"/>
      <c r="AIF113" s="35"/>
      <c r="AIG113" s="35"/>
      <c r="AIH113" s="35"/>
      <c r="AII113" s="35"/>
      <c r="AIJ113" s="35"/>
      <c r="AIK113" s="35"/>
      <c r="AIL113" s="35"/>
      <c r="AIM113" s="35"/>
      <c r="AIN113" s="35"/>
      <c r="AIO113" s="35"/>
      <c r="AIP113" s="35"/>
      <c r="AIQ113" s="35"/>
      <c r="AIR113" s="35"/>
      <c r="AIS113" s="35"/>
      <c r="AIT113" s="35"/>
      <c r="AIU113" s="35"/>
      <c r="AIV113" s="35"/>
      <c r="AIW113" s="35"/>
      <c r="AIX113" s="35"/>
      <c r="AIY113" s="35"/>
      <c r="AIZ113" s="35"/>
      <c r="AJA113" s="35"/>
      <c r="AJB113" s="35"/>
      <c r="AJC113" s="35"/>
      <c r="AJD113" s="35"/>
      <c r="AJE113" s="35"/>
      <c r="AJF113" s="35"/>
      <c r="AJG113" s="35"/>
      <c r="AJH113" s="35"/>
      <c r="AJI113" s="35"/>
      <c r="AJJ113" s="35"/>
      <c r="AJK113" s="35"/>
      <c r="AJL113" s="35"/>
      <c r="AJM113" s="35"/>
      <c r="AJN113" s="35"/>
      <c r="AJO113" s="35"/>
      <c r="AJP113" s="35"/>
      <c r="AJQ113" s="35"/>
      <c r="AJR113" s="35"/>
      <c r="AJS113" s="35"/>
      <c r="AJT113" s="35"/>
      <c r="AJU113" s="35"/>
      <c r="AJV113" s="35"/>
      <c r="AJW113" s="35"/>
      <c r="AJX113" s="35"/>
      <c r="AJY113" s="35"/>
      <c r="AJZ113" s="35"/>
      <c r="AKA113" s="35"/>
      <c r="AKB113" s="35"/>
      <c r="AKC113" s="35"/>
      <c r="AKD113" s="35"/>
      <c r="AKE113" s="35"/>
      <c r="AKF113" s="35"/>
      <c r="AKG113" s="35"/>
      <c r="AKH113" s="35"/>
      <c r="AKI113" s="35"/>
      <c r="AKJ113" s="35"/>
      <c r="AKK113" s="35"/>
      <c r="AKL113" s="35"/>
      <c r="AKM113" s="35"/>
      <c r="AKN113" s="35"/>
      <c r="AKO113" s="35"/>
      <c r="AKP113" s="35"/>
      <c r="AKQ113" s="35"/>
      <c r="AKR113" s="35"/>
      <c r="AKS113" s="35"/>
      <c r="AKT113" s="35"/>
      <c r="AKU113" s="35"/>
      <c r="AKV113" s="35"/>
      <c r="AKW113" s="35"/>
      <c r="AKX113" s="35"/>
      <c r="AKY113" s="35"/>
      <c r="AKZ113" s="35"/>
      <c r="ALA113" s="35"/>
      <c r="ALB113" s="35"/>
      <c r="ALC113" s="35"/>
      <c r="ALD113" s="35"/>
      <c r="ALE113" s="35"/>
      <c r="ALF113" s="35"/>
      <c r="ALG113" s="35"/>
      <c r="ALH113" s="35"/>
      <c r="ALI113" s="35"/>
      <c r="ALJ113" s="35"/>
      <c r="ALK113" s="35"/>
      <c r="ALL113" s="35"/>
      <c r="ALM113" s="35"/>
      <c r="ALN113" s="35"/>
      <c r="ALO113" s="35"/>
      <c r="ALP113" s="35"/>
      <c r="ALQ113" s="35"/>
      <c r="ALR113" s="35"/>
      <c r="ALS113" s="35"/>
      <c r="ALT113" s="35"/>
      <c r="ALU113" s="35"/>
      <c r="ALV113" s="35"/>
      <c r="ALW113" s="35"/>
      <c r="ALX113" s="35"/>
      <c r="ALY113" s="35"/>
      <c r="ALZ113" s="35"/>
      <c r="AMA113" s="35"/>
    </row>
    <row r="114" spans="14:1015">
      <c r="N114" s="3">
        <f>Y114*info!T$4+AC114*info!T$5+AG114*info!T$6+AK114*info!T$7+N113</f>
        <v>1.6854000000000007</v>
      </c>
      <c r="P114" s="45">
        <v>74</v>
      </c>
      <c r="Q114" s="131"/>
      <c r="R114" s="131"/>
      <c r="S114" s="161">
        <f t="shared" si="61"/>
        <v>2.0815810276679832E-2</v>
      </c>
      <c r="T114" s="169">
        <f>AA113*$AA$30*$AA$34*(1-$AA$32)+AE113*$AE$30*$AE$34*(1-$AE$32)+AI113*$AI$30*$AI$34*(1-$AI$32)+AM113*$AM$30*$AM$34*(1-$AM$32)+AQ113*$AQ$30*$AQ$34*(1-$AQ$32)+AU113*$AU$30*$AU$34*(1-$AU$32)+Q114-R114+AW113+AX113+Advance!G88</f>
        <v>0.16500000000000023</v>
      </c>
      <c r="U114" s="132">
        <f t="shared" si="70"/>
        <v>0</v>
      </c>
      <c r="V114" s="165">
        <f t="shared" si="49"/>
        <v>0.16500000000000023</v>
      </c>
      <c r="W114" s="166">
        <f t="shared" si="62"/>
        <v>6.1079999999999997</v>
      </c>
      <c r="X114" s="49"/>
      <c r="Y114" s="42">
        <f t="shared" si="41"/>
        <v>0</v>
      </c>
      <c r="Z114" s="46">
        <f t="shared" si="63"/>
        <v>0</v>
      </c>
      <c r="AA114" s="47">
        <f t="shared" si="50"/>
        <v>0</v>
      </c>
      <c r="AB114" s="48">
        <f t="shared" si="51"/>
        <v>0.16500000000000023</v>
      </c>
      <c r="AC114" s="49">
        <f t="shared" si="52"/>
        <v>0</v>
      </c>
      <c r="AD114" s="46">
        <f t="shared" si="64"/>
        <v>0</v>
      </c>
      <c r="AE114" s="46">
        <f t="shared" si="53"/>
        <v>100</v>
      </c>
      <c r="AF114" s="50">
        <f t="shared" si="42"/>
        <v>0.16500000000000023</v>
      </c>
      <c r="AG114" s="42">
        <f t="shared" si="65"/>
        <v>4</v>
      </c>
      <c r="AH114" s="46">
        <f t="shared" si="66"/>
        <v>-4</v>
      </c>
      <c r="AI114" s="46">
        <f t="shared" si="54"/>
        <v>200</v>
      </c>
      <c r="AJ114" s="50">
        <f t="shared" si="43"/>
        <v>6.9000000000000228E-2</v>
      </c>
      <c r="AK114" s="42">
        <f t="shared" si="55"/>
        <v>1</v>
      </c>
      <c r="AL114" s="46">
        <f t="shared" si="67"/>
        <v>0</v>
      </c>
      <c r="AM114" s="46">
        <f t="shared" si="56"/>
        <v>3</v>
      </c>
      <c r="AN114" s="50">
        <f t="shared" si="44"/>
        <v>3.3000000000000231E-2</v>
      </c>
      <c r="AO114" s="42">
        <f t="shared" si="57"/>
        <v>0</v>
      </c>
      <c r="AP114" s="46">
        <f t="shared" si="68"/>
        <v>0</v>
      </c>
      <c r="AQ114" s="46">
        <f t="shared" si="58"/>
        <v>0</v>
      </c>
      <c r="AR114" s="50">
        <f t="shared" si="45"/>
        <v>3.3000000000000231E-2</v>
      </c>
      <c r="AS114" s="42">
        <f t="shared" si="59"/>
        <v>0</v>
      </c>
      <c r="AT114" s="46">
        <f t="shared" si="69"/>
        <v>0</v>
      </c>
      <c r="AU114" s="46">
        <f t="shared" si="60"/>
        <v>0</v>
      </c>
      <c r="AV114" s="51">
        <f t="shared" si="46"/>
        <v>3.3000000000000231E-2</v>
      </c>
      <c r="AW114" s="42">
        <f t="shared" si="47"/>
        <v>0.16500000000000023</v>
      </c>
      <c r="AX114" s="43">
        <f t="shared" si="48"/>
        <v>-0.13200000000000001</v>
      </c>
      <c r="AY114" s="42">
        <f t="shared" si="71"/>
        <v>303</v>
      </c>
      <c r="AZ114" s="52">
        <f t="shared" si="72"/>
        <v>6.1079999999999997</v>
      </c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  <c r="QR114" s="35"/>
      <c r="QS114" s="35"/>
      <c r="QT114" s="35"/>
      <c r="QU114" s="35"/>
      <c r="QV114" s="35"/>
      <c r="QW114" s="35"/>
      <c r="QX114" s="35"/>
      <c r="QY114" s="35"/>
      <c r="QZ114" s="35"/>
      <c r="RA114" s="35"/>
      <c r="RB114" s="35"/>
      <c r="RC114" s="35"/>
      <c r="RD114" s="35"/>
      <c r="RE114" s="35"/>
      <c r="RF114" s="35"/>
      <c r="RG114" s="35"/>
      <c r="RH114" s="35"/>
      <c r="RI114" s="35"/>
      <c r="RJ114" s="35"/>
      <c r="RK114" s="35"/>
      <c r="RL114" s="35"/>
      <c r="RM114" s="35"/>
      <c r="RN114" s="35"/>
      <c r="RO114" s="35"/>
      <c r="RP114" s="35"/>
      <c r="RQ114" s="35"/>
      <c r="RR114" s="35"/>
      <c r="RS114" s="35"/>
      <c r="RT114" s="35"/>
      <c r="RU114" s="35"/>
      <c r="RV114" s="35"/>
      <c r="RW114" s="35"/>
      <c r="RX114" s="35"/>
      <c r="RY114" s="35"/>
      <c r="RZ114" s="35"/>
      <c r="SA114" s="35"/>
      <c r="SB114" s="35"/>
      <c r="SC114" s="35"/>
      <c r="SD114" s="35"/>
      <c r="SE114" s="35"/>
      <c r="SF114" s="35"/>
      <c r="SG114" s="35"/>
      <c r="SH114" s="35"/>
      <c r="SI114" s="35"/>
      <c r="SJ114" s="35"/>
      <c r="SK114" s="35"/>
      <c r="SL114" s="35"/>
      <c r="SM114" s="35"/>
      <c r="SN114" s="35"/>
      <c r="SO114" s="35"/>
      <c r="SP114" s="35"/>
      <c r="SQ114" s="35"/>
      <c r="SR114" s="35"/>
      <c r="SS114" s="35"/>
      <c r="ST114" s="35"/>
      <c r="SU114" s="35"/>
      <c r="SV114" s="35"/>
      <c r="SW114" s="35"/>
      <c r="SX114" s="35"/>
      <c r="SY114" s="35"/>
      <c r="SZ114" s="35"/>
      <c r="TA114" s="35"/>
      <c r="TB114" s="35"/>
      <c r="TC114" s="35"/>
      <c r="TD114" s="35"/>
      <c r="TE114" s="35"/>
      <c r="TF114" s="35"/>
      <c r="TG114" s="35"/>
      <c r="TH114" s="35"/>
      <c r="TI114" s="35"/>
      <c r="TJ114" s="35"/>
      <c r="TK114" s="35"/>
      <c r="TL114" s="35"/>
      <c r="TM114" s="35"/>
      <c r="TN114" s="35"/>
      <c r="TO114" s="35"/>
      <c r="TP114" s="35"/>
      <c r="TQ114" s="35"/>
      <c r="TR114" s="35"/>
      <c r="TS114" s="35"/>
      <c r="TT114" s="35"/>
      <c r="TU114" s="35"/>
      <c r="TV114" s="35"/>
      <c r="TW114" s="35"/>
      <c r="TX114" s="35"/>
      <c r="TY114" s="35"/>
      <c r="TZ114" s="35"/>
      <c r="UA114" s="35"/>
      <c r="UB114" s="35"/>
      <c r="UC114" s="35"/>
      <c r="UD114" s="35"/>
      <c r="UE114" s="35"/>
      <c r="UF114" s="35"/>
      <c r="UG114" s="35"/>
      <c r="UH114" s="35"/>
      <c r="UI114" s="35"/>
      <c r="UJ114" s="35"/>
      <c r="UK114" s="35"/>
      <c r="UL114" s="35"/>
      <c r="UM114" s="35"/>
      <c r="UN114" s="35"/>
      <c r="UO114" s="35"/>
      <c r="UP114" s="35"/>
      <c r="UQ114" s="35"/>
      <c r="UR114" s="35"/>
      <c r="US114" s="35"/>
      <c r="UT114" s="35"/>
      <c r="UU114" s="35"/>
      <c r="UV114" s="35"/>
      <c r="UW114" s="35"/>
      <c r="UX114" s="35"/>
      <c r="UY114" s="35"/>
      <c r="UZ114" s="35"/>
      <c r="VA114" s="35"/>
      <c r="VB114" s="35"/>
      <c r="VC114" s="35"/>
      <c r="VD114" s="35"/>
      <c r="VE114" s="35"/>
      <c r="VF114" s="35"/>
      <c r="VG114" s="35"/>
      <c r="VH114" s="35"/>
      <c r="VI114" s="35"/>
      <c r="VJ114" s="35"/>
      <c r="VK114" s="35"/>
      <c r="VL114" s="35"/>
      <c r="VM114" s="35"/>
      <c r="VN114" s="35"/>
      <c r="VO114" s="35"/>
      <c r="VP114" s="35"/>
      <c r="VQ114" s="35"/>
      <c r="VR114" s="35"/>
      <c r="VS114" s="35"/>
      <c r="VT114" s="35"/>
      <c r="VU114" s="35"/>
      <c r="VV114" s="35"/>
      <c r="VW114" s="35"/>
      <c r="VX114" s="35"/>
      <c r="VY114" s="35"/>
      <c r="VZ114" s="35"/>
      <c r="WA114" s="35"/>
      <c r="WB114" s="35"/>
      <c r="WC114" s="35"/>
      <c r="WD114" s="35"/>
      <c r="WE114" s="35"/>
      <c r="WF114" s="35"/>
      <c r="WG114" s="35"/>
      <c r="WH114" s="35"/>
      <c r="WI114" s="35"/>
      <c r="WJ114" s="35"/>
      <c r="WK114" s="35"/>
      <c r="WL114" s="35"/>
      <c r="WM114" s="35"/>
      <c r="WN114" s="35"/>
      <c r="WO114" s="35"/>
      <c r="WP114" s="35"/>
      <c r="WQ114" s="35"/>
      <c r="WR114" s="35"/>
      <c r="WS114" s="35"/>
      <c r="WT114" s="35"/>
      <c r="WU114" s="35"/>
      <c r="WV114" s="35"/>
      <c r="WW114" s="35"/>
      <c r="WX114" s="35"/>
      <c r="WY114" s="35"/>
      <c r="WZ114" s="35"/>
      <c r="XA114" s="35"/>
      <c r="XB114" s="35"/>
      <c r="XC114" s="35"/>
      <c r="XD114" s="35"/>
      <c r="XE114" s="35"/>
      <c r="XF114" s="35"/>
      <c r="XG114" s="35"/>
      <c r="XH114" s="35"/>
      <c r="XI114" s="35"/>
      <c r="XJ114" s="35"/>
      <c r="XK114" s="35"/>
      <c r="XL114" s="35"/>
      <c r="XM114" s="35"/>
      <c r="XN114" s="35"/>
      <c r="XO114" s="35"/>
      <c r="XP114" s="35"/>
      <c r="XQ114" s="35"/>
      <c r="XR114" s="35"/>
      <c r="XS114" s="35"/>
      <c r="XT114" s="35"/>
      <c r="XU114" s="35"/>
      <c r="XV114" s="35"/>
      <c r="XW114" s="35"/>
      <c r="XX114" s="35"/>
      <c r="XY114" s="35"/>
      <c r="XZ114" s="35"/>
      <c r="YA114" s="35"/>
      <c r="YB114" s="35"/>
      <c r="YC114" s="35"/>
      <c r="YD114" s="35"/>
      <c r="YE114" s="35"/>
      <c r="YF114" s="35"/>
      <c r="YG114" s="35"/>
      <c r="YH114" s="35"/>
      <c r="YI114" s="35"/>
      <c r="YJ114" s="35"/>
      <c r="YK114" s="35"/>
      <c r="YL114" s="35"/>
      <c r="YM114" s="35"/>
      <c r="YN114" s="35"/>
      <c r="YO114" s="35"/>
      <c r="YP114" s="35"/>
      <c r="YQ114" s="35"/>
      <c r="YR114" s="35"/>
      <c r="YS114" s="35"/>
      <c r="YT114" s="35"/>
      <c r="YU114" s="35"/>
      <c r="YV114" s="35"/>
      <c r="YW114" s="35"/>
      <c r="YX114" s="35"/>
      <c r="YY114" s="35"/>
      <c r="YZ114" s="35"/>
      <c r="ZA114" s="35"/>
      <c r="ZB114" s="35"/>
      <c r="ZC114" s="35"/>
      <c r="ZD114" s="35"/>
      <c r="ZE114" s="35"/>
      <c r="ZF114" s="35"/>
      <c r="ZG114" s="35"/>
      <c r="ZH114" s="35"/>
      <c r="ZI114" s="35"/>
      <c r="ZJ114" s="35"/>
      <c r="ZK114" s="35"/>
      <c r="ZL114" s="35"/>
      <c r="ZM114" s="35"/>
      <c r="ZN114" s="35"/>
      <c r="ZO114" s="35"/>
      <c r="ZP114" s="35"/>
      <c r="ZQ114" s="35"/>
      <c r="ZR114" s="35"/>
      <c r="ZS114" s="35"/>
      <c r="ZT114" s="35"/>
      <c r="ZU114" s="35"/>
      <c r="ZV114" s="35"/>
      <c r="ZW114" s="35"/>
      <c r="ZX114" s="35"/>
      <c r="ZY114" s="35"/>
      <c r="ZZ114" s="35"/>
      <c r="AAA114" s="35"/>
      <c r="AAB114" s="35"/>
      <c r="AAC114" s="35"/>
      <c r="AAD114" s="35"/>
      <c r="AAE114" s="35"/>
      <c r="AAF114" s="35"/>
      <c r="AAG114" s="35"/>
      <c r="AAH114" s="35"/>
      <c r="AAI114" s="35"/>
      <c r="AAJ114" s="35"/>
      <c r="AAK114" s="35"/>
      <c r="AAL114" s="35"/>
      <c r="AAM114" s="35"/>
      <c r="AAN114" s="35"/>
      <c r="AAO114" s="35"/>
      <c r="AAP114" s="35"/>
      <c r="AAQ114" s="35"/>
      <c r="AAR114" s="35"/>
      <c r="AAS114" s="35"/>
      <c r="AAT114" s="35"/>
      <c r="AAU114" s="35"/>
      <c r="AAV114" s="35"/>
      <c r="AAW114" s="35"/>
      <c r="AAX114" s="35"/>
      <c r="AAY114" s="35"/>
      <c r="AAZ114" s="35"/>
      <c r="ABA114" s="35"/>
      <c r="ABB114" s="35"/>
      <c r="ABC114" s="35"/>
      <c r="ABD114" s="35"/>
      <c r="ABE114" s="35"/>
      <c r="ABF114" s="35"/>
      <c r="ABG114" s="35"/>
      <c r="ABH114" s="35"/>
      <c r="ABI114" s="35"/>
      <c r="ABJ114" s="35"/>
      <c r="ABK114" s="35"/>
      <c r="ABL114" s="35"/>
      <c r="ABM114" s="35"/>
      <c r="ABN114" s="35"/>
      <c r="ABO114" s="35"/>
      <c r="ABP114" s="35"/>
      <c r="ABQ114" s="35"/>
      <c r="ABR114" s="35"/>
      <c r="ABS114" s="35"/>
      <c r="ABT114" s="35"/>
      <c r="ABU114" s="35"/>
      <c r="ABV114" s="35"/>
      <c r="ABW114" s="35"/>
      <c r="ABX114" s="35"/>
      <c r="ABY114" s="35"/>
      <c r="ABZ114" s="35"/>
      <c r="ACA114" s="35"/>
      <c r="ACB114" s="35"/>
      <c r="ACC114" s="35"/>
      <c r="ACD114" s="35"/>
      <c r="ACE114" s="35"/>
      <c r="ACF114" s="35"/>
      <c r="ACG114" s="35"/>
      <c r="ACH114" s="35"/>
      <c r="ACI114" s="35"/>
      <c r="ACJ114" s="35"/>
      <c r="ACK114" s="35"/>
      <c r="ACL114" s="35"/>
      <c r="ACM114" s="35"/>
      <c r="ACN114" s="35"/>
      <c r="ACO114" s="35"/>
      <c r="ACP114" s="35"/>
      <c r="ACQ114" s="35"/>
      <c r="ACR114" s="35"/>
      <c r="ACS114" s="35"/>
      <c r="ACT114" s="35"/>
      <c r="ACU114" s="35"/>
      <c r="ACV114" s="35"/>
      <c r="ACW114" s="35"/>
      <c r="ACX114" s="35"/>
      <c r="ACY114" s="35"/>
      <c r="ACZ114" s="35"/>
      <c r="ADA114" s="35"/>
      <c r="ADB114" s="35"/>
      <c r="ADC114" s="35"/>
      <c r="ADD114" s="35"/>
      <c r="ADE114" s="35"/>
      <c r="ADF114" s="35"/>
      <c r="ADG114" s="35"/>
      <c r="ADH114" s="35"/>
      <c r="ADI114" s="35"/>
      <c r="ADJ114" s="35"/>
      <c r="ADK114" s="35"/>
      <c r="ADL114" s="35"/>
      <c r="ADM114" s="35"/>
      <c r="ADN114" s="35"/>
      <c r="ADO114" s="35"/>
      <c r="ADP114" s="35"/>
      <c r="ADQ114" s="35"/>
      <c r="ADR114" s="35"/>
      <c r="ADS114" s="35"/>
      <c r="ADT114" s="35"/>
      <c r="ADU114" s="35"/>
      <c r="ADV114" s="35"/>
      <c r="ADW114" s="35"/>
      <c r="ADX114" s="35"/>
      <c r="ADY114" s="35"/>
      <c r="ADZ114" s="35"/>
      <c r="AEA114" s="35"/>
      <c r="AEB114" s="35"/>
      <c r="AEC114" s="35"/>
      <c r="AED114" s="35"/>
      <c r="AEE114" s="35"/>
      <c r="AEF114" s="35"/>
      <c r="AEG114" s="35"/>
      <c r="AEH114" s="35"/>
      <c r="AEI114" s="35"/>
      <c r="AEJ114" s="35"/>
      <c r="AEK114" s="35"/>
      <c r="AEL114" s="35"/>
      <c r="AEM114" s="35"/>
      <c r="AEN114" s="35"/>
      <c r="AEO114" s="35"/>
      <c r="AEP114" s="35"/>
      <c r="AEQ114" s="35"/>
      <c r="AER114" s="35"/>
      <c r="AES114" s="35"/>
      <c r="AET114" s="35"/>
      <c r="AEU114" s="35"/>
      <c r="AEV114" s="35"/>
      <c r="AEW114" s="35"/>
      <c r="AEX114" s="35"/>
      <c r="AEY114" s="35"/>
      <c r="AEZ114" s="35"/>
      <c r="AFA114" s="35"/>
      <c r="AFB114" s="35"/>
      <c r="AFC114" s="35"/>
      <c r="AFD114" s="35"/>
      <c r="AFE114" s="35"/>
      <c r="AFF114" s="35"/>
      <c r="AFG114" s="35"/>
      <c r="AFH114" s="35"/>
      <c r="AFI114" s="35"/>
      <c r="AFJ114" s="35"/>
      <c r="AFK114" s="35"/>
      <c r="AFL114" s="35"/>
      <c r="AFM114" s="35"/>
      <c r="AFN114" s="35"/>
      <c r="AFO114" s="35"/>
      <c r="AFP114" s="35"/>
      <c r="AFQ114" s="35"/>
      <c r="AFR114" s="35"/>
      <c r="AFS114" s="35"/>
      <c r="AFT114" s="35"/>
      <c r="AFU114" s="35"/>
      <c r="AFV114" s="35"/>
      <c r="AFW114" s="35"/>
      <c r="AFX114" s="35"/>
      <c r="AFY114" s="35"/>
      <c r="AFZ114" s="35"/>
      <c r="AGA114" s="35"/>
      <c r="AGB114" s="35"/>
      <c r="AGC114" s="35"/>
      <c r="AGD114" s="35"/>
      <c r="AGE114" s="35"/>
      <c r="AGF114" s="35"/>
      <c r="AGG114" s="35"/>
      <c r="AGH114" s="35"/>
      <c r="AGI114" s="35"/>
      <c r="AGJ114" s="35"/>
      <c r="AGK114" s="35"/>
      <c r="AGL114" s="35"/>
      <c r="AGM114" s="35"/>
      <c r="AGN114" s="35"/>
      <c r="AGO114" s="35"/>
      <c r="AGP114" s="35"/>
      <c r="AGQ114" s="35"/>
      <c r="AGR114" s="35"/>
      <c r="AGS114" s="35"/>
      <c r="AGT114" s="35"/>
      <c r="AGU114" s="35"/>
      <c r="AGV114" s="35"/>
      <c r="AGW114" s="35"/>
      <c r="AGX114" s="35"/>
      <c r="AGY114" s="35"/>
      <c r="AGZ114" s="35"/>
      <c r="AHA114" s="35"/>
      <c r="AHB114" s="35"/>
      <c r="AHC114" s="35"/>
      <c r="AHD114" s="35"/>
      <c r="AHE114" s="35"/>
      <c r="AHF114" s="35"/>
      <c r="AHG114" s="35"/>
      <c r="AHH114" s="35"/>
      <c r="AHI114" s="35"/>
      <c r="AHJ114" s="35"/>
      <c r="AHK114" s="35"/>
      <c r="AHL114" s="35"/>
      <c r="AHM114" s="35"/>
      <c r="AHN114" s="35"/>
      <c r="AHO114" s="35"/>
      <c r="AHP114" s="35"/>
      <c r="AHQ114" s="35"/>
      <c r="AHR114" s="35"/>
      <c r="AHS114" s="35"/>
      <c r="AHT114" s="35"/>
      <c r="AHU114" s="35"/>
      <c r="AHV114" s="35"/>
      <c r="AHW114" s="35"/>
      <c r="AHX114" s="35"/>
      <c r="AHY114" s="35"/>
      <c r="AHZ114" s="35"/>
      <c r="AIA114" s="35"/>
      <c r="AIB114" s="35"/>
      <c r="AIC114" s="35"/>
      <c r="AID114" s="35"/>
      <c r="AIE114" s="35"/>
      <c r="AIF114" s="35"/>
      <c r="AIG114" s="35"/>
      <c r="AIH114" s="35"/>
      <c r="AII114" s="35"/>
      <c r="AIJ114" s="35"/>
      <c r="AIK114" s="35"/>
      <c r="AIL114" s="35"/>
      <c r="AIM114" s="35"/>
      <c r="AIN114" s="35"/>
      <c r="AIO114" s="35"/>
      <c r="AIP114" s="35"/>
      <c r="AIQ114" s="35"/>
      <c r="AIR114" s="35"/>
      <c r="AIS114" s="35"/>
      <c r="AIT114" s="35"/>
      <c r="AIU114" s="35"/>
      <c r="AIV114" s="35"/>
      <c r="AIW114" s="35"/>
      <c r="AIX114" s="35"/>
      <c r="AIY114" s="35"/>
      <c r="AIZ114" s="35"/>
      <c r="AJA114" s="35"/>
      <c r="AJB114" s="35"/>
      <c r="AJC114" s="35"/>
      <c r="AJD114" s="35"/>
      <c r="AJE114" s="35"/>
      <c r="AJF114" s="35"/>
      <c r="AJG114" s="35"/>
      <c r="AJH114" s="35"/>
      <c r="AJI114" s="35"/>
      <c r="AJJ114" s="35"/>
      <c r="AJK114" s="35"/>
      <c r="AJL114" s="35"/>
      <c r="AJM114" s="35"/>
      <c r="AJN114" s="35"/>
      <c r="AJO114" s="35"/>
      <c r="AJP114" s="35"/>
      <c r="AJQ114" s="35"/>
      <c r="AJR114" s="35"/>
      <c r="AJS114" s="35"/>
      <c r="AJT114" s="35"/>
      <c r="AJU114" s="35"/>
      <c r="AJV114" s="35"/>
      <c r="AJW114" s="35"/>
      <c r="AJX114" s="35"/>
      <c r="AJY114" s="35"/>
      <c r="AJZ114" s="35"/>
      <c r="AKA114" s="35"/>
      <c r="AKB114" s="35"/>
      <c r="AKC114" s="35"/>
      <c r="AKD114" s="35"/>
      <c r="AKE114" s="35"/>
      <c r="AKF114" s="35"/>
      <c r="AKG114" s="35"/>
      <c r="AKH114" s="35"/>
      <c r="AKI114" s="35"/>
      <c r="AKJ114" s="35"/>
      <c r="AKK114" s="35"/>
      <c r="AKL114" s="35"/>
      <c r="AKM114" s="35"/>
      <c r="AKN114" s="35"/>
      <c r="AKO114" s="35"/>
      <c r="AKP114" s="35"/>
      <c r="AKQ114" s="35"/>
      <c r="AKR114" s="35"/>
      <c r="AKS114" s="35"/>
      <c r="AKT114" s="35"/>
      <c r="AKU114" s="35"/>
      <c r="AKV114" s="35"/>
      <c r="AKW114" s="35"/>
      <c r="AKX114" s="35"/>
      <c r="AKY114" s="35"/>
      <c r="AKZ114" s="35"/>
      <c r="ALA114" s="35"/>
      <c r="ALB114" s="35"/>
      <c r="ALC114" s="35"/>
      <c r="ALD114" s="35"/>
      <c r="ALE114" s="35"/>
      <c r="ALF114" s="35"/>
      <c r="ALG114" s="35"/>
      <c r="ALH114" s="35"/>
      <c r="ALI114" s="35"/>
      <c r="ALJ114" s="35"/>
      <c r="ALK114" s="35"/>
      <c r="ALL114" s="35"/>
      <c r="ALM114" s="35"/>
      <c r="ALN114" s="35"/>
      <c r="ALO114" s="35"/>
      <c r="ALP114" s="35"/>
      <c r="ALQ114" s="35"/>
      <c r="ALR114" s="35"/>
      <c r="ALS114" s="35"/>
      <c r="ALT114" s="35"/>
      <c r="ALU114" s="35"/>
      <c r="ALV114" s="35"/>
      <c r="ALW114" s="35"/>
      <c r="ALX114" s="35"/>
      <c r="ALY114" s="35"/>
      <c r="ALZ114" s="35"/>
      <c r="AMA114" s="35"/>
    </row>
    <row r="115" spans="14:1015">
      <c r="N115" s="3">
        <f>Y115*info!T$4+AC115*info!T$5+AG115*info!T$6+AK115*info!T$7+N114</f>
        <v>1.7070000000000007</v>
      </c>
      <c r="P115" s="45">
        <v>75</v>
      </c>
      <c r="Q115" s="131"/>
      <c r="R115" s="131"/>
      <c r="S115" s="161">
        <f t="shared" si="61"/>
        <v>2.0897628458498015E-2</v>
      </c>
      <c r="T115" s="169">
        <f>AA114*$AA$30*$AA$34*(1-$AA$32)+AE114*$AE$30*$AE$34*(1-$AE$32)+AI114*$AI$30*$AI$34*(1-$AI$32)+AM114*$AM$30*$AM$34*(1-$AM$32)+AQ114*$AQ$30*$AQ$34*(1-$AQ$32)+AU114*$AU$30*$AU$34*(1-$AU$32)+Q115-R115+AW114+AX114+Advance!G89</f>
        <v>0.1857000000000002</v>
      </c>
      <c r="U115" s="132">
        <f t="shared" si="70"/>
        <v>0</v>
      </c>
      <c r="V115" s="165">
        <f t="shared" si="49"/>
        <v>0.1857000000000002</v>
      </c>
      <c r="W115" s="166">
        <f t="shared" si="62"/>
        <v>6.18</v>
      </c>
      <c r="X115" s="49"/>
      <c r="Y115" s="42">
        <f t="shared" si="41"/>
        <v>0</v>
      </c>
      <c r="Z115" s="46">
        <f t="shared" si="63"/>
        <v>0</v>
      </c>
      <c r="AA115" s="47">
        <f t="shared" si="50"/>
        <v>0</v>
      </c>
      <c r="AB115" s="48">
        <f t="shared" si="51"/>
        <v>0.1857000000000002</v>
      </c>
      <c r="AC115" s="49">
        <f t="shared" si="52"/>
        <v>0</v>
      </c>
      <c r="AD115" s="46">
        <f t="shared" si="64"/>
        <v>0</v>
      </c>
      <c r="AE115" s="46">
        <f t="shared" si="53"/>
        <v>100</v>
      </c>
      <c r="AF115" s="50">
        <f t="shared" si="42"/>
        <v>0.1857000000000002</v>
      </c>
      <c r="AG115" s="42">
        <f t="shared" si="65"/>
        <v>4</v>
      </c>
      <c r="AH115" s="46">
        <f t="shared" si="66"/>
        <v>-4</v>
      </c>
      <c r="AI115" s="46">
        <f t="shared" si="54"/>
        <v>200</v>
      </c>
      <c r="AJ115" s="50">
        <f t="shared" si="43"/>
        <v>8.9700000000000196E-2</v>
      </c>
      <c r="AK115" s="42">
        <f t="shared" si="55"/>
        <v>2</v>
      </c>
      <c r="AL115" s="46">
        <f t="shared" si="67"/>
        <v>0</v>
      </c>
      <c r="AM115" s="46">
        <f t="shared" si="56"/>
        <v>5</v>
      </c>
      <c r="AN115" s="50">
        <f t="shared" si="44"/>
        <v>1.7700000000000202E-2</v>
      </c>
      <c r="AO115" s="42">
        <f t="shared" si="57"/>
        <v>0</v>
      </c>
      <c r="AP115" s="46">
        <f t="shared" si="68"/>
        <v>0</v>
      </c>
      <c r="AQ115" s="46">
        <f t="shared" si="58"/>
        <v>0</v>
      </c>
      <c r="AR115" s="50">
        <f t="shared" si="45"/>
        <v>1.7700000000000202E-2</v>
      </c>
      <c r="AS115" s="42">
        <f t="shared" si="59"/>
        <v>0</v>
      </c>
      <c r="AT115" s="46">
        <f t="shared" si="69"/>
        <v>0</v>
      </c>
      <c r="AU115" s="46">
        <f t="shared" si="60"/>
        <v>0</v>
      </c>
      <c r="AV115" s="51">
        <f t="shared" si="46"/>
        <v>1.7700000000000202E-2</v>
      </c>
      <c r="AW115" s="42">
        <f t="shared" si="47"/>
        <v>0.1857000000000002</v>
      </c>
      <c r="AX115" s="43">
        <f t="shared" si="48"/>
        <v>-0.16799999999999998</v>
      </c>
      <c r="AY115" s="42">
        <f t="shared" si="71"/>
        <v>305</v>
      </c>
      <c r="AZ115" s="52">
        <f t="shared" si="72"/>
        <v>6.18</v>
      </c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  <c r="QR115" s="35"/>
      <c r="QS115" s="35"/>
      <c r="QT115" s="35"/>
      <c r="QU115" s="35"/>
      <c r="QV115" s="35"/>
      <c r="QW115" s="35"/>
      <c r="QX115" s="35"/>
      <c r="QY115" s="35"/>
      <c r="QZ115" s="35"/>
      <c r="RA115" s="35"/>
      <c r="RB115" s="35"/>
      <c r="RC115" s="35"/>
      <c r="RD115" s="35"/>
      <c r="RE115" s="35"/>
      <c r="RF115" s="35"/>
      <c r="RG115" s="35"/>
      <c r="RH115" s="35"/>
      <c r="RI115" s="35"/>
      <c r="RJ115" s="35"/>
      <c r="RK115" s="35"/>
      <c r="RL115" s="35"/>
      <c r="RM115" s="35"/>
      <c r="RN115" s="35"/>
      <c r="RO115" s="35"/>
      <c r="RP115" s="35"/>
      <c r="RQ115" s="35"/>
      <c r="RR115" s="35"/>
      <c r="RS115" s="35"/>
      <c r="RT115" s="35"/>
      <c r="RU115" s="35"/>
      <c r="RV115" s="35"/>
      <c r="RW115" s="35"/>
      <c r="RX115" s="35"/>
      <c r="RY115" s="35"/>
      <c r="RZ115" s="35"/>
      <c r="SA115" s="35"/>
      <c r="SB115" s="35"/>
      <c r="SC115" s="35"/>
      <c r="SD115" s="35"/>
      <c r="SE115" s="35"/>
      <c r="SF115" s="35"/>
      <c r="SG115" s="35"/>
      <c r="SH115" s="35"/>
      <c r="SI115" s="35"/>
      <c r="SJ115" s="35"/>
      <c r="SK115" s="35"/>
      <c r="SL115" s="35"/>
      <c r="SM115" s="35"/>
      <c r="SN115" s="35"/>
      <c r="SO115" s="35"/>
      <c r="SP115" s="35"/>
      <c r="SQ115" s="35"/>
      <c r="SR115" s="35"/>
      <c r="SS115" s="35"/>
      <c r="ST115" s="35"/>
      <c r="SU115" s="35"/>
      <c r="SV115" s="35"/>
      <c r="SW115" s="35"/>
      <c r="SX115" s="35"/>
      <c r="SY115" s="35"/>
      <c r="SZ115" s="35"/>
      <c r="TA115" s="35"/>
      <c r="TB115" s="35"/>
      <c r="TC115" s="35"/>
      <c r="TD115" s="35"/>
      <c r="TE115" s="35"/>
      <c r="TF115" s="35"/>
      <c r="TG115" s="35"/>
      <c r="TH115" s="35"/>
      <c r="TI115" s="35"/>
      <c r="TJ115" s="35"/>
      <c r="TK115" s="35"/>
      <c r="TL115" s="35"/>
      <c r="TM115" s="35"/>
      <c r="TN115" s="35"/>
      <c r="TO115" s="35"/>
      <c r="TP115" s="35"/>
      <c r="TQ115" s="35"/>
      <c r="TR115" s="35"/>
      <c r="TS115" s="35"/>
      <c r="TT115" s="35"/>
      <c r="TU115" s="35"/>
      <c r="TV115" s="35"/>
      <c r="TW115" s="35"/>
      <c r="TX115" s="35"/>
      <c r="TY115" s="35"/>
      <c r="TZ115" s="35"/>
      <c r="UA115" s="35"/>
      <c r="UB115" s="35"/>
      <c r="UC115" s="35"/>
      <c r="UD115" s="35"/>
      <c r="UE115" s="35"/>
      <c r="UF115" s="35"/>
      <c r="UG115" s="35"/>
      <c r="UH115" s="35"/>
      <c r="UI115" s="35"/>
      <c r="UJ115" s="35"/>
      <c r="UK115" s="35"/>
      <c r="UL115" s="35"/>
      <c r="UM115" s="35"/>
      <c r="UN115" s="35"/>
      <c r="UO115" s="35"/>
      <c r="UP115" s="35"/>
      <c r="UQ115" s="35"/>
      <c r="UR115" s="35"/>
      <c r="US115" s="35"/>
      <c r="UT115" s="35"/>
      <c r="UU115" s="35"/>
      <c r="UV115" s="35"/>
      <c r="UW115" s="35"/>
      <c r="UX115" s="35"/>
      <c r="UY115" s="35"/>
      <c r="UZ115" s="35"/>
      <c r="VA115" s="35"/>
      <c r="VB115" s="35"/>
      <c r="VC115" s="35"/>
      <c r="VD115" s="35"/>
      <c r="VE115" s="35"/>
      <c r="VF115" s="35"/>
      <c r="VG115" s="35"/>
      <c r="VH115" s="35"/>
      <c r="VI115" s="35"/>
      <c r="VJ115" s="35"/>
      <c r="VK115" s="35"/>
      <c r="VL115" s="35"/>
      <c r="VM115" s="35"/>
      <c r="VN115" s="35"/>
      <c r="VO115" s="35"/>
      <c r="VP115" s="35"/>
      <c r="VQ115" s="35"/>
      <c r="VR115" s="35"/>
      <c r="VS115" s="35"/>
      <c r="VT115" s="35"/>
      <c r="VU115" s="35"/>
      <c r="VV115" s="35"/>
      <c r="VW115" s="35"/>
      <c r="VX115" s="35"/>
      <c r="VY115" s="35"/>
      <c r="VZ115" s="35"/>
      <c r="WA115" s="35"/>
      <c r="WB115" s="35"/>
      <c r="WC115" s="35"/>
      <c r="WD115" s="35"/>
      <c r="WE115" s="35"/>
      <c r="WF115" s="35"/>
      <c r="WG115" s="35"/>
      <c r="WH115" s="35"/>
      <c r="WI115" s="35"/>
      <c r="WJ115" s="35"/>
      <c r="WK115" s="35"/>
      <c r="WL115" s="35"/>
      <c r="WM115" s="35"/>
      <c r="WN115" s="35"/>
      <c r="WO115" s="35"/>
      <c r="WP115" s="35"/>
      <c r="WQ115" s="35"/>
      <c r="WR115" s="35"/>
      <c r="WS115" s="35"/>
      <c r="WT115" s="35"/>
      <c r="WU115" s="35"/>
      <c r="WV115" s="35"/>
      <c r="WW115" s="35"/>
      <c r="WX115" s="35"/>
      <c r="WY115" s="35"/>
      <c r="WZ115" s="35"/>
      <c r="XA115" s="35"/>
      <c r="XB115" s="35"/>
      <c r="XC115" s="35"/>
      <c r="XD115" s="35"/>
      <c r="XE115" s="35"/>
      <c r="XF115" s="35"/>
      <c r="XG115" s="35"/>
      <c r="XH115" s="35"/>
      <c r="XI115" s="35"/>
      <c r="XJ115" s="35"/>
      <c r="XK115" s="35"/>
      <c r="XL115" s="35"/>
      <c r="XM115" s="35"/>
      <c r="XN115" s="35"/>
      <c r="XO115" s="35"/>
      <c r="XP115" s="35"/>
      <c r="XQ115" s="35"/>
      <c r="XR115" s="35"/>
      <c r="XS115" s="35"/>
      <c r="XT115" s="35"/>
      <c r="XU115" s="35"/>
      <c r="XV115" s="35"/>
      <c r="XW115" s="35"/>
      <c r="XX115" s="35"/>
      <c r="XY115" s="35"/>
      <c r="XZ115" s="35"/>
      <c r="YA115" s="35"/>
      <c r="YB115" s="35"/>
      <c r="YC115" s="35"/>
      <c r="YD115" s="35"/>
      <c r="YE115" s="35"/>
      <c r="YF115" s="35"/>
      <c r="YG115" s="35"/>
      <c r="YH115" s="35"/>
      <c r="YI115" s="35"/>
      <c r="YJ115" s="35"/>
      <c r="YK115" s="35"/>
      <c r="YL115" s="35"/>
      <c r="YM115" s="35"/>
      <c r="YN115" s="35"/>
      <c r="YO115" s="35"/>
      <c r="YP115" s="35"/>
      <c r="YQ115" s="35"/>
      <c r="YR115" s="35"/>
      <c r="YS115" s="35"/>
      <c r="YT115" s="35"/>
      <c r="YU115" s="35"/>
      <c r="YV115" s="35"/>
      <c r="YW115" s="35"/>
      <c r="YX115" s="35"/>
      <c r="YY115" s="35"/>
      <c r="YZ115" s="35"/>
      <c r="ZA115" s="35"/>
      <c r="ZB115" s="35"/>
      <c r="ZC115" s="35"/>
      <c r="ZD115" s="35"/>
      <c r="ZE115" s="35"/>
      <c r="ZF115" s="35"/>
      <c r="ZG115" s="35"/>
      <c r="ZH115" s="35"/>
      <c r="ZI115" s="35"/>
      <c r="ZJ115" s="35"/>
      <c r="ZK115" s="35"/>
      <c r="ZL115" s="35"/>
      <c r="ZM115" s="35"/>
      <c r="ZN115" s="35"/>
      <c r="ZO115" s="35"/>
      <c r="ZP115" s="35"/>
      <c r="ZQ115" s="35"/>
      <c r="ZR115" s="35"/>
      <c r="ZS115" s="35"/>
      <c r="ZT115" s="35"/>
      <c r="ZU115" s="35"/>
      <c r="ZV115" s="35"/>
      <c r="ZW115" s="35"/>
      <c r="ZX115" s="35"/>
      <c r="ZY115" s="35"/>
      <c r="ZZ115" s="35"/>
      <c r="AAA115" s="35"/>
      <c r="AAB115" s="35"/>
      <c r="AAC115" s="35"/>
      <c r="AAD115" s="35"/>
      <c r="AAE115" s="35"/>
      <c r="AAF115" s="35"/>
      <c r="AAG115" s="35"/>
      <c r="AAH115" s="35"/>
      <c r="AAI115" s="35"/>
      <c r="AAJ115" s="35"/>
      <c r="AAK115" s="35"/>
      <c r="AAL115" s="35"/>
      <c r="AAM115" s="35"/>
      <c r="AAN115" s="35"/>
      <c r="AAO115" s="35"/>
      <c r="AAP115" s="35"/>
      <c r="AAQ115" s="35"/>
      <c r="AAR115" s="35"/>
      <c r="AAS115" s="35"/>
      <c r="AAT115" s="35"/>
      <c r="AAU115" s="35"/>
      <c r="AAV115" s="35"/>
      <c r="AAW115" s="35"/>
      <c r="AAX115" s="35"/>
      <c r="AAY115" s="35"/>
      <c r="AAZ115" s="35"/>
      <c r="ABA115" s="35"/>
      <c r="ABB115" s="35"/>
      <c r="ABC115" s="35"/>
      <c r="ABD115" s="35"/>
      <c r="ABE115" s="35"/>
      <c r="ABF115" s="35"/>
      <c r="ABG115" s="35"/>
      <c r="ABH115" s="35"/>
      <c r="ABI115" s="35"/>
      <c r="ABJ115" s="35"/>
      <c r="ABK115" s="35"/>
      <c r="ABL115" s="35"/>
      <c r="ABM115" s="35"/>
      <c r="ABN115" s="35"/>
      <c r="ABO115" s="35"/>
      <c r="ABP115" s="35"/>
      <c r="ABQ115" s="35"/>
      <c r="ABR115" s="35"/>
      <c r="ABS115" s="35"/>
      <c r="ABT115" s="35"/>
      <c r="ABU115" s="35"/>
      <c r="ABV115" s="35"/>
      <c r="ABW115" s="35"/>
      <c r="ABX115" s="35"/>
      <c r="ABY115" s="35"/>
      <c r="ABZ115" s="35"/>
      <c r="ACA115" s="35"/>
      <c r="ACB115" s="35"/>
      <c r="ACC115" s="35"/>
      <c r="ACD115" s="35"/>
      <c r="ACE115" s="35"/>
      <c r="ACF115" s="35"/>
      <c r="ACG115" s="35"/>
      <c r="ACH115" s="35"/>
      <c r="ACI115" s="35"/>
      <c r="ACJ115" s="35"/>
      <c r="ACK115" s="35"/>
      <c r="ACL115" s="35"/>
      <c r="ACM115" s="35"/>
      <c r="ACN115" s="35"/>
      <c r="ACO115" s="35"/>
      <c r="ACP115" s="35"/>
      <c r="ACQ115" s="35"/>
      <c r="ACR115" s="35"/>
      <c r="ACS115" s="35"/>
      <c r="ACT115" s="35"/>
      <c r="ACU115" s="35"/>
      <c r="ACV115" s="35"/>
      <c r="ACW115" s="35"/>
      <c r="ACX115" s="35"/>
      <c r="ACY115" s="35"/>
      <c r="ACZ115" s="35"/>
      <c r="ADA115" s="35"/>
      <c r="ADB115" s="35"/>
      <c r="ADC115" s="35"/>
      <c r="ADD115" s="35"/>
      <c r="ADE115" s="35"/>
      <c r="ADF115" s="35"/>
      <c r="ADG115" s="35"/>
      <c r="ADH115" s="35"/>
      <c r="ADI115" s="35"/>
      <c r="ADJ115" s="35"/>
      <c r="ADK115" s="35"/>
      <c r="ADL115" s="35"/>
      <c r="ADM115" s="35"/>
      <c r="ADN115" s="35"/>
      <c r="ADO115" s="35"/>
      <c r="ADP115" s="35"/>
      <c r="ADQ115" s="35"/>
      <c r="ADR115" s="35"/>
      <c r="ADS115" s="35"/>
      <c r="ADT115" s="35"/>
      <c r="ADU115" s="35"/>
      <c r="ADV115" s="35"/>
      <c r="ADW115" s="35"/>
      <c r="ADX115" s="35"/>
      <c r="ADY115" s="35"/>
      <c r="ADZ115" s="35"/>
      <c r="AEA115" s="35"/>
      <c r="AEB115" s="35"/>
      <c r="AEC115" s="35"/>
      <c r="AED115" s="35"/>
      <c r="AEE115" s="35"/>
      <c r="AEF115" s="35"/>
      <c r="AEG115" s="35"/>
      <c r="AEH115" s="35"/>
      <c r="AEI115" s="35"/>
      <c r="AEJ115" s="35"/>
      <c r="AEK115" s="35"/>
      <c r="AEL115" s="35"/>
      <c r="AEM115" s="35"/>
      <c r="AEN115" s="35"/>
      <c r="AEO115" s="35"/>
      <c r="AEP115" s="35"/>
      <c r="AEQ115" s="35"/>
      <c r="AER115" s="35"/>
      <c r="AES115" s="35"/>
      <c r="AET115" s="35"/>
      <c r="AEU115" s="35"/>
      <c r="AEV115" s="35"/>
      <c r="AEW115" s="35"/>
      <c r="AEX115" s="35"/>
      <c r="AEY115" s="35"/>
      <c r="AEZ115" s="35"/>
      <c r="AFA115" s="35"/>
      <c r="AFB115" s="35"/>
      <c r="AFC115" s="35"/>
      <c r="AFD115" s="35"/>
      <c r="AFE115" s="35"/>
      <c r="AFF115" s="35"/>
      <c r="AFG115" s="35"/>
      <c r="AFH115" s="35"/>
      <c r="AFI115" s="35"/>
      <c r="AFJ115" s="35"/>
      <c r="AFK115" s="35"/>
      <c r="AFL115" s="35"/>
      <c r="AFM115" s="35"/>
      <c r="AFN115" s="35"/>
      <c r="AFO115" s="35"/>
      <c r="AFP115" s="35"/>
      <c r="AFQ115" s="35"/>
      <c r="AFR115" s="35"/>
      <c r="AFS115" s="35"/>
      <c r="AFT115" s="35"/>
      <c r="AFU115" s="35"/>
      <c r="AFV115" s="35"/>
      <c r="AFW115" s="35"/>
      <c r="AFX115" s="35"/>
      <c r="AFY115" s="35"/>
      <c r="AFZ115" s="35"/>
      <c r="AGA115" s="35"/>
      <c r="AGB115" s="35"/>
      <c r="AGC115" s="35"/>
      <c r="AGD115" s="35"/>
      <c r="AGE115" s="35"/>
      <c r="AGF115" s="35"/>
      <c r="AGG115" s="35"/>
      <c r="AGH115" s="35"/>
      <c r="AGI115" s="35"/>
      <c r="AGJ115" s="35"/>
      <c r="AGK115" s="35"/>
      <c r="AGL115" s="35"/>
      <c r="AGM115" s="35"/>
      <c r="AGN115" s="35"/>
      <c r="AGO115" s="35"/>
      <c r="AGP115" s="35"/>
      <c r="AGQ115" s="35"/>
      <c r="AGR115" s="35"/>
      <c r="AGS115" s="35"/>
      <c r="AGT115" s="35"/>
      <c r="AGU115" s="35"/>
      <c r="AGV115" s="35"/>
      <c r="AGW115" s="35"/>
      <c r="AGX115" s="35"/>
      <c r="AGY115" s="35"/>
      <c r="AGZ115" s="35"/>
      <c r="AHA115" s="35"/>
      <c r="AHB115" s="35"/>
      <c r="AHC115" s="35"/>
      <c r="AHD115" s="35"/>
      <c r="AHE115" s="35"/>
      <c r="AHF115" s="35"/>
      <c r="AHG115" s="35"/>
      <c r="AHH115" s="35"/>
      <c r="AHI115" s="35"/>
      <c r="AHJ115" s="35"/>
      <c r="AHK115" s="35"/>
      <c r="AHL115" s="35"/>
      <c r="AHM115" s="35"/>
      <c r="AHN115" s="35"/>
      <c r="AHO115" s="35"/>
      <c r="AHP115" s="35"/>
      <c r="AHQ115" s="35"/>
      <c r="AHR115" s="35"/>
      <c r="AHS115" s="35"/>
      <c r="AHT115" s="35"/>
      <c r="AHU115" s="35"/>
      <c r="AHV115" s="35"/>
      <c r="AHW115" s="35"/>
      <c r="AHX115" s="35"/>
      <c r="AHY115" s="35"/>
      <c r="AHZ115" s="35"/>
      <c r="AIA115" s="35"/>
      <c r="AIB115" s="35"/>
      <c r="AIC115" s="35"/>
      <c r="AID115" s="35"/>
      <c r="AIE115" s="35"/>
      <c r="AIF115" s="35"/>
      <c r="AIG115" s="35"/>
      <c r="AIH115" s="35"/>
      <c r="AII115" s="35"/>
      <c r="AIJ115" s="35"/>
      <c r="AIK115" s="35"/>
      <c r="AIL115" s="35"/>
      <c r="AIM115" s="35"/>
      <c r="AIN115" s="35"/>
      <c r="AIO115" s="35"/>
      <c r="AIP115" s="35"/>
      <c r="AIQ115" s="35"/>
      <c r="AIR115" s="35"/>
      <c r="AIS115" s="35"/>
      <c r="AIT115" s="35"/>
      <c r="AIU115" s="35"/>
      <c r="AIV115" s="35"/>
      <c r="AIW115" s="35"/>
      <c r="AIX115" s="35"/>
      <c r="AIY115" s="35"/>
      <c r="AIZ115" s="35"/>
      <c r="AJA115" s="35"/>
      <c r="AJB115" s="35"/>
      <c r="AJC115" s="35"/>
      <c r="AJD115" s="35"/>
      <c r="AJE115" s="35"/>
      <c r="AJF115" s="35"/>
      <c r="AJG115" s="35"/>
      <c r="AJH115" s="35"/>
      <c r="AJI115" s="35"/>
      <c r="AJJ115" s="35"/>
      <c r="AJK115" s="35"/>
      <c r="AJL115" s="35"/>
      <c r="AJM115" s="35"/>
      <c r="AJN115" s="35"/>
      <c r="AJO115" s="35"/>
      <c r="AJP115" s="35"/>
      <c r="AJQ115" s="35"/>
      <c r="AJR115" s="35"/>
      <c r="AJS115" s="35"/>
      <c r="AJT115" s="35"/>
      <c r="AJU115" s="35"/>
      <c r="AJV115" s="35"/>
      <c r="AJW115" s="35"/>
      <c r="AJX115" s="35"/>
      <c r="AJY115" s="35"/>
      <c r="AJZ115" s="35"/>
      <c r="AKA115" s="35"/>
      <c r="AKB115" s="35"/>
      <c r="AKC115" s="35"/>
      <c r="AKD115" s="35"/>
      <c r="AKE115" s="35"/>
      <c r="AKF115" s="35"/>
      <c r="AKG115" s="35"/>
      <c r="AKH115" s="35"/>
      <c r="AKI115" s="35"/>
      <c r="AKJ115" s="35"/>
      <c r="AKK115" s="35"/>
      <c r="AKL115" s="35"/>
      <c r="AKM115" s="35"/>
      <c r="AKN115" s="35"/>
      <c r="AKO115" s="35"/>
      <c r="AKP115" s="35"/>
      <c r="AKQ115" s="35"/>
      <c r="AKR115" s="35"/>
      <c r="AKS115" s="35"/>
      <c r="AKT115" s="35"/>
      <c r="AKU115" s="35"/>
      <c r="AKV115" s="35"/>
      <c r="AKW115" s="35"/>
      <c r="AKX115" s="35"/>
      <c r="AKY115" s="35"/>
      <c r="AKZ115" s="35"/>
      <c r="ALA115" s="35"/>
      <c r="ALB115" s="35"/>
      <c r="ALC115" s="35"/>
      <c r="ALD115" s="35"/>
      <c r="ALE115" s="35"/>
      <c r="ALF115" s="35"/>
      <c r="ALG115" s="35"/>
      <c r="ALH115" s="35"/>
      <c r="ALI115" s="35"/>
      <c r="ALJ115" s="35"/>
      <c r="ALK115" s="35"/>
      <c r="ALL115" s="35"/>
      <c r="ALM115" s="35"/>
      <c r="ALN115" s="35"/>
      <c r="ALO115" s="35"/>
      <c r="ALP115" s="35"/>
      <c r="ALQ115" s="35"/>
      <c r="ALR115" s="35"/>
      <c r="ALS115" s="35"/>
      <c r="ALT115" s="35"/>
      <c r="ALU115" s="35"/>
      <c r="ALV115" s="35"/>
      <c r="ALW115" s="35"/>
      <c r="ALX115" s="35"/>
      <c r="ALY115" s="35"/>
      <c r="ALZ115" s="35"/>
      <c r="AMA115" s="35"/>
    </row>
    <row r="116" spans="14:1015">
      <c r="N116" s="3">
        <f>Y116*info!T$4+AC116*info!T$5+AG116*info!T$6+AK116*info!T$7+N115</f>
        <v>1.7286000000000008</v>
      </c>
      <c r="P116" s="45">
        <v>76</v>
      </c>
      <c r="Q116" s="131"/>
      <c r="R116" s="131"/>
      <c r="S116" s="161">
        <f t="shared" si="61"/>
        <v>2.1061264822134381E-2</v>
      </c>
      <c r="T116" s="169">
        <f>AA115*$AA$30*$AA$34*(1-$AA$32)+AE115*$AE$30*$AE$34*(1-$AE$32)+AI115*$AI$30*$AI$34*(1-$AI$32)+AM115*$AM$30*$AM$34*(1-$AM$32)+AQ115*$AQ$30*$AQ$34*(1-$AQ$32)+AU115*$AU$30*$AU$34*(1-$AU$32)+Q116-R116+AW115+AX115+Advance!G90</f>
        <v>0.17220000000000019</v>
      </c>
      <c r="U116" s="132">
        <f t="shared" si="70"/>
        <v>0</v>
      </c>
      <c r="V116" s="165">
        <f t="shared" si="49"/>
        <v>0.17220000000000019</v>
      </c>
      <c r="W116" s="166">
        <f t="shared" si="62"/>
        <v>6.2160000000000002</v>
      </c>
      <c r="X116" s="49"/>
      <c r="Y116" s="42">
        <f t="shared" si="41"/>
        <v>0</v>
      </c>
      <c r="Z116" s="46">
        <f t="shared" si="63"/>
        <v>0</v>
      </c>
      <c r="AA116" s="47">
        <f t="shared" si="50"/>
        <v>0</v>
      </c>
      <c r="AB116" s="48">
        <f t="shared" si="51"/>
        <v>0.17220000000000019</v>
      </c>
      <c r="AC116" s="49">
        <f t="shared" si="52"/>
        <v>0</v>
      </c>
      <c r="AD116" s="46">
        <f t="shared" si="64"/>
        <v>0</v>
      </c>
      <c r="AE116" s="46">
        <f t="shared" si="53"/>
        <v>100</v>
      </c>
      <c r="AF116" s="50">
        <f t="shared" si="42"/>
        <v>0.17220000000000019</v>
      </c>
      <c r="AG116" s="42">
        <f t="shared" si="65"/>
        <v>5</v>
      </c>
      <c r="AH116" s="46">
        <f t="shared" si="66"/>
        <v>-5</v>
      </c>
      <c r="AI116" s="46">
        <f t="shared" si="54"/>
        <v>200</v>
      </c>
      <c r="AJ116" s="50">
        <f t="shared" si="43"/>
        <v>5.2200000000000191E-2</v>
      </c>
      <c r="AK116" s="42">
        <f t="shared" si="55"/>
        <v>1</v>
      </c>
      <c r="AL116" s="46">
        <f t="shared" si="67"/>
        <v>0</v>
      </c>
      <c r="AM116" s="46">
        <f t="shared" si="56"/>
        <v>6</v>
      </c>
      <c r="AN116" s="50">
        <f t="shared" si="44"/>
        <v>1.6200000000000193E-2</v>
      </c>
      <c r="AO116" s="42">
        <f t="shared" si="57"/>
        <v>0</v>
      </c>
      <c r="AP116" s="46">
        <f t="shared" si="68"/>
        <v>0</v>
      </c>
      <c r="AQ116" s="46">
        <f t="shared" si="58"/>
        <v>0</v>
      </c>
      <c r="AR116" s="50">
        <f t="shared" si="45"/>
        <v>1.6200000000000193E-2</v>
      </c>
      <c r="AS116" s="42">
        <f t="shared" si="59"/>
        <v>0</v>
      </c>
      <c r="AT116" s="46">
        <f t="shared" si="69"/>
        <v>0</v>
      </c>
      <c r="AU116" s="46">
        <f t="shared" si="60"/>
        <v>0</v>
      </c>
      <c r="AV116" s="51">
        <f t="shared" si="46"/>
        <v>1.6200000000000193E-2</v>
      </c>
      <c r="AW116" s="42">
        <f t="shared" si="47"/>
        <v>0.17220000000000019</v>
      </c>
      <c r="AX116" s="43">
        <f t="shared" si="48"/>
        <v>-0.156</v>
      </c>
      <c r="AY116" s="42">
        <f t="shared" si="71"/>
        <v>306</v>
      </c>
      <c r="AZ116" s="52">
        <f t="shared" si="72"/>
        <v>6.2160000000000002</v>
      </c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  <c r="QR116" s="35"/>
      <c r="QS116" s="35"/>
      <c r="QT116" s="35"/>
      <c r="QU116" s="35"/>
      <c r="QV116" s="35"/>
      <c r="QW116" s="35"/>
      <c r="QX116" s="35"/>
      <c r="QY116" s="35"/>
      <c r="QZ116" s="35"/>
      <c r="RA116" s="35"/>
      <c r="RB116" s="35"/>
      <c r="RC116" s="35"/>
      <c r="RD116" s="35"/>
      <c r="RE116" s="35"/>
      <c r="RF116" s="35"/>
      <c r="RG116" s="35"/>
      <c r="RH116" s="35"/>
      <c r="RI116" s="35"/>
      <c r="RJ116" s="35"/>
      <c r="RK116" s="35"/>
      <c r="RL116" s="35"/>
      <c r="RM116" s="35"/>
      <c r="RN116" s="35"/>
      <c r="RO116" s="35"/>
      <c r="RP116" s="35"/>
      <c r="RQ116" s="35"/>
      <c r="RR116" s="35"/>
      <c r="RS116" s="35"/>
      <c r="RT116" s="35"/>
      <c r="RU116" s="35"/>
      <c r="RV116" s="35"/>
      <c r="RW116" s="35"/>
      <c r="RX116" s="35"/>
      <c r="RY116" s="35"/>
      <c r="RZ116" s="35"/>
      <c r="SA116" s="35"/>
      <c r="SB116" s="35"/>
      <c r="SC116" s="35"/>
      <c r="SD116" s="35"/>
      <c r="SE116" s="35"/>
      <c r="SF116" s="35"/>
      <c r="SG116" s="35"/>
      <c r="SH116" s="35"/>
      <c r="SI116" s="35"/>
      <c r="SJ116" s="35"/>
      <c r="SK116" s="35"/>
      <c r="SL116" s="35"/>
      <c r="SM116" s="35"/>
      <c r="SN116" s="35"/>
      <c r="SO116" s="35"/>
      <c r="SP116" s="35"/>
      <c r="SQ116" s="35"/>
      <c r="SR116" s="35"/>
      <c r="SS116" s="35"/>
      <c r="ST116" s="35"/>
      <c r="SU116" s="35"/>
      <c r="SV116" s="35"/>
      <c r="SW116" s="35"/>
      <c r="SX116" s="35"/>
      <c r="SY116" s="35"/>
      <c r="SZ116" s="35"/>
      <c r="TA116" s="35"/>
      <c r="TB116" s="35"/>
      <c r="TC116" s="35"/>
      <c r="TD116" s="35"/>
      <c r="TE116" s="35"/>
      <c r="TF116" s="35"/>
      <c r="TG116" s="35"/>
      <c r="TH116" s="35"/>
      <c r="TI116" s="35"/>
      <c r="TJ116" s="35"/>
      <c r="TK116" s="35"/>
      <c r="TL116" s="35"/>
      <c r="TM116" s="35"/>
      <c r="TN116" s="35"/>
      <c r="TO116" s="35"/>
      <c r="TP116" s="35"/>
      <c r="TQ116" s="35"/>
      <c r="TR116" s="35"/>
      <c r="TS116" s="35"/>
      <c r="TT116" s="35"/>
      <c r="TU116" s="35"/>
      <c r="TV116" s="35"/>
      <c r="TW116" s="35"/>
      <c r="TX116" s="35"/>
      <c r="TY116" s="35"/>
      <c r="TZ116" s="35"/>
      <c r="UA116" s="35"/>
      <c r="UB116" s="35"/>
      <c r="UC116" s="35"/>
      <c r="UD116" s="35"/>
      <c r="UE116" s="35"/>
      <c r="UF116" s="35"/>
      <c r="UG116" s="35"/>
      <c r="UH116" s="35"/>
      <c r="UI116" s="35"/>
      <c r="UJ116" s="35"/>
      <c r="UK116" s="35"/>
      <c r="UL116" s="35"/>
      <c r="UM116" s="35"/>
      <c r="UN116" s="35"/>
      <c r="UO116" s="35"/>
      <c r="UP116" s="35"/>
      <c r="UQ116" s="35"/>
      <c r="UR116" s="35"/>
      <c r="US116" s="35"/>
      <c r="UT116" s="35"/>
      <c r="UU116" s="35"/>
      <c r="UV116" s="35"/>
      <c r="UW116" s="35"/>
      <c r="UX116" s="35"/>
      <c r="UY116" s="35"/>
      <c r="UZ116" s="35"/>
      <c r="VA116" s="35"/>
      <c r="VB116" s="35"/>
      <c r="VC116" s="35"/>
      <c r="VD116" s="35"/>
      <c r="VE116" s="35"/>
      <c r="VF116" s="35"/>
      <c r="VG116" s="35"/>
      <c r="VH116" s="35"/>
      <c r="VI116" s="35"/>
      <c r="VJ116" s="35"/>
      <c r="VK116" s="35"/>
      <c r="VL116" s="35"/>
      <c r="VM116" s="35"/>
      <c r="VN116" s="35"/>
      <c r="VO116" s="35"/>
      <c r="VP116" s="35"/>
      <c r="VQ116" s="35"/>
      <c r="VR116" s="35"/>
      <c r="VS116" s="35"/>
      <c r="VT116" s="35"/>
      <c r="VU116" s="35"/>
      <c r="VV116" s="35"/>
      <c r="VW116" s="35"/>
      <c r="VX116" s="35"/>
      <c r="VY116" s="35"/>
      <c r="VZ116" s="35"/>
      <c r="WA116" s="35"/>
      <c r="WB116" s="35"/>
      <c r="WC116" s="35"/>
      <c r="WD116" s="35"/>
      <c r="WE116" s="35"/>
      <c r="WF116" s="35"/>
      <c r="WG116" s="35"/>
      <c r="WH116" s="35"/>
      <c r="WI116" s="35"/>
      <c r="WJ116" s="35"/>
      <c r="WK116" s="35"/>
      <c r="WL116" s="35"/>
      <c r="WM116" s="35"/>
      <c r="WN116" s="35"/>
      <c r="WO116" s="35"/>
      <c r="WP116" s="35"/>
      <c r="WQ116" s="35"/>
      <c r="WR116" s="35"/>
      <c r="WS116" s="35"/>
      <c r="WT116" s="35"/>
      <c r="WU116" s="35"/>
      <c r="WV116" s="35"/>
      <c r="WW116" s="35"/>
      <c r="WX116" s="35"/>
      <c r="WY116" s="35"/>
      <c r="WZ116" s="35"/>
      <c r="XA116" s="35"/>
      <c r="XB116" s="35"/>
      <c r="XC116" s="35"/>
      <c r="XD116" s="35"/>
      <c r="XE116" s="35"/>
      <c r="XF116" s="35"/>
      <c r="XG116" s="35"/>
      <c r="XH116" s="35"/>
      <c r="XI116" s="35"/>
      <c r="XJ116" s="35"/>
      <c r="XK116" s="35"/>
      <c r="XL116" s="35"/>
      <c r="XM116" s="35"/>
      <c r="XN116" s="35"/>
      <c r="XO116" s="35"/>
      <c r="XP116" s="35"/>
      <c r="XQ116" s="35"/>
      <c r="XR116" s="35"/>
      <c r="XS116" s="35"/>
      <c r="XT116" s="35"/>
      <c r="XU116" s="35"/>
      <c r="XV116" s="35"/>
      <c r="XW116" s="35"/>
      <c r="XX116" s="35"/>
      <c r="XY116" s="35"/>
      <c r="XZ116" s="35"/>
      <c r="YA116" s="35"/>
      <c r="YB116" s="35"/>
      <c r="YC116" s="35"/>
      <c r="YD116" s="35"/>
      <c r="YE116" s="35"/>
      <c r="YF116" s="35"/>
      <c r="YG116" s="35"/>
      <c r="YH116" s="35"/>
      <c r="YI116" s="35"/>
      <c r="YJ116" s="35"/>
      <c r="YK116" s="35"/>
      <c r="YL116" s="35"/>
      <c r="YM116" s="35"/>
      <c r="YN116" s="35"/>
      <c r="YO116" s="35"/>
      <c r="YP116" s="35"/>
      <c r="YQ116" s="35"/>
      <c r="YR116" s="35"/>
      <c r="YS116" s="35"/>
      <c r="YT116" s="35"/>
      <c r="YU116" s="35"/>
      <c r="YV116" s="35"/>
      <c r="YW116" s="35"/>
      <c r="YX116" s="35"/>
      <c r="YY116" s="35"/>
      <c r="YZ116" s="35"/>
      <c r="ZA116" s="35"/>
      <c r="ZB116" s="35"/>
      <c r="ZC116" s="35"/>
      <c r="ZD116" s="35"/>
      <c r="ZE116" s="35"/>
      <c r="ZF116" s="35"/>
      <c r="ZG116" s="35"/>
      <c r="ZH116" s="35"/>
      <c r="ZI116" s="35"/>
      <c r="ZJ116" s="35"/>
      <c r="ZK116" s="35"/>
      <c r="ZL116" s="35"/>
      <c r="ZM116" s="35"/>
      <c r="ZN116" s="35"/>
      <c r="ZO116" s="35"/>
      <c r="ZP116" s="35"/>
      <c r="ZQ116" s="35"/>
      <c r="ZR116" s="35"/>
      <c r="ZS116" s="35"/>
      <c r="ZT116" s="35"/>
      <c r="ZU116" s="35"/>
      <c r="ZV116" s="35"/>
      <c r="ZW116" s="35"/>
      <c r="ZX116" s="35"/>
      <c r="ZY116" s="35"/>
      <c r="ZZ116" s="35"/>
      <c r="AAA116" s="35"/>
      <c r="AAB116" s="35"/>
      <c r="AAC116" s="35"/>
      <c r="AAD116" s="35"/>
      <c r="AAE116" s="35"/>
      <c r="AAF116" s="35"/>
      <c r="AAG116" s="35"/>
      <c r="AAH116" s="35"/>
      <c r="AAI116" s="35"/>
      <c r="AAJ116" s="35"/>
      <c r="AAK116" s="35"/>
      <c r="AAL116" s="35"/>
      <c r="AAM116" s="35"/>
      <c r="AAN116" s="35"/>
      <c r="AAO116" s="35"/>
      <c r="AAP116" s="35"/>
      <c r="AAQ116" s="35"/>
      <c r="AAR116" s="35"/>
      <c r="AAS116" s="35"/>
      <c r="AAT116" s="35"/>
      <c r="AAU116" s="35"/>
      <c r="AAV116" s="35"/>
      <c r="AAW116" s="35"/>
      <c r="AAX116" s="35"/>
      <c r="AAY116" s="35"/>
      <c r="AAZ116" s="35"/>
      <c r="ABA116" s="35"/>
      <c r="ABB116" s="35"/>
      <c r="ABC116" s="35"/>
      <c r="ABD116" s="35"/>
      <c r="ABE116" s="35"/>
      <c r="ABF116" s="35"/>
      <c r="ABG116" s="35"/>
      <c r="ABH116" s="35"/>
      <c r="ABI116" s="35"/>
      <c r="ABJ116" s="35"/>
      <c r="ABK116" s="35"/>
      <c r="ABL116" s="35"/>
      <c r="ABM116" s="35"/>
      <c r="ABN116" s="35"/>
      <c r="ABO116" s="35"/>
      <c r="ABP116" s="35"/>
      <c r="ABQ116" s="35"/>
      <c r="ABR116" s="35"/>
      <c r="ABS116" s="35"/>
      <c r="ABT116" s="35"/>
      <c r="ABU116" s="35"/>
      <c r="ABV116" s="35"/>
      <c r="ABW116" s="35"/>
      <c r="ABX116" s="35"/>
      <c r="ABY116" s="35"/>
      <c r="ABZ116" s="35"/>
      <c r="ACA116" s="35"/>
      <c r="ACB116" s="35"/>
      <c r="ACC116" s="35"/>
      <c r="ACD116" s="35"/>
      <c r="ACE116" s="35"/>
      <c r="ACF116" s="35"/>
      <c r="ACG116" s="35"/>
      <c r="ACH116" s="35"/>
      <c r="ACI116" s="35"/>
      <c r="ACJ116" s="35"/>
      <c r="ACK116" s="35"/>
      <c r="ACL116" s="35"/>
      <c r="ACM116" s="35"/>
      <c r="ACN116" s="35"/>
      <c r="ACO116" s="35"/>
      <c r="ACP116" s="35"/>
      <c r="ACQ116" s="35"/>
      <c r="ACR116" s="35"/>
      <c r="ACS116" s="35"/>
      <c r="ACT116" s="35"/>
      <c r="ACU116" s="35"/>
      <c r="ACV116" s="35"/>
      <c r="ACW116" s="35"/>
      <c r="ACX116" s="35"/>
      <c r="ACY116" s="35"/>
      <c r="ACZ116" s="35"/>
      <c r="ADA116" s="35"/>
      <c r="ADB116" s="35"/>
      <c r="ADC116" s="35"/>
      <c r="ADD116" s="35"/>
      <c r="ADE116" s="35"/>
      <c r="ADF116" s="35"/>
      <c r="ADG116" s="35"/>
      <c r="ADH116" s="35"/>
      <c r="ADI116" s="35"/>
      <c r="ADJ116" s="35"/>
      <c r="ADK116" s="35"/>
      <c r="ADL116" s="35"/>
      <c r="ADM116" s="35"/>
      <c r="ADN116" s="35"/>
      <c r="ADO116" s="35"/>
      <c r="ADP116" s="35"/>
      <c r="ADQ116" s="35"/>
      <c r="ADR116" s="35"/>
      <c r="ADS116" s="35"/>
      <c r="ADT116" s="35"/>
      <c r="ADU116" s="35"/>
      <c r="ADV116" s="35"/>
      <c r="ADW116" s="35"/>
      <c r="ADX116" s="35"/>
      <c r="ADY116" s="35"/>
      <c r="ADZ116" s="35"/>
      <c r="AEA116" s="35"/>
      <c r="AEB116" s="35"/>
      <c r="AEC116" s="35"/>
      <c r="AED116" s="35"/>
      <c r="AEE116" s="35"/>
      <c r="AEF116" s="35"/>
      <c r="AEG116" s="35"/>
      <c r="AEH116" s="35"/>
      <c r="AEI116" s="35"/>
      <c r="AEJ116" s="35"/>
      <c r="AEK116" s="35"/>
      <c r="AEL116" s="35"/>
      <c r="AEM116" s="35"/>
      <c r="AEN116" s="35"/>
      <c r="AEO116" s="35"/>
      <c r="AEP116" s="35"/>
      <c r="AEQ116" s="35"/>
      <c r="AER116" s="35"/>
      <c r="AES116" s="35"/>
      <c r="AET116" s="35"/>
      <c r="AEU116" s="35"/>
      <c r="AEV116" s="35"/>
      <c r="AEW116" s="35"/>
      <c r="AEX116" s="35"/>
      <c r="AEY116" s="35"/>
      <c r="AEZ116" s="35"/>
      <c r="AFA116" s="35"/>
      <c r="AFB116" s="35"/>
      <c r="AFC116" s="35"/>
      <c r="AFD116" s="35"/>
      <c r="AFE116" s="35"/>
      <c r="AFF116" s="35"/>
      <c r="AFG116" s="35"/>
      <c r="AFH116" s="35"/>
      <c r="AFI116" s="35"/>
      <c r="AFJ116" s="35"/>
      <c r="AFK116" s="35"/>
      <c r="AFL116" s="35"/>
      <c r="AFM116" s="35"/>
      <c r="AFN116" s="35"/>
      <c r="AFO116" s="35"/>
      <c r="AFP116" s="35"/>
      <c r="AFQ116" s="35"/>
      <c r="AFR116" s="35"/>
      <c r="AFS116" s="35"/>
      <c r="AFT116" s="35"/>
      <c r="AFU116" s="35"/>
      <c r="AFV116" s="35"/>
      <c r="AFW116" s="35"/>
      <c r="AFX116" s="35"/>
      <c r="AFY116" s="35"/>
      <c r="AFZ116" s="35"/>
      <c r="AGA116" s="35"/>
      <c r="AGB116" s="35"/>
      <c r="AGC116" s="35"/>
      <c r="AGD116" s="35"/>
      <c r="AGE116" s="35"/>
      <c r="AGF116" s="35"/>
      <c r="AGG116" s="35"/>
      <c r="AGH116" s="35"/>
      <c r="AGI116" s="35"/>
      <c r="AGJ116" s="35"/>
      <c r="AGK116" s="35"/>
      <c r="AGL116" s="35"/>
      <c r="AGM116" s="35"/>
      <c r="AGN116" s="35"/>
      <c r="AGO116" s="35"/>
      <c r="AGP116" s="35"/>
      <c r="AGQ116" s="35"/>
      <c r="AGR116" s="35"/>
      <c r="AGS116" s="35"/>
      <c r="AGT116" s="35"/>
      <c r="AGU116" s="35"/>
      <c r="AGV116" s="35"/>
      <c r="AGW116" s="35"/>
      <c r="AGX116" s="35"/>
      <c r="AGY116" s="35"/>
      <c r="AGZ116" s="35"/>
      <c r="AHA116" s="35"/>
      <c r="AHB116" s="35"/>
      <c r="AHC116" s="35"/>
      <c r="AHD116" s="35"/>
      <c r="AHE116" s="35"/>
      <c r="AHF116" s="35"/>
      <c r="AHG116" s="35"/>
      <c r="AHH116" s="35"/>
      <c r="AHI116" s="35"/>
      <c r="AHJ116" s="35"/>
      <c r="AHK116" s="35"/>
      <c r="AHL116" s="35"/>
      <c r="AHM116" s="35"/>
      <c r="AHN116" s="35"/>
      <c r="AHO116" s="35"/>
      <c r="AHP116" s="35"/>
      <c r="AHQ116" s="35"/>
      <c r="AHR116" s="35"/>
      <c r="AHS116" s="35"/>
      <c r="AHT116" s="35"/>
      <c r="AHU116" s="35"/>
      <c r="AHV116" s="35"/>
      <c r="AHW116" s="35"/>
      <c r="AHX116" s="35"/>
      <c r="AHY116" s="35"/>
      <c r="AHZ116" s="35"/>
      <c r="AIA116" s="35"/>
      <c r="AIB116" s="35"/>
      <c r="AIC116" s="35"/>
      <c r="AID116" s="35"/>
      <c r="AIE116" s="35"/>
      <c r="AIF116" s="35"/>
      <c r="AIG116" s="35"/>
      <c r="AIH116" s="35"/>
      <c r="AII116" s="35"/>
      <c r="AIJ116" s="35"/>
      <c r="AIK116" s="35"/>
      <c r="AIL116" s="35"/>
      <c r="AIM116" s="35"/>
      <c r="AIN116" s="35"/>
      <c r="AIO116" s="35"/>
      <c r="AIP116" s="35"/>
      <c r="AIQ116" s="35"/>
      <c r="AIR116" s="35"/>
      <c r="AIS116" s="35"/>
      <c r="AIT116" s="35"/>
      <c r="AIU116" s="35"/>
      <c r="AIV116" s="35"/>
      <c r="AIW116" s="35"/>
      <c r="AIX116" s="35"/>
      <c r="AIY116" s="35"/>
      <c r="AIZ116" s="35"/>
      <c r="AJA116" s="35"/>
      <c r="AJB116" s="35"/>
      <c r="AJC116" s="35"/>
      <c r="AJD116" s="35"/>
      <c r="AJE116" s="35"/>
      <c r="AJF116" s="35"/>
      <c r="AJG116" s="35"/>
      <c r="AJH116" s="35"/>
      <c r="AJI116" s="35"/>
      <c r="AJJ116" s="35"/>
      <c r="AJK116" s="35"/>
      <c r="AJL116" s="35"/>
      <c r="AJM116" s="35"/>
      <c r="AJN116" s="35"/>
      <c r="AJO116" s="35"/>
      <c r="AJP116" s="35"/>
      <c r="AJQ116" s="35"/>
      <c r="AJR116" s="35"/>
      <c r="AJS116" s="35"/>
      <c r="AJT116" s="35"/>
      <c r="AJU116" s="35"/>
      <c r="AJV116" s="35"/>
      <c r="AJW116" s="35"/>
      <c r="AJX116" s="35"/>
      <c r="AJY116" s="35"/>
      <c r="AJZ116" s="35"/>
      <c r="AKA116" s="35"/>
      <c r="AKB116" s="35"/>
      <c r="AKC116" s="35"/>
      <c r="AKD116" s="35"/>
      <c r="AKE116" s="35"/>
      <c r="AKF116" s="35"/>
      <c r="AKG116" s="35"/>
      <c r="AKH116" s="35"/>
      <c r="AKI116" s="35"/>
      <c r="AKJ116" s="35"/>
      <c r="AKK116" s="35"/>
      <c r="AKL116" s="35"/>
      <c r="AKM116" s="35"/>
      <c r="AKN116" s="35"/>
      <c r="AKO116" s="35"/>
      <c r="AKP116" s="35"/>
      <c r="AKQ116" s="35"/>
      <c r="AKR116" s="35"/>
      <c r="AKS116" s="35"/>
      <c r="AKT116" s="35"/>
      <c r="AKU116" s="35"/>
      <c r="AKV116" s="35"/>
      <c r="AKW116" s="35"/>
      <c r="AKX116" s="35"/>
      <c r="AKY116" s="35"/>
      <c r="AKZ116" s="35"/>
      <c r="ALA116" s="35"/>
      <c r="ALB116" s="35"/>
      <c r="ALC116" s="35"/>
      <c r="ALD116" s="35"/>
      <c r="ALE116" s="35"/>
      <c r="ALF116" s="35"/>
      <c r="ALG116" s="35"/>
      <c r="ALH116" s="35"/>
      <c r="ALI116" s="35"/>
      <c r="ALJ116" s="35"/>
      <c r="ALK116" s="35"/>
      <c r="ALL116" s="35"/>
      <c r="ALM116" s="35"/>
      <c r="ALN116" s="35"/>
      <c r="ALO116" s="35"/>
      <c r="ALP116" s="35"/>
      <c r="ALQ116" s="35"/>
      <c r="ALR116" s="35"/>
      <c r="ALS116" s="35"/>
      <c r="ALT116" s="35"/>
      <c r="ALU116" s="35"/>
      <c r="ALV116" s="35"/>
      <c r="ALW116" s="35"/>
      <c r="ALX116" s="35"/>
      <c r="ALY116" s="35"/>
      <c r="ALZ116" s="35"/>
      <c r="AMA116" s="35"/>
    </row>
    <row r="117" spans="14:1015">
      <c r="N117" s="3">
        <f>Y117*info!T$4+AC117*info!T$5+AG117*info!T$6+AK117*info!T$7+N116</f>
        <v>1.7502000000000009</v>
      </c>
      <c r="P117" s="45">
        <v>77</v>
      </c>
      <c r="Q117" s="131"/>
      <c r="R117" s="131"/>
      <c r="S117" s="161">
        <f t="shared" si="61"/>
        <v>2.1143083003952561E-2</v>
      </c>
      <c r="T117" s="169">
        <f>AA116*$AA$30*$AA$34*(1-$AA$32)+AE116*$AE$30*$AE$34*(1-$AE$32)+AI116*$AI$30*$AI$34*(1-$AI$32)+AM116*$AM$30*$AM$34*(1-$AM$32)+AQ116*$AQ$30*$AQ$34*(1-$AQ$32)+AU116*$AU$30*$AU$34*(1-$AU$32)+Q117-R117+AW116+AX116+Advance!G91</f>
        <v>0.17160000000000017</v>
      </c>
      <c r="U117" s="132">
        <f t="shared" si="70"/>
        <v>0</v>
      </c>
      <c r="V117" s="165">
        <f t="shared" si="49"/>
        <v>0.17160000000000017</v>
      </c>
      <c r="W117" s="166">
        <f t="shared" si="62"/>
        <v>6.2880000000000003</v>
      </c>
      <c r="X117" s="49"/>
      <c r="Y117" s="42">
        <f t="shared" si="41"/>
        <v>0</v>
      </c>
      <c r="Z117" s="46">
        <f t="shared" si="63"/>
        <v>0</v>
      </c>
      <c r="AA117" s="47">
        <f t="shared" si="50"/>
        <v>0</v>
      </c>
      <c r="AB117" s="48">
        <f t="shared" si="51"/>
        <v>0.17160000000000017</v>
      </c>
      <c r="AC117" s="49">
        <f t="shared" si="52"/>
        <v>0</v>
      </c>
      <c r="AD117" s="46">
        <f t="shared" si="64"/>
        <v>0</v>
      </c>
      <c r="AE117" s="46">
        <f t="shared" si="53"/>
        <v>100</v>
      </c>
      <c r="AF117" s="50">
        <f t="shared" si="42"/>
        <v>0.17160000000000017</v>
      </c>
      <c r="AG117" s="42">
        <f t="shared" si="65"/>
        <v>4</v>
      </c>
      <c r="AH117" s="46">
        <f t="shared" si="66"/>
        <v>-4</v>
      </c>
      <c r="AI117" s="46">
        <f t="shared" si="54"/>
        <v>200</v>
      </c>
      <c r="AJ117" s="50">
        <f t="shared" si="43"/>
        <v>7.5600000000000167E-2</v>
      </c>
      <c r="AK117" s="42">
        <f t="shared" si="55"/>
        <v>2</v>
      </c>
      <c r="AL117" s="46">
        <f t="shared" si="67"/>
        <v>0</v>
      </c>
      <c r="AM117" s="46">
        <f t="shared" si="56"/>
        <v>8</v>
      </c>
      <c r="AN117" s="50">
        <f t="shared" si="44"/>
        <v>3.6000000000001725E-3</v>
      </c>
      <c r="AO117" s="42">
        <f t="shared" si="57"/>
        <v>0</v>
      </c>
      <c r="AP117" s="46">
        <f t="shared" si="68"/>
        <v>0</v>
      </c>
      <c r="AQ117" s="46">
        <f t="shared" si="58"/>
        <v>0</v>
      </c>
      <c r="AR117" s="50">
        <f t="shared" si="45"/>
        <v>3.6000000000001725E-3</v>
      </c>
      <c r="AS117" s="42">
        <f t="shared" si="59"/>
        <v>0</v>
      </c>
      <c r="AT117" s="46">
        <f t="shared" si="69"/>
        <v>0</v>
      </c>
      <c r="AU117" s="46">
        <f t="shared" si="60"/>
        <v>0</v>
      </c>
      <c r="AV117" s="51">
        <f t="shared" si="46"/>
        <v>3.6000000000001725E-3</v>
      </c>
      <c r="AW117" s="42">
        <f t="shared" si="47"/>
        <v>0.17160000000000017</v>
      </c>
      <c r="AX117" s="43">
        <f t="shared" si="48"/>
        <v>-0.16799999999999998</v>
      </c>
      <c r="AY117" s="42">
        <f t="shared" si="71"/>
        <v>308</v>
      </c>
      <c r="AZ117" s="52">
        <f t="shared" si="72"/>
        <v>6.2880000000000003</v>
      </c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  <c r="QR117" s="35"/>
      <c r="QS117" s="35"/>
      <c r="QT117" s="35"/>
      <c r="QU117" s="35"/>
      <c r="QV117" s="35"/>
      <c r="QW117" s="35"/>
      <c r="QX117" s="35"/>
      <c r="QY117" s="35"/>
      <c r="QZ117" s="35"/>
      <c r="RA117" s="35"/>
      <c r="RB117" s="35"/>
      <c r="RC117" s="35"/>
      <c r="RD117" s="35"/>
      <c r="RE117" s="35"/>
      <c r="RF117" s="35"/>
      <c r="RG117" s="35"/>
      <c r="RH117" s="35"/>
      <c r="RI117" s="35"/>
      <c r="RJ117" s="35"/>
      <c r="RK117" s="35"/>
      <c r="RL117" s="35"/>
      <c r="RM117" s="35"/>
      <c r="RN117" s="35"/>
      <c r="RO117" s="35"/>
      <c r="RP117" s="35"/>
      <c r="RQ117" s="35"/>
      <c r="RR117" s="35"/>
      <c r="RS117" s="35"/>
      <c r="RT117" s="35"/>
      <c r="RU117" s="35"/>
      <c r="RV117" s="35"/>
      <c r="RW117" s="35"/>
      <c r="RX117" s="35"/>
      <c r="RY117" s="35"/>
      <c r="RZ117" s="35"/>
      <c r="SA117" s="35"/>
      <c r="SB117" s="35"/>
      <c r="SC117" s="35"/>
      <c r="SD117" s="35"/>
      <c r="SE117" s="35"/>
      <c r="SF117" s="35"/>
      <c r="SG117" s="35"/>
      <c r="SH117" s="35"/>
      <c r="SI117" s="35"/>
      <c r="SJ117" s="35"/>
      <c r="SK117" s="35"/>
      <c r="SL117" s="35"/>
      <c r="SM117" s="35"/>
      <c r="SN117" s="35"/>
      <c r="SO117" s="35"/>
      <c r="SP117" s="35"/>
      <c r="SQ117" s="35"/>
      <c r="SR117" s="35"/>
      <c r="SS117" s="35"/>
      <c r="ST117" s="35"/>
      <c r="SU117" s="35"/>
      <c r="SV117" s="35"/>
      <c r="SW117" s="35"/>
      <c r="SX117" s="35"/>
      <c r="SY117" s="35"/>
      <c r="SZ117" s="35"/>
      <c r="TA117" s="35"/>
      <c r="TB117" s="35"/>
      <c r="TC117" s="35"/>
      <c r="TD117" s="35"/>
      <c r="TE117" s="35"/>
      <c r="TF117" s="35"/>
      <c r="TG117" s="35"/>
      <c r="TH117" s="35"/>
      <c r="TI117" s="35"/>
      <c r="TJ117" s="35"/>
      <c r="TK117" s="35"/>
      <c r="TL117" s="35"/>
      <c r="TM117" s="35"/>
      <c r="TN117" s="35"/>
      <c r="TO117" s="35"/>
      <c r="TP117" s="35"/>
      <c r="TQ117" s="35"/>
      <c r="TR117" s="35"/>
      <c r="TS117" s="35"/>
      <c r="TT117" s="35"/>
      <c r="TU117" s="35"/>
      <c r="TV117" s="35"/>
      <c r="TW117" s="35"/>
      <c r="TX117" s="35"/>
      <c r="TY117" s="35"/>
      <c r="TZ117" s="35"/>
      <c r="UA117" s="35"/>
      <c r="UB117" s="35"/>
      <c r="UC117" s="35"/>
      <c r="UD117" s="35"/>
      <c r="UE117" s="35"/>
      <c r="UF117" s="35"/>
      <c r="UG117" s="35"/>
      <c r="UH117" s="35"/>
      <c r="UI117" s="35"/>
      <c r="UJ117" s="35"/>
      <c r="UK117" s="35"/>
      <c r="UL117" s="35"/>
      <c r="UM117" s="35"/>
      <c r="UN117" s="35"/>
      <c r="UO117" s="35"/>
      <c r="UP117" s="35"/>
      <c r="UQ117" s="35"/>
      <c r="UR117" s="35"/>
      <c r="US117" s="35"/>
      <c r="UT117" s="35"/>
      <c r="UU117" s="35"/>
      <c r="UV117" s="35"/>
      <c r="UW117" s="35"/>
      <c r="UX117" s="35"/>
      <c r="UY117" s="35"/>
      <c r="UZ117" s="35"/>
      <c r="VA117" s="35"/>
      <c r="VB117" s="35"/>
      <c r="VC117" s="35"/>
      <c r="VD117" s="35"/>
      <c r="VE117" s="35"/>
      <c r="VF117" s="35"/>
      <c r="VG117" s="35"/>
      <c r="VH117" s="35"/>
      <c r="VI117" s="35"/>
      <c r="VJ117" s="35"/>
      <c r="VK117" s="35"/>
      <c r="VL117" s="35"/>
      <c r="VM117" s="35"/>
      <c r="VN117" s="35"/>
      <c r="VO117" s="35"/>
      <c r="VP117" s="35"/>
      <c r="VQ117" s="35"/>
      <c r="VR117" s="35"/>
      <c r="VS117" s="35"/>
      <c r="VT117" s="35"/>
      <c r="VU117" s="35"/>
      <c r="VV117" s="35"/>
      <c r="VW117" s="35"/>
      <c r="VX117" s="35"/>
      <c r="VY117" s="35"/>
      <c r="VZ117" s="35"/>
      <c r="WA117" s="35"/>
      <c r="WB117" s="35"/>
      <c r="WC117" s="35"/>
      <c r="WD117" s="35"/>
      <c r="WE117" s="35"/>
      <c r="WF117" s="35"/>
      <c r="WG117" s="35"/>
      <c r="WH117" s="35"/>
      <c r="WI117" s="35"/>
      <c r="WJ117" s="35"/>
      <c r="WK117" s="35"/>
      <c r="WL117" s="35"/>
      <c r="WM117" s="35"/>
      <c r="WN117" s="35"/>
      <c r="WO117" s="35"/>
      <c r="WP117" s="35"/>
      <c r="WQ117" s="35"/>
      <c r="WR117" s="35"/>
      <c r="WS117" s="35"/>
      <c r="WT117" s="35"/>
      <c r="WU117" s="35"/>
      <c r="WV117" s="35"/>
      <c r="WW117" s="35"/>
      <c r="WX117" s="35"/>
      <c r="WY117" s="35"/>
      <c r="WZ117" s="35"/>
      <c r="XA117" s="35"/>
      <c r="XB117" s="35"/>
      <c r="XC117" s="35"/>
      <c r="XD117" s="35"/>
      <c r="XE117" s="35"/>
      <c r="XF117" s="35"/>
      <c r="XG117" s="35"/>
      <c r="XH117" s="35"/>
      <c r="XI117" s="35"/>
      <c r="XJ117" s="35"/>
      <c r="XK117" s="35"/>
      <c r="XL117" s="35"/>
      <c r="XM117" s="35"/>
      <c r="XN117" s="35"/>
      <c r="XO117" s="35"/>
      <c r="XP117" s="35"/>
      <c r="XQ117" s="35"/>
      <c r="XR117" s="35"/>
      <c r="XS117" s="35"/>
      <c r="XT117" s="35"/>
      <c r="XU117" s="35"/>
      <c r="XV117" s="35"/>
      <c r="XW117" s="35"/>
      <c r="XX117" s="35"/>
      <c r="XY117" s="35"/>
      <c r="XZ117" s="35"/>
      <c r="YA117" s="35"/>
      <c r="YB117" s="35"/>
      <c r="YC117" s="35"/>
      <c r="YD117" s="35"/>
      <c r="YE117" s="35"/>
      <c r="YF117" s="35"/>
      <c r="YG117" s="35"/>
      <c r="YH117" s="35"/>
      <c r="YI117" s="35"/>
      <c r="YJ117" s="35"/>
      <c r="YK117" s="35"/>
      <c r="YL117" s="35"/>
      <c r="YM117" s="35"/>
      <c r="YN117" s="35"/>
      <c r="YO117" s="35"/>
      <c r="YP117" s="35"/>
      <c r="YQ117" s="35"/>
      <c r="YR117" s="35"/>
      <c r="YS117" s="35"/>
      <c r="YT117" s="35"/>
      <c r="YU117" s="35"/>
      <c r="YV117" s="35"/>
      <c r="YW117" s="35"/>
      <c r="YX117" s="35"/>
      <c r="YY117" s="35"/>
      <c r="YZ117" s="35"/>
      <c r="ZA117" s="35"/>
      <c r="ZB117" s="35"/>
      <c r="ZC117" s="35"/>
      <c r="ZD117" s="35"/>
      <c r="ZE117" s="35"/>
      <c r="ZF117" s="35"/>
      <c r="ZG117" s="35"/>
      <c r="ZH117" s="35"/>
      <c r="ZI117" s="35"/>
      <c r="ZJ117" s="35"/>
      <c r="ZK117" s="35"/>
      <c r="ZL117" s="35"/>
      <c r="ZM117" s="35"/>
      <c r="ZN117" s="35"/>
      <c r="ZO117" s="35"/>
      <c r="ZP117" s="35"/>
      <c r="ZQ117" s="35"/>
      <c r="ZR117" s="35"/>
      <c r="ZS117" s="35"/>
      <c r="ZT117" s="35"/>
      <c r="ZU117" s="35"/>
      <c r="ZV117" s="35"/>
      <c r="ZW117" s="35"/>
      <c r="ZX117" s="35"/>
      <c r="ZY117" s="35"/>
      <c r="ZZ117" s="35"/>
      <c r="AAA117" s="35"/>
      <c r="AAB117" s="35"/>
      <c r="AAC117" s="35"/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/>
      <c r="AAQ117" s="35"/>
      <c r="AAR117" s="35"/>
      <c r="AAS117" s="35"/>
      <c r="AAT117" s="35"/>
      <c r="AAU117" s="35"/>
      <c r="AAV117" s="35"/>
      <c r="AAW117" s="35"/>
      <c r="AAX117" s="35"/>
      <c r="AAY117" s="35"/>
      <c r="AAZ117" s="35"/>
      <c r="ABA117" s="35"/>
      <c r="ABB117" s="35"/>
      <c r="ABC117" s="35"/>
      <c r="ABD117" s="35"/>
      <c r="ABE117" s="35"/>
      <c r="ABF117" s="35"/>
      <c r="ABG117" s="35"/>
      <c r="ABH117" s="35"/>
      <c r="ABI117" s="35"/>
      <c r="ABJ117" s="35"/>
      <c r="ABK117" s="35"/>
      <c r="ABL117" s="35"/>
      <c r="ABM117" s="35"/>
      <c r="ABN117" s="35"/>
      <c r="ABO117" s="35"/>
      <c r="ABP117" s="35"/>
      <c r="ABQ117" s="35"/>
      <c r="ABR117" s="35"/>
      <c r="ABS117" s="35"/>
      <c r="ABT117" s="35"/>
      <c r="ABU117" s="35"/>
      <c r="ABV117" s="35"/>
      <c r="ABW117" s="35"/>
      <c r="ABX117" s="35"/>
      <c r="ABY117" s="35"/>
      <c r="ABZ117" s="35"/>
      <c r="ACA117" s="35"/>
      <c r="ACB117" s="35"/>
      <c r="ACC117" s="35"/>
      <c r="ACD117" s="35"/>
      <c r="ACE117" s="35"/>
      <c r="ACF117" s="35"/>
      <c r="ACG117" s="35"/>
      <c r="ACH117" s="35"/>
      <c r="ACI117" s="35"/>
      <c r="ACJ117" s="35"/>
      <c r="ACK117" s="35"/>
      <c r="ACL117" s="35"/>
      <c r="ACM117" s="35"/>
      <c r="ACN117" s="35"/>
      <c r="ACO117" s="35"/>
      <c r="ACP117" s="35"/>
      <c r="ACQ117" s="35"/>
      <c r="ACR117" s="35"/>
      <c r="ACS117" s="35"/>
      <c r="ACT117" s="35"/>
      <c r="ACU117" s="35"/>
      <c r="ACV117" s="35"/>
      <c r="ACW117" s="35"/>
      <c r="ACX117" s="35"/>
      <c r="ACY117" s="35"/>
      <c r="ACZ117" s="35"/>
      <c r="ADA117" s="35"/>
      <c r="ADB117" s="35"/>
      <c r="ADC117" s="35"/>
      <c r="ADD117" s="35"/>
      <c r="ADE117" s="35"/>
      <c r="ADF117" s="35"/>
      <c r="ADG117" s="35"/>
      <c r="ADH117" s="35"/>
      <c r="ADI117" s="35"/>
      <c r="ADJ117" s="35"/>
      <c r="ADK117" s="35"/>
      <c r="ADL117" s="35"/>
      <c r="ADM117" s="35"/>
      <c r="ADN117" s="35"/>
      <c r="ADO117" s="35"/>
      <c r="ADP117" s="35"/>
      <c r="ADQ117" s="35"/>
      <c r="ADR117" s="35"/>
      <c r="ADS117" s="35"/>
      <c r="ADT117" s="35"/>
      <c r="ADU117" s="35"/>
      <c r="ADV117" s="35"/>
      <c r="ADW117" s="35"/>
      <c r="ADX117" s="35"/>
      <c r="ADY117" s="35"/>
      <c r="ADZ117" s="35"/>
      <c r="AEA117" s="35"/>
      <c r="AEB117" s="35"/>
      <c r="AEC117" s="35"/>
      <c r="AED117" s="35"/>
      <c r="AEE117" s="35"/>
      <c r="AEF117" s="35"/>
      <c r="AEG117" s="35"/>
      <c r="AEH117" s="35"/>
      <c r="AEI117" s="35"/>
      <c r="AEJ117" s="35"/>
      <c r="AEK117" s="35"/>
      <c r="AEL117" s="35"/>
      <c r="AEM117" s="35"/>
      <c r="AEN117" s="35"/>
      <c r="AEO117" s="35"/>
      <c r="AEP117" s="35"/>
      <c r="AEQ117" s="35"/>
      <c r="AER117" s="35"/>
      <c r="AES117" s="35"/>
      <c r="AET117" s="35"/>
      <c r="AEU117" s="35"/>
      <c r="AEV117" s="35"/>
      <c r="AEW117" s="35"/>
      <c r="AEX117" s="35"/>
      <c r="AEY117" s="35"/>
      <c r="AEZ117" s="35"/>
      <c r="AFA117" s="35"/>
      <c r="AFB117" s="35"/>
      <c r="AFC117" s="35"/>
      <c r="AFD117" s="35"/>
      <c r="AFE117" s="35"/>
      <c r="AFF117" s="35"/>
      <c r="AFG117" s="35"/>
      <c r="AFH117" s="35"/>
      <c r="AFI117" s="35"/>
      <c r="AFJ117" s="35"/>
      <c r="AFK117" s="35"/>
      <c r="AFL117" s="35"/>
      <c r="AFM117" s="35"/>
      <c r="AFN117" s="35"/>
      <c r="AFO117" s="35"/>
      <c r="AFP117" s="35"/>
      <c r="AFQ117" s="35"/>
      <c r="AFR117" s="35"/>
      <c r="AFS117" s="35"/>
      <c r="AFT117" s="35"/>
      <c r="AFU117" s="35"/>
      <c r="AFV117" s="35"/>
      <c r="AFW117" s="35"/>
      <c r="AFX117" s="35"/>
      <c r="AFY117" s="35"/>
      <c r="AFZ117" s="35"/>
      <c r="AGA117" s="35"/>
      <c r="AGB117" s="35"/>
      <c r="AGC117" s="35"/>
      <c r="AGD117" s="35"/>
      <c r="AGE117" s="35"/>
      <c r="AGF117" s="35"/>
      <c r="AGG117" s="35"/>
      <c r="AGH117" s="35"/>
      <c r="AGI117" s="35"/>
      <c r="AGJ117" s="35"/>
      <c r="AGK117" s="35"/>
      <c r="AGL117" s="35"/>
      <c r="AGM117" s="35"/>
      <c r="AGN117" s="35"/>
      <c r="AGO117" s="35"/>
      <c r="AGP117" s="35"/>
      <c r="AGQ117" s="35"/>
      <c r="AGR117" s="35"/>
      <c r="AGS117" s="35"/>
      <c r="AGT117" s="35"/>
      <c r="AGU117" s="35"/>
      <c r="AGV117" s="35"/>
      <c r="AGW117" s="35"/>
      <c r="AGX117" s="35"/>
      <c r="AGY117" s="35"/>
      <c r="AGZ117" s="35"/>
      <c r="AHA117" s="35"/>
      <c r="AHB117" s="35"/>
      <c r="AHC117" s="35"/>
      <c r="AHD117" s="35"/>
      <c r="AHE117" s="35"/>
      <c r="AHF117" s="35"/>
      <c r="AHG117" s="35"/>
      <c r="AHH117" s="35"/>
      <c r="AHI117" s="35"/>
      <c r="AHJ117" s="35"/>
      <c r="AHK117" s="35"/>
      <c r="AHL117" s="35"/>
      <c r="AHM117" s="35"/>
      <c r="AHN117" s="35"/>
      <c r="AHO117" s="35"/>
      <c r="AHP117" s="35"/>
      <c r="AHQ117" s="35"/>
      <c r="AHR117" s="35"/>
      <c r="AHS117" s="35"/>
      <c r="AHT117" s="35"/>
      <c r="AHU117" s="35"/>
      <c r="AHV117" s="35"/>
      <c r="AHW117" s="35"/>
      <c r="AHX117" s="35"/>
      <c r="AHY117" s="35"/>
      <c r="AHZ117" s="35"/>
      <c r="AIA117" s="35"/>
      <c r="AIB117" s="35"/>
      <c r="AIC117" s="35"/>
      <c r="AID117" s="35"/>
      <c r="AIE117" s="35"/>
      <c r="AIF117" s="35"/>
      <c r="AIG117" s="35"/>
      <c r="AIH117" s="35"/>
      <c r="AII117" s="35"/>
      <c r="AIJ117" s="35"/>
      <c r="AIK117" s="35"/>
      <c r="AIL117" s="35"/>
      <c r="AIM117" s="35"/>
      <c r="AIN117" s="35"/>
      <c r="AIO117" s="35"/>
      <c r="AIP117" s="35"/>
      <c r="AIQ117" s="35"/>
      <c r="AIR117" s="35"/>
      <c r="AIS117" s="35"/>
      <c r="AIT117" s="35"/>
      <c r="AIU117" s="35"/>
      <c r="AIV117" s="35"/>
      <c r="AIW117" s="35"/>
      <c r="AIX117" s="35"/>
      <c r="AIY117" s="35"/>
      <c r="AIZ117" s="35"/>
      <c r="AJA117" s="35"/>
      <c r="AJB117" s="35"/>
      <c r="AJC117" s="35"/>
      <c r="AJD117" s="35"/>
      <c r="AJE117" s="35"/>
      <c r="AJF117" s="35"/>
      <c r="AJG117" s="35"/>
      <c r="AJH117" s="35"/>
      <c r="AJI117" s="35"/>
      <c r="AJJ117" s="35"/>
      <c r="AJK117" s="35"/>
      <c r="AJL117" s="35"/>
      <c r="AJM117" s="35"/>
      <c r="AJN117" s="35"/>
      <c r="AJO117" s="35"/>
      <c r="AJP117" s="35"/>
      <c r="AJQ117" s="35"/>
      <c r="AJR117" s="35"/>
      <c r="AJS117" s="35"/>
      <c r="AJT117" s="35"/>
      <c r="AJU117" s="35"/>
      <c r="AJV117" s="35"/>
      <c r="AJW117" s="35"/>
      <c r="AJX117" s="35"/>
      <c r="AJY117" s="35"/>
      <c r="AJZ117" s="35"/>
      <c r="AKA117" s="35"/>
      <c r="AKB117" s="35"/>
      <c r="AKC117" s="35"/>
      <c r="AKD117" s="35"/>
      <c r="AKE117" s="35"/>
      <c r="AKF117" s="35"/>
      <c r="AKG117" s="35"/>
      <c r="AKH117" s="35"/>
      <c r="AKI117" s="35"/>
      <c r="AKJ117" s="35"/>
      <c r="AKK117" s="35"/>
      <c r="AKL117" s="35"/>
      <c r="AKM117" s="35"/>
      <c r="AKN117" s="35"/>
      <c r="AKO117" s="35"/>
      <c r="AKP117" s="35"/>
      <c r="AKQ117" s="35"/>
      <c r="AKR117" s="35"/>
      <c r="AKS117" s="35"/>
      <c r="AKT117" s="35"/>
      <c r="AKU117" s="35"/>
      <c r="AKV117" s="35"/>
      <c r="AKW117" s="35"/>
      <c r="AKX117" s="35"/>
      <c r="AKY117" s="35"/>
      <c r="AKZ117" s="35"/>
      <c r="ALA117" s="35"/>
      <c r="ALB117" s="35"/>
      <c r="ALC117" s="35"/>
      <c r="ALD117" s="35"/>
      <c r="ALE117" s="35"/>
      <c r="ALF117" s="35"/>
      <c r="ALG117" s="35"/>
      <c r="ALH117" s="35"/>
      <c r="ALI117" s="35"/>
      <c r="ALJ117" s="35"/>
      <c r="ALK117" s="35"/>
      <c r="ALL117" s="35"/>
      <c r="ALM117" s="35"/>
      <c r="ALN117" s="35"/>
      <c r="ALO117" s="35"/>
      <c r="ALP117" s="35"/>
      <c r="ALQ117" s="35"/>
      <c r="ALR117" s="35"/>
      <c r="ALS117" s="35"/>
      <c r="ALT117" s="35"/>
      <c r="ALU117" s="35"/>
      <c r="ALV117" s="35"/>
      <c r="ALW117" s="35"/>
      <c r="ALX117" s="35"/>
      <c r="ALY117" s="35"/>
      <c r="ALZ117" s="35"/>
      <c r="AMA117" s="35"/>
    </row>
    <row r="118" spans="14:1015">
      <c r="N118" s="3">
        <f>Y118*info!T$4+AC118*info!T$5+AG118*info!T$6+AK118*info!T$7+N117</f>
        <v>1.7718000000000009</v>
      </c>
      <c r="P118" s="45">
        <v>78</v>
      </c>
      <c r="Q118" s="131"/>
      <c r="R118" s="131"/>
      <c r="S118" s="161">
        <f t="shared" si="61"/>
        <v>2.1306719367588926E-2</v>
      </c>
      <c r="T118" s="169">
        <f>AA117*$AA$30*$AA$34*(1-$AA$32)+AE117*$AE$30*$AE$34*(1-$AE$32)+AI117*$AI$30*$AI$34*(1-$AI$32)+AM117*$AM$30*$AM$34*(1-$AM$32)+AQ117*$AQ$30*$AQ$34*(1-$AQ$32)+AU117*$AU$30*$AU$34*(1-$AU$32)+Q118-R118+AW117+AX117+Advance!G92</f>
        <v>0.16080000000000022</v>
      </c>
      <c r="U118" s="132">
        <f t="shared" si="70"/>
        <v>0</v>
      </c>
      <c r="V118" s="165">
        <f t="shared" si="49"/>
        <v>0.16080000000000022</v>
      </c>
      <c r="W118" s="166">
        <f t="shared" si="62"/>
        <v>6.3239999999999998</v>
      </c>
      <c r="X118" s="49"/>
      <c r="Y118" s="42">
        <f t="shared" si="41"/>
        <v>0</v>
      </c>
      <c r="Z118" s="46">
        <f t="shared" si="63"/>
        <v>0</v>
      </c>
      <c r="AA118" s="47">
        <f t="shared" si="50"/>
        <v>0</v>
      </c>
      <c r="AB118" s="48">
        <f t="shared" si="51"/>
        <v>0.16080000000000022</v>
      </c>
      <c r="AC118" s="49">
        <f t="shared" si="52"/>
        <v>0</v>
      </c>
      <c r="AD118" s="46">
        <f t="shared" si="64"/>
        <v>0</v>
      </c>
      <c r="AE118" s="46">
        <f t="shared" si="53"/>
        <v>100</v>
      </c>
      <c r="AF118" s="50">
        <f t="shared" si="42"/>
        <v>0.16080000000000022</v>
      </c>
      <c r="AG118" s="42">
        <f t="shared" si="65"/>
        <v>5</v>
      </c>
      <c r="AH118" s="46">
        <f t="shared" si="66"/>
        <v>-5</v>
      </c>
      <c r="AI118" s="46">
        <f t="shared" si="54"/>
        <v>200</v>
      </c>
      <c r="AJ118" s="50">
        <f t="shared" si="43"/>
        <v>4.0800000000000225E-2</v>
      </c>
      <c r="AK118" s="42">
        <f t="shared" si="55"/>
        <v>1</v>
      </c>
      <c r="AL118" s="46">
        <f t="shared" si="67"/>
        <v>0</v>
      </c>
      <c r="AM118" s="46">
        <f t="shared" si="56"/>
        <v>9</v>
      </c>
      <c r="AN118" s="50">
        <f t="shared" si="44"/>
        <v>4.8000000000002277E-3</v>
      </c>
      <c r="AO118" s="42">
        <f t="shared" si="57"/>
        <v>0</v>
      </c>
      <c r="AP118" s="46">
        <f t="shared" si="68"/>
        <v>0</v>
      </c>
      <c r="AQ118" s="46">
        <f t="shared" si="58"/>
        <v>0</v>
      </c>
      <c r="AR118" s="50">
        <f t="shared" si="45"/>
        <v>4.8000000000002277E-3</v>
      </c>
      <c r="AS118" s="42">
        <f t="shared" si="59"/>
        <v>0</v>
      </c>
      <c r="AT118" s="46">
        <f t="shared" si="69"/>
        <v>0</v>
      </c>
      <c r="AU118" s="46">
        <f t="shared" si="60"/>
        <v>0</v>
      </c>
      <c r="AV118" s="51">
        <f t="shared" si="46"/>
        <v>4.8000000000002277E-3</v>
      </c>
      <c r="AW118" s="42">
        <f t="shared" si="47"/>
        <v>0.16080000000000022</v>
      </c>
      <c r="AX118" s="43">
        <f t="shared" si="48"/>
        <v>-0.156</v>
      </c>
      <c r="AY118" s="42">
        <f t="shared" si="71"/>
        <v>309</v>
      </c>
      <c r="AZ118" s="52">
        <f t="shared" si="72"/>
        <v>6.3239999999999998</v>
      </c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  <c r="QR118" s="35"/>
      <c r="QS118" s="35"/>
      <c r="QT118" s="35"/>
      <c r="QU118" s="35"/>
      <c r="QV118" s="35"/>
      <c r="QW118" s="35"/>
      <c r="QX118" s="35"/>
      <c r="QY118" s="35"/>
      <c r="QZ118" s="35"/>
      <c r="RA118" s="35"/>
      <c r="RB118" s="35"/>
      <c r="RC118" s="35"/>
      <c r="RD118" s="35"/>
      <c r="RE118" s="35"/>
      <c r="RF118" s="35"/>
      <c r="RG118" s="35"/>
      <c r="RH118" s="35"/>
      <c r="RI118" s="35"/>
      <c r="RJ118" s="35"/>
      <c r="RK118" s="35"/>
      <c r="RL118" s="35"/>
      <c r="RM118" s="35"/>
      <c r="RN118" s="35"/>
      <c r="RO118" s="35"/>
      <c r="RP118" s="35"/>
      <c r="RQ118" s="35"/>
      <c r="RR118" s="35"/>
      <c r="RS118" s="35"/>
      <c r="RT118" s="35"/>
      <c r="RU118" s="35"/>
      <c r="RV118" s="35"/>
      <c r="RW118" s="35"/>
      <c r="RX118" s="35"/>
      <c r="RY118" s="35"/>
      <c r="RZ118" s="35"/>
      <c r="SA118" s="35"/>
      <c r="SB118" s="35"/>
      <c r="SC118" s="35"/>
      <c r="SD118" s="35"/>
      <c r="SE118" s="35"/>
      <c r="SF118" s="35"/>
      <c r="SG118" s="35"/>
      <c r="SH118" s="35"/>
      <c r="SI118" s="35"/>
      <c r="SJ118" s="35"/>
      <c r="SK118" s="35"/>
      <c r="SL118" s="35"/>
      <c r="SM118" s="35"/>
      <c r="SN118" s="35"/>
      <c r="SO118" s="35"/>
      <c r="SP118" s="35"/>
      <c r="SQ118" s="35"/>
      <c r="SR118" s="35"/>
      <c r="SS118" s="35"/>
      <c r="ST118" s="35"/>
      <c r="SU118" s="35"/>
      <c r="SV118" s="35"/>
      <c r="SW118" s="35"/>
      <c r="SX118" s="35"/>
      <c r="SY118" s="35"/>
      <c r="SZ118" s="35"/>
      <c r="TA118" s="35"/>
      <c r="TB118" s="35"/>
      <c r="TC118" s="35"/>
      <c r="TD118" s="35"/>
      <c r="TE118" s="35"/>
      <c r="TF118" s="35"/>
      <c r="TG118" s="35"/>
      <c r="TH118" s="35"/>
      <c r="TI118" s="35"/>
      <c r="TJ118" s="35"/>
      <c r="TK118" s="35"/>
      <c r="TL118" s="35"/>
      <c r="TM118" s="35"/>
      <c r="TN118" s="35"/>
      <c r="TO118" s="35"/>
      <c r="TP118" s="35"/>
      <c r="TQ118" s="35"/>
      <c r="TR118" s="35"/>
      <c r="TS118" s="35"/>
      <c r="TT118" s="35"/>
      <c r="TU118" s="35"/>
      <c r="TV118" s="35"/>
      <c r="TW118" s="35"/>
      <c r="TX118" s="35"/>
      <c r="TY118" s="35"/>
      <c r="TZ118" s="35"/>
      <c r="UA118" s="35"/>
      <c r="UB118" s="35"/>
      <c r="UC118" s="35"/>
      <c r="UD118" s="35"/>
      <c r="UE118" s="35"/>
      <c r="UF118" s="35"/>
      <c r="UG118" s="35"/>
      <c r="UH118" s="35"/>
      <c r="UI118" s="35"/>
      <c r="UJ118" s="35"/>
      <c r="UK118" s="35"/>
      <c r="UL118" s="35"/>
      <c r="UM118" s="35"/>
      <c r="UN118" s="35"/>
      <c r="UO118" s="35"/>
      <c r="UP118" s="35"/>
      <c r="UQ118" s="35"/>
      <c r="UR118" s="35"/>
      <c r="US118" s="35"/>
      <c r="UT118" s="35"/>
      <c r="UU118" s="35"/>
      <c r="UV118" s="35"/>
      <c r="UW118" s="35"/>
      <c r="UX118" s="35"/>
      <c r="UY118" s="35"/>
      <c r="UZ118" s="35"/>
      <c r="VA118" s="35"/>
      <c r="VB118" s="35"/>
      <c r="VC118" s="35"/>
      <c r="VD118" s="35"/>
      <c r="VE118" s="35"/>
      <c r="VF118" s="35"/>
      <c r="VG118" s="35"/>
      <c r="VH118" s="35"/>
      <c r="VI118" s="35"/>
      <c r="VJ118" s="35"/>
      <c r="VK118" s="35"/>
      <c r="VL118" s="35"/>
      <c r="VM118" s="35"/>
      <c r="VN118" s="35"/>
      <c r="VO118" s="35"/>
      <c r="VP118" s="35"/>
      <c r="VQ118" s="35"/>
      <c r="VR118" s="35"/>
      <c r="VS118" s="35"/>
      <c r="VT118" s="35"/>
      <c r="VU118" s="35"/>
      <c r="VV118" s="35"/>
      <c r="VW118" s="35"/>
      <c r="VX118" s="35"/>
      <c r="VY118" s="35"/>
      <c r="VZ118" s="35"/>
      <c r="WA118" s="35"/>
      <c r="WB118" s="35"/>
      <c r="WC118" s="35"/>
      <c r="WD118" s="35"/>
      <c r="WE118" s="35"/>
      <c r="WF118" s="35"/>
      <c r="WG118" s="35"/>
      <c r="WH118" s="35"/>
      <c r="WI118" s="35"/>
      <c r="WJ118" s="35"/>
      <c r="WK118" s="35"/>
      <c r="WL118" s="35"/>
      <c r="WM118" s="35"/>
      <c r="WN118" s="35"/>
      <c r="WO118" s="35"/>
      <c r="WP118" s="35"/>
      <c r="WQ118" s="35"/>
      <c r="WR118" s="35"/>
      <c r="WS118" s="35"/>
      <c r="WT118" s="35"/>
      <c r="WU118" s="35"/>
      <c r="WV118" s="35"/>
      <c r="WW118" s="35"/>
      <c r="WX118" s="35"/>
      <c r="WY118" s="35"/>
      <c r="WZ118" s="35"/>
      <c r="XA118" s="35"/>
      <c r="XB118" s="35"/>
      <c r="XC118" s="35"/>
      <c r="XD118" s="35"/>
      <c r="XE118" s="35"/>
      <c r="XF118" s="35"/>
      <c r="XG118" s="35"/>
      <c r="XH118" s="35"/>
      <c r="XI118" s="35"/>
      <c r="XJ118" s="35"/>
      <c r="XK118" s="35"/>
      <c r="XL118" s="35"/>
      <c r="XM118" s="35"/>
      <c r="XN118" s="35"/>
      <c r="XO118" s="35"/>
      <c r="XP118" s="35"/>
      <c r="XQ118" s="35"/>
      <c r="XR118" s="35"/>
      <c r="XS118" s="35"/>
      <c r="XT118" s="35"/>
      <c r="XU118" s="35"/>
      <c r="XV118" s="35"/>
      <c r="XW118" s="35"/>
      <c r="XX118" s="35"/>
      <c r="XY118" s="35"/>
      <c r="XZ118" s="35"/>
      <c r="YA118" s="35"/>
      <c r="YB118" s="35"/>
      <c r="YC118" s="35"/>
      <c r="YD118" s="35"/>
      <c r="YE118" s="35"/>
      <c r="YF118" s="35"/>
      <c r="YG118" s="35"/>
      <c r="YH118" s="35"/>
      <c r="YI118" s="35"/>
      <c r="YJ118" s="35"/>
      <c r="YK118" s="35"/>
      <c r="YL118" s="35"/>
      <c r="YM118" s="35"/>
      <c r="YN118" s="35"/>
      <c r="YO118" s="35"/>
      <c r="YP118" s="35"/>
      <c r="YQ118" s="35"/>
      <c r="YR118" s="35"/>
      <c r="YS118" s="35"/>
      <c r="YT118" s="35"/>
      <c r="YU118" s="35"/>
      <c r="YV118" s="35"/>
      <c r="YW118" s="35"/>
      <c r="YX118" s="35"/>
      <c r="YY118" s="35"/>
      <c r="YZ118" s="35"/>
      <c r="ZA118" s="35"/>
      <c r="ZB118" s="35"/>
      <c r="ZC118" s="35"/>
      <c r="ZD118" s="35"/>
      <c r="ZE118" s="35"/>
      <c r="ZF118" s="35"/>
      <c r="ZG118" s="35"/>
      <c r="ZH118" s="35"/>
      <c r="ZI118" s="35"/>
      <c r="ZJ118" s="35"/>
      <c r="ZK118" s="35"/>
      <c r="ZL118" s="35"/>
      <c r="ZM118" s="35"/>
      <c r="ZN118" s="35"/>
      <c r="ZO118" s="35"/>
      <c r="ZP118" s="35"/>
      <c r="ZQ118" s="35"/>
      <c r="ZR118" s="35"/>
      <c r="ZS118" s="35"/>
      <c r="ZT118" s="35"/>
      <c r="ZU118" s="35"/>
      <c r="ZV118" s="35"/>
      <c r="ZW118" s="35"/>
      <c r="ZX118" s="35"/>
      <c r="ZY118" s="35"/>
      <c r="ZZ118" s="35"/>
      <c r="AAA118" s="35"/>
      <c r="AAB118" s="35"/>
      <c r="AAC118" s="35"/>
      <c r="AAD118" s="35"/>
      <c r="AAE118" s="35"/>
      <c r="AAF118" s="35"/>
      <c r="AAG118" s="35"/>
      <c r="AAH118" s="35"/>
      <c r="AAI118" s="35"/>
      <c r="AAJ118" s="35"/>
      <c r="AAK118" s="35"/>
      <c r="AAL118" s="35"/>
      <c r="AAM118" s="35"/>
      <c r="AAN118" s="35"/>
      <c r="AAO118" s="35"/>
      <c r="AAP118" s="35"/>
      <c r="AAQ118" s="35"/>
      <c r="AAR118" s="35"/>
      <c r="AAS118" s="35"/>
      <c r="AAT118" s="35"/>
      <c r="AAU118" s="35"/>
      <c r="AAV118" s="35"/>
      <c r="AAW118" s="35"/>
      <c r="AAX118" s="35"/>
      <c r="AAY118" s="35"/>
      <c r="AAZ118" s="35"/>
      <c r="ABA118" s="35"/>
      <c r="ABB118" s="35"/>
      <c r="ABC118" s="35"/>
      <c r="ABD118" s="35"/>
      <c r="ABE118" s="35"/>
      <c r="ABF118" s="35"/>
      <c r="ABG118" s="35"/>
      <c r="ABH118" s="35"/>
      <c r="ABI118" s="35"/>
      <c r="ABJ118" s="35"/>
      <c r="ABK118" s="35"/>
      <c r="ABL118" s="35"/>
      <c r="ABM118" s="35"/>
      <c r="ABN118" s="35"/>
      <c r="ABO118" s="35"/>
      <c r="ABP118" s="35"/>
      <c r="ABQ118" s="35"/>
      <c r="ABR118" s="35"/>
      <c r="ABS118" s="35"/>
      <c r="ABT118" s="35"/>
      <c r="ABU118" s="35"/>
      <c r="ABV118" s="35"/>
      <c r="ABW118" s="35"/>
      <c r="ABX118" s="35"/>
      <c r="ABY118" s="35"/>
      <c r="ABZ118" s="35"/>
      <c r="ACA118" s="35"/>
      <c r="ACB118" s="35"/>
      <c r="ACC118" s="35"/>
      <c r="ACD118" s="35"/>
      <c r="ACE118" s="35"/>
      <c r="ACF118" s="35"/>
      <c r="ACG118" s="35"/>
      <c r="ACH118" s="35"/>
      <c r="ACI118" s="35"/>
      <c r="ACJ118" s="35"/>
      <c r="ACK118" s="35"/>
      <c r="ACL118" s="35"/>
      <c r="ACM118" s="35"/>
      <c r="ACN118" s="35"/>
      <c r="ACO118" s="35"/>
      <c r="ACP118" s="35"/>
      <c r="ACQ118" s="35"/>
      <c r="ACR118" s="35"/>
      <c r="ACS118" s="35"/>
      <c r="ACT118" s="35"/>
      <c r="ACU118" s="35"/>
      <c r="ACV118" s="35"/>
      <c r="ACW118" s="35"/>
      <c r="ACX118" s="35"/>
      <c r="ACY118" s="35"/>
      <c r="ACZ118" s="35"/>
      <c r="ADA118" s="35"/>
      <c r="ADB118" s="35"/>
      <c r="ADC118" s="35"/>
      <c r="ADD118" s="35"/>
      <c r="ADE118" s="35"/>
      <c r="ADF118" s="35"/>
      <c r="ADG118" s="35"/>
      <c r="ADH118" s="35"/>
      <c r="ADI118" s="35"/>
      <c r="ADJ118" s="35"/>
      <c r="ADK118" s="35"/>
      <c r="ADL118" s="35"/>
      <c r="ADM118" s="35"/>
      <c r="ADN118" s="35"/>
      <c r="ADO118" s="35"/>
      <c r="ADP118" s="35"/>
      <c r="ADQ118" s="35"/>
      <c r="ADR118" s="35"/>
      <c r="ADS118" s="35"/>
      <c r="ADT118" s="35"/>
      <c r="ADU118" s="35"/>
      <c r="ADV118" s="35"/>
      <c r="ADW118" s="35"/>
      <c r="ADX118" s="35"/>
      <c r="ADY118" s="35"/>
      <c r="ADZ118" s="35"/>
      <c r="AEA118" s="35"/>
      <c r="AEB118" s="35"/>
      <c r="AEC118" s="35"/>
      <c r="AED118" s="35"/>
      <c r="AEE118" s="35"/>
      <c r="AEF118" s="35"/>
      <c r="AEG118" s="35"/>
      <c r="AEH118" s="35"/>
      <c r="AEI118" s="35"/>
      <c r="AEJ118" s="35"/>
      <c r="AEK118" s="35"/>
      <c r="AEL118" s="35"/>
      <c r="AEM118" s="35"/>
      <c r="AEN118" s="35"/>
      <c r="AEO118" s="35"/>
      <c r="AEP118" s="35"/>
      <c r="AEQ118" s="35"/>
      <c r="AER118" s="35"/>
      <c r="AES118" s="35"/>
      <c r="AET118" s="35"/>
      <c r="AEU118" s="35"/>
      <c r="AEV118" s="35"/>
      <c r="AEW118" s="35"/>
      <c r="AEX118" s="35"/>
      <c r="AEY118" s="35"/>
      <c r="AEZ118" s="35"/>
      <c r="AFA118" s="35"/>
      <c r="AFB118" s="35"/>
      <c r="AFC118" s="35"/>
      <c r="AFD118" s="35"/>
      <c r="AFE118" s="35"/>
      <c r="AFF118" s="35"/>
      <c r="AFG118" s="35"/>
      <c r="AFH118" s="35"/>
      <c r="AFI118" s="35"/>
      <c r="AFJ118" s="35"/>
      <c r="AFK118" s="35"/>
      <c r="AFL118" s="35"/>
      <c r="AFM118" s="35"/>
      <c r="AFN118" s="35"/>
      <c r="AFO118" s="35"/>
      <c r="AFP118" s="35"/>
      <c r="AFQ118" s="35"/>
      <c r="AFR118" s="35"/>
      <c r="AFS118" s="35"/>
      <c r="AFT118" s="35"/>
      <c r="AFU118" s="35"/>
      <c r="AFV118" s="35"/>
      <c r="AFW118" s="35"/>
      <c r="AFX118" s="35"/>
      <c r="AFY118" s="35"/>
      <c r="AFZ118" s="35"/>
      <c r="AGA118" s="35"/>
      <c r="AGB118" s="35"/>
      <c r="AGC118" s="35"/>
      <c r="AGD118" s="35"/>
      <c r="AGE118" s="35"/>
      <c r="AGF118" s="35"/>
      <c r="AGG118" s="35"/>
      <c r="AGH118" s="35"/>
      <c r="AGI118" s="35"/>
      <c r="AGJ118" s="35"/>
      <c r="AGK118" s="35"/>
      <c r="AGL118" s="35"/>
      <c r="AGM118" s="35"/>
      <c r="AGN118" s="35"/>
      <c r="AGO118" s="35"/>
      <c r="AGP118" s="35"/>
      <c r="AGQ118" s="35"/>
      <c r="AGR118" s="35"/>
      <c r="AGS118" s="35"/>
      <c r="AGT118" s="35"/>
      <c r="AGU118" s="35"/>
      <c r="AGV118" s="35"/>
      <c r="AGW118" s="35"/>
      <c r="AGX118" s="35"/>
      <c r="AGY118" s="35"/>
      <c r="AGZ118" s="35"/>
      <c r="AHA118" s="35"/>
      <c r="AHB118" s="35"/>
      <c r="AHC118" s="35"/>
      <c r="AHD118" s="35"/>
      <c r="AHE118" s="35"/>
      <c r="AHF118" s="35"/>
      <c r="AHG118" s="35"/>
      <c r="AHH118" s="35"/>
      <c r="AHI118" s="35"/>
      <c r="AHJ118" s="35"/>
      <c r="AHK118" s="35"/>
      <c r="AHL118" s="35"/>
      <c r="AHM118" s="35"/>
      <c r="AHN118" s="35"/>
      <c r="AHO118" s="35"/>
      <c r="AHP118" s="35"/>
      <c r="AHQ118" s="35"/>
      <c r="AHR118" s="35"/>
      <c r="AHS118" s="35"/>
      <c r="AHT118" s="35"/>
      <c r="AHU118" s="35"/>
      <c r="AHV118" s="35"/>
      <c r="AHW118" s="35"/>
      <c r="AHX118" s="35"/>
      <c r="AHY118" s="35"/>
      <c r="AHZ118" s="35"/>
      <c r="AIA118" s="35"/>
      <c r="AIB118" s="35"/>
      <c r="AIC118" s="35"/>
      <c r="AID118" s="35"/>
      <c r="AIE118" s="35"/>
      <c r="AIF118" s="35"/>
      <c r="AIG118" s="35"/>
      <c r="AIH118" s="35"/>
      <c r="AII118" s="35"/>
      <c r="AIJ118" s="35"/>
      <c r="AIK118" s="35"/>
      <c r="AIL118" s="35"/>
      <c r="AIM118" s="35"/>
      <c r="AIN118" s="35"/>
      <c r="AIO118" s="35"/>
      <c r="AIP118" s="35"/>
      <c r="AIQ118" s="35"/>
      <c r="AIR118" s="35"/>
      <c r="AIS118" s="35"/>
      <c r="AIT118" s="35"/>
      <c r="AIU118" s="35"/>
      <c r="AIV118" s="35"/>
      <c r="AIW118" s="35"/>
      <c r="AIX118" s="35"/>
      <c r="AIY118" s="35"/>
      <c r="AIZ118" s="35"/>
      <c r="AJA118" s="35"/>
      <c r="AJB118" s="35"/>
      <c r="AJC118" s="35"/>
      <c r="AJD118" s="35"/>
      <c r="AJE118" s="35"/>
      <c r="AJF118" s="35"/>
      <c r="AJG118" s="35"/>
      <c r="AJH118" s="35"/>
      <c r="AJI118" s="35"/>
      <c r="AJJ118" s="35"/>
      <c r="AJK118" s="35"/>
      <c r="AJL118" s="35"/>
      <c r="AJM118" s="35"/>
      <c r="AJN118" s="35"/>
      <c r="AJO118" s="35"/>
      <c r="AJP118" s="35"/>
      <c r="AJQ118" s="35"/>
      <c r="AJR118" s="35"/>
      <c r="AJS118" s="35"/>
      <c r="AJT118" s="35"/>
      <c r="AJU118" s="35"/>
      <c r="AJV118" s="35"/>
      <c r="AJW118" s="35"/>
      <c r="AJX118" s="35"/>
      <c r="AJY118" s="35"/>
      <c r="AJZ118" s="35"/>
      <c r="AKA118" s="35"/>
      <c r="AKB118" s="35"/>
      <c r="AKC118" s="35"/>
      <c r="AKD118" s="35"/>
      <c r="AKE118" s="35"/>
      <c r="AKF118" s="35"/>
      <c r="AKG118" s="35"/>
      <c r="AKH118" s="35"/>
      <c r="AKI118" s="35"/>
      <c r="AKJ118" s="35"/>
      <c r="AKK118" s="35"/>
      <c r="AKL118" s="35"/>
      <c r="AKM118" s="35"/>
      <c r="AKN118" s="35"/>
      <c r="AKO118" s="35"/>
      <c r="AKP118" s="35"/>
      <c r="AKQ118" s="35"/>
      <c r="AKR118" s="35"/>
      <c r="AKS118" s="35"/>
      <c r="AKT118" s="35"/>
      <c r="AKU118" s="35"/>
      <c r="AKV118" s="35"/>
      <c r="AKW118" s="35"/>
      <c r="AKX118" s="35"/>
      <c r="AKY118" s="35"/>
      <c r="AKZ118" s="35"/>
      <c r="ALA118" s="35"/>
      <c r="ALB118" s="35"/>
      <c r="ALC118" s="35"/>
      <c r="ALD118" s="35"/>
      <c r="ALE118" s="35"/>
      <c r="ALF118" s="35"/>
      <c r="ALG118" s="35"/>
      <c r="ALH118" s="35"/>
      <c r="ALI118" s="35"/>
      <c r="ALJ118" s="35"/>
      <c r="ALK118" s="35"/>
      <c r="ALL118" s="35"/>
      <c r="ALM118" s="35"/>
      <c r="ALN118" s="35"/>
      <c r="ALO118" s="35"/>
      <c r="ALP118" s="35"/>
      <c r="ALQ118" s="35"/>
      <c r="ALR118" s="35"/>
      <c r="ALS118" s="35"/>
      <c r="ALT118" s="35"/>
      <c r="ALU118" s="35"/>
      <c r="ALV118" s="35"/>
      <c r="ALW118" s="35"/>
      <c r="ALX118" s="35"/>
      <c r="ALY118" s="35"/>
      <c r="ALZ118" s="35"/>
      <c r="AMA118" s="35"/>
    </row>
    <row r="119" spans="14:1015">
      <c r="N119" s="3">
        <f>Y119*info!T$4+AC119*info!T$5+AG119*info!T$6+AK119*info!T$7+N118</f>
        <v>1.793400000000001</v>
      </c>
      <c r="P119" s="45">
        <v>79</v>
      </c>
      <c r="Q119" s="131"/>
      <c r="R119" s="131"/>
      <c r="S119" s="161">
        <f t="shared" si="61"/>
        <v>2.1388537549407106E-2</v>
      </c>
      <c r="T119" s="169">
        <f>AA118*$AA$30*$AA$34*(1-$AA$32)+AE118*$AE$30*$AE$34*(1-$AE$32)+AI118*$AI$30*$AI$34*(1-$AI$32)+AM118*$AM$30*$AM$34*(1-$AM$32)+AQ118*$AQ$30*$AQ$34*(1-$AQ$32)+AU118*$AU$30*$AU$34*(1-$AU$32)+Q119-R119+AW118+AX118+Advance!G93</f>
        <v>0.16290000000000018</v>
      </c>
      <c r="U119" s="132">
        <f t="shared" si="70"/>
        <v>0</v>
      </c>
      <c r="V119" s="165">
        <f t="shared" si="49"/>
        <v>0.16290000000000018</v>
      </c>
      <c r="W119" s="166">
        <f t="shared" si="62"/>
        <v>6.36</v>
      </c>
      <c r="X119" s="49"/>
      <c r="Y119" s="42">
        <f t="shared" si="41"/>
        <v>0</v>
      </c>
      <c r="Z119" s="46">
        <f t="shared" si="63"/>
        <v>0</v>
      </c>
      <c r="AA119" s="47">
        <f t="shared" si="50"/>
        <v>0</v>
      </c>
      <c r="AB119" s="48">
        <f t="shared" si="51"/>
        <v>0.16290000000000018</v>
      </c>
      <c r="AC119" s="49">
        <f t="shared" si="52"/>
        <v>0</v>
      </c>
      <c r="AD119" s="46">
        <f t="shared" si="64"/>
        <v>0</v>
      </c>
      <c r="AE119" s="46">
        <f t="shared" si="53"/>
        <v>100</v>
      </c>
      <c r="AF119" s="50">
        <f t="shared" si="42"/>
        <v>0.16290000000000018</v>
      </c>
      <c r="AG119" s="42">
        <f t="shared" si="65"/>
        <v>5</v>
      </c>
      <c r="AH119" s="46">
        <f t="shared" si="66"/>
        <v>-5</v>
      </c>
      <c r="AI119" s="46">
        <f t="shared" si="54"/>
        <v>200</v>
      </c>
      <c r="AJ119" s="50">
        <f t="shared" si="43"/>
        <v>4.2900000000000188E-2</v>
      </c>
      <c r="AK119" s="42">
        <f t="shared" si="55"/>
        <v>1</v>
      </c>
      <c r="AL119" s="46">
        <f t="shared" si="67"/>
        <v>0</v>
      </c>
      <c r="AM119" s="46">
        <f t="shared" si="56"/>
        <v>10</v>
      </c>
      <c r="AN119" s="50">
        <f t="shared" si="44"/>
        <v>6.9000000000001907E-3</v>
      </c>
      <c r="AO119" s="42">
        <f t="shared" si="57"/>
        <v>0</v>
      </c>
      <c r="AP119" s="46">
        <f t="shared" si="68"/>
        <v>0</v>
      </c>
      <c r="AQ119" s="46">
        <f t="shared" si="58"/>
        <v>0</v>
      </c>
      <c r="AR119" s="50">
        <f t="shared" si="45"/>
        <v>6.9000000000001907E-3</v>
      </c>
      <c r="AS119" s="42">
        <f t="shared" si="59"/>
        <v>0</v>
      </c>
      <c r="AT119" s="46">
        <f t="shared" si="69"/>
        <v>0</v>
      </c>
      <c r="AU119" s="46">
        <f t="shared" si="60"/>
        <v>0</v>
      </c>
      <c r="AV119" s="51">
        <f t="shared" si="46"/>
        <v>6.9000000000001907E-3</v>
      </c>
      <c r="AW119" s="42">
        <f t="shared" si="47"/>
        <v>0.16290000000000018</v>
      </c>
      <c r="AX119" s="43">
        <f t="shared" si="48"/>
        <v>-0.156</v>
      </c>
      <c r="AY119" s="42">
        <f t="shared" si="71"/>
        <v>310</v>
      </c>
      <c r="AZ119" s="52">
        <f t="shared" si="72"/>
        <v>6.36</v>
      </c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  <c r="QR119" s="35"/>
      <c r="QS119" s="35"/>
      <c r="QT119" s="35"/>
      <c r="QU119" s="35"/>
      <c r="QV119" s="35"/>
      <c r="QW119" s="35"/>
      <c r="QX119" s="35"/>
      <c r="QY119" s="35"/>
      <c r="QZ119" s="35"/>
      <c r="RA119" s="35"/>
      <c r="RB119" s="35"/>
      <c r="RC119" s="35"/>
      <c r="RD119" s="35"/>
      <c r="RE119" s="35"/>
      <c r="RF119" s="35"/>
      <c r="RG119" s="35"/>
      <c r="RH119" s="35"/>
      <c r="RI119" s="35"/>
      <c r="RJ119" s="35"/>
      <c r="RK119" s="35"/>
      <c r="RL119" s="35"/>
      <c r="RM119" s="35"/>
      <c r="RN119" s="35"/>
      <c r="RO119" s="35"/>
      <c r="RP119" s="35"/>
      <c r="RQ119" s="35"/>
      <c r="RR119" s="35"/>
      <c r="RS119" s="35"/>
      <c r="RT119" s="35"/>
      <c r="RU119" s="35"/>
      <c r="RV119" s="35"/>
      <c r="RW119" s="35"/>
      <c r="RX119" s="35"/>
      <c r="RY119" s="35"/>
      <c r="RZ119" s="35"/>
      <c r="SA119" s="35"/>
      <c r="SB119" s="35"/>
      <c r="SC119" s="35"/>
      <c r="SD119" s="35"/>
      <c r="SE119" s="35"/>
      <c r="SF119" s="35"/>
      <c r="SG119" s="35"/>
      <c r="SH119" s="35"/>
      <c r="SI119" s="35"/>
      <c r="SJ119" s="35"/>
      <c r="SK119" s="35"/>
      <c r="SL119" s="35"/>
      <c r="SM119" s="35"/>
      <c r="SN119" s="35"/>
      <c r="SO119" s="35"/>
      <c r="SP119" s="35"/>
      <c r="SQ119" s="35"/>
      <c r="SR119" s="35"/>
      <c r="SS119" s="35"/>
      <c r="ST119" s="35"/>
      <c r="SU119" s="35"/>
      <c r="SV119" s="35"/>
      <c r="SW119" s="35"/>
      <c r="SX119" s="35"/>
      <c r="SY119" s="35"/>
      <c r="SZ119" s="35"/>
      <c r="TA119" s="35"/>
      <c r="TB119" s="35"/>
      <c r="TC119" s="35"/>
      <c r="TD119" s="35"/>
      <c r="TE119" s="35"/>
      <c r="TF119" s="35"/>
      <c r="TG119" s="35"/>
      <c r="TH119" s="35"/>
      <c r="TI119" s="35"/>
      <c r="TJ119" s="35"/>
      <c r="TK119" s="35"/>
      <c r="TL119" s="35"/>
      <c r="TM119" s="35"/>
      <c r="TN119" s="35"/>
      <c r="TO119" s="35"/>
      <c r="TP119" s="35"/>
      <c r="TQ119" s="35"/>
      <c r="TR119" s="35"/>
      <c r="TS119" s="35"/>
      <c r="TT119" s="35"/>
      <c r="TU119" s="35"/>
      <c r="TV119" s="35"/>
      <c r="TW119" s="35"/>
      <c r="TX119" s="35"/>
      <c r="TY119" s="35"/>
      <c r="TZ119" s="35"/>
      <c r="UA119" s="35"/>
      <c r="UB119" s="35"/>
      <c r="UC119" s="35"/>
      <c r="UD119" s="35"/>
      <c r="UE119" s="35"/>
      <c r="UF119" s="35"/>
      <c r="UG119" s="35"/>
      <c r="UH119" s="35"/>
      <c r="UI119" s="35"/>
      <c r="UJ119" s="35"/>
      <c r="UK119" s="35"/>
      <c r="UL119" s="35"/>
      <c r="UM119" s="35"/>
      <c r="UN119" s="35"/>
      <c r="UO119" s="35"/>
      <c r="UP119" s="35"/>
      <c r="UQ119" s="35"/>
      <c r="UR119" s="35"/>
      <c r="US119" s="35"/>
      <c r="UT119" s="35"/>
      <c r="UU119" s="35"/>
      <c r="UV119" s="35"/>
      <c r="UW119" s="35"/>
      <c r="UX119" s="35"/>
      <c r="UY119" s="35"/>
      <c r="UZ119" s="35"/>
      <c r="VA119" s="35"/>
      <c r="VB119" s="35"/>
      <c r="VC119" s="35"/>
      <c r="VD119" s="35"/>
      <c r="VE119" s="35"/>
      <c r="VF119" s="35"/>
      <c r="VG119" s="35"/>
      <c r="VH119" s="35"/>
      <c r="VI119" s="35"/>
      <c r="VJ119" s="35"/>
      <c r="VK119" s="35"/>
      <c r="VL119" s="35"/>
      <c r="VM119" s="35"/>
      <c r="VN119" s="35"/>
      <c r="VO119" s="35"/>
      <c r="VP119" s="35"/>
      <c r="VQ119" s="35"/>
      <c r="VR119" s="35"/>
      <c r="VS119" s="35"/>
      <c r="VT119" s="35"/>
      <c r="VU119" s="35"/>
      <c r="VV119" s="35"/>
      <c r="VW119" s="35"/>
      <c r="VX119" s="35"/>
      <c r="VY119" s="35"/>
      <c r="VZ119" s="35"/>
      <c r="WA119" s="35"/>
      <c r="WB119" s="35"/>
      <c r="WC119" s="35"/>
      <c r="WD119" s="35"/>
      <c r="WE119" s="35"/>
      <c r="WF119" s="35"/>
      <c r="WG119" s="35"/>
      <c r="WH119" s="35"/>
      <c r="WI119" s="35"/>
      <c r="WJ119" s="35"/>
      <c r="WK119" s="35"/>
      <c r="WL119" s="35"/>
      <c r="WM119" s="35"/>
      <c r="WN119" s="35"/>
      <c r="WO119" s="35"/>
      <c r="WP119" s="35"/>
      <c r="WQ119" s="35"/>
      <c r="WR119" s="35"/>
      <c r="WS119" s="35"/>
      <c r="WT119" s="35"/>
      <c r="WU119" s="35"/>
      <c r="WV119" s="35"/>
      <c r="WW119" s="35"/>
      <c r="WX119" s="35"/>
      <c r="WY119" s="35"/>
      <c r="WZ119" s="35"/>
      <c r="XA119" s="35"/>
      <c r="XB119" s="35"/>
      <c r="XC119" s="35"/>
      <c r="XD119" s="35"/>
      <c r="XE119" s="35"/>
      <c r="XF119" s="35"/>
      <c r="XG119" s="35"/>
      <c r="XH119" s="35"/>
      <c r="XI119" s="35"/>
      <c r="XJ119" s="35"/>
      <c r="XK119" s="35"/>
      <c r="XL119" s="35"/>
      <c r="XM119" s="35"/>
      <c r="XN119" s="35"/>
      <c r="XO119" s="35"/>
      <c r="XP119" s="35"/>
      <c r="XQ119" s="35"/>
      <c r="XR119" s="35"/>
      <c r="XS119" s="35"/>
      <c r="XT119" s="35"/>
      <c r="XU119" s="35"/>
      <c r="XV119" s="35"/>
      <c r="XW119" s="35"/>
      <c r="XX119" s="35"/>
      <c r="XY119" s="35"/>
      <c r="XZ119" s="35"/>
      <c r="YA119" s="35"/>
      <c r="YB119" s="35"/>
      <c r="YC119" s="35"/>
      <c r="YD119" s="35"/>
      <c r="YE119" s="35"/>
      <c r="YF119" s="35"/>
      <c r="YG119" s="35"/>
      <c r="YH119" s="35"/>
      <c r="YI119" s="35"/>
      <c r="YJ119" s="35"/>
      <c r="YK119" s="35"/>
      <c r="YL119" s="35"/>
      <c r="YM119" s="35"/>
      <c r="YN119" s="35"/>
      <c r="YO119" s="35"/>
      <c r="YP119" s="35"/>
      <c r="YQ119" s="35"/>
      <c r="YR119" s="35"/>
      <c r="YS119" s="35"/>
      <c r="YT119" s="35"/>
      <c r="YU119" s="35"/>
      <c r="YV119" s="35"/>
      <c r="YW119" s="35"/>
      <c r="YX119" s="35"/>
      <c r="YY119" s="35"/>
      <c r="YZ119" s="35"/>
      <c r="ZA119" s="35"/>
      <c r="ZB119" s="35"/>
      <c r="ZC119" s="35"/>
      <c r="ZD119" s="35"/>
      <c r="ZE119" s="35"/>
      <c r="ZF119" s="35"/>
      <c r="ZG119" s="35"/>
      <c r="ZH119" s="35"/>
      <c r="ZI119" s="35"/>
      <c r="ZJ119" s="35"/>
      <c r="ZK119" s="35"/>
      <c r="ZL119" s="35"/>
      <c r="ZM119" s="35"/>
      <c r="ZN119" s="35"/>
      <c r="ZO119" s="35"/>
      <c r="ZP119" s="35"/>
      <c r="ZQ119" s="35"/>
      <c r="ZR119" s="35"/>
      <c r="ZS119" s="35"/>
      <c r="ZT119" s="35"/>
      <c r="ZU119" s="35"/>
      <c r="ZV119" s="35"/>
      <c r="ZW119" s="35"/>
      <c r="ZX119" s="35"/>
      <c r="ZY119" s="35"/>
      <c r="ZZ119" s="35"/>
      <c r="AAA119" s="35"/>
      <c r="AAB119" s="35"/>
      <c r="AAC119" s="35"/>
      <c r="AAD119" s="35"/>
      <c r="AAE119" s="35"/>
      <c r="AAF119" s="35"/>
      <c r="AAG119" s="35"/>
      <c r="AAH119" s="35"/>
      <c r="AAI119" s="35"/>
      <c r="AAJ119" s="35"/>
      <c r="AAK119" s="35"/>
      <c r="AAL119" s="35"/>
      <c r="AAM119" s="35"/>
      <c r="AAN119" s="35"/>
      <c r="AAO119" s="35"/>
      <c r="AAP119" s="35"/>
      <c r="AAQ119" s="35"/>
      <c r="AAR119" s="35"/>
      <c r="AAS119" s="35"/>
      <c r="AAT119" s="35"/>
      <c r="AAU119" s="35"/>
      <c r="AAV119" s="35"/>
      <c r="AAW119" s="35"/>
      <c r="AAX119" s="35"/>
      <c r="AAY119" s="35"/>
      <c r="AAZ119" s="35"/>
      <c r="ABA119" s="35"/>
      <c r="ABB119" s="35"/>
      <c r="ABC119" s="35"/>
      <c r="ABD119" s="35"/>
      <c r="ABE119" s="35"/>
      <c r="ABF119" s="35"/>
      <c r="ABG119" s="35"/>
      <c r="ABH119" s="35"/>
      <c r="ABI119" s="35"/>
      <c r="ABJ119" s="35"/>
      <c r="ABK119" s="35"/>
      <c r="ABL119" s="35"/>
      <c r="ABM119" s="35"/>
      <c r="ABN119" s="35"/>
      <c r="ABO119" s="35"/>
      <c r="ABP119" s="35"/>
      <c r="ABQ119" s="35"/>
      <c r="ABR119" s="35"/>
      <c r="ABS119" s="35"/>
      <c r="ABT119" s="35"/>
      <c r="ABU119" s="35"/>
      <c r="ABV119" s="35"/>
      <c r="ABW119" s="35"/>
      <c r="ABX119" s="35"/>
      <c r="ABY119" s="35"/>
      <c r="ABZ119" s="35"/>
      <c r="ACA119" s="35"/>
      <c r="ACB119" s="35"/>
      <c r="ACC119" s="35"/>
      <c r="ACD119" s="35"/>
      <c r="ACE119" s="35"/>
      <c r="ACF119" s="35"/>
      <c r="ACG119" s="35"/>
      <c r="ACH119" s="35"/>
      <c r="ACI119" s="35"/>
      <c r="ACJ119" s="35"/>
      <c r="ACK119" s="35"/>
      <c r="ACL119" s="35"/>
      <c r="ACM119" s="35"/>
      <c r="ACN119" s="35"/>
      <c r="ACO119" s="35"/>
      <c r="ACP119" s="35"/>
      <c r="ACQ119" s="35"/>
      <c r="ACR119" s="35"/>
      <c r="ACS119" s="35"/>
      <c r="ACT119" s="35"/>
      <c r="ACU119" s="35"/>
      <c r="ACV119" s="35"/>
      <c r="ACW119" s="35"/>
      <c r="ACX119" s="35"/>
      <c r="ACY119" s="35"/>
      <c r="ACZ119" s="35"/>
      <c r="ADA119" s="35"/>
      <c r="ADB119" s="35"/>
      <c r="ADC119" s="35"/>
      <c r="ADD119" s="35"/>
      <c r="ADE119" s="35"/>
      <c r="ADF119" s="35"/>
      <c r="ADG119" s="35"/>
      <c r="ADH119" s="35"/>
      <c r="ADI119" s="35"/>
      <c r="ADJ119" s="35"/>
      <c r="ADK119" s="35"/>
      <c r="ADL119" s="35"/>
      <c r="ADM119" s="35"/>
      <c r="ADN119" s="35"/>
      <c r="ADO119" s="35"/>
      <c r="ADP119" s="35"/>
      <c r="ADQ119" s="35"/>
      <c r="ADR119" s="35"/>
      <c r="ADS119" s="35"/>
      <c r="ADT119" s="35"/>
      <c r="ADU119" s="35"/>
      <c r="ADV119" s="35"/>
      <c r="ADW119" s="35"/>
      <c r="ADX119" s="35"/>
      <c r="ADY119" s="35"/>
      <c r="ADZ119" s="35"/>
      <c r="AEA119" s="35"/>
      <c r="AEB119" s="35"/>
      <c r="AEC119" s="35"/>
      <c r="AED119" s="35"/>
      <c r="AEE119" s="35"/>
      <c r="AEF119" s="35"/>
      <c r="AEG119" s="35"/>
      <c r="AEH119" s="35"/>
      <c r="AEI119" s="35"/>
      <c r="AEJ119" s="35"/>
      <c r="AEK119" s="35"/>
      <c r="AEL119" s="35"/>
      <c r="AEM119" s="35"/>
      <c r="AEN119" s="35"/>
      <c r="AEO119" s="35"/>
      <c r="AEP119" s="35"/>
      <c r="AEQ119" s="35"/>
      <c r="AER119" s="35"/>
      <c r="AES119" s="35"/>
      <c r="AET119" s="35"/>
      <c r="AEU119" s="35"/>
      <c r="AEV119" s="35"/>
      <c r="AEW119" s="35"/>
      <c r="AEX119" s="35"/>
      <c r="AEY119" s="35"/>
      <c r="AEZ119" s="35"/>
      <c r="AFA119" s="35"/>
      <c r="AFB119" s="35"/>
      <c r="AFC119" s="35"/>
      <c r="AFD119" s="35"/>
      <c r="AFE119" s="35"/>
      <c r="AFF119" s="35"/>
      <c r="AFG119" s="35"/>
      <c r="AFH119" s="35"/>
      <c r="AFI119" s="35"/>
      <c r="AFJ119" s="35"/>
      <c r="AFK119" s="35"/>
      <c r="AFL119" s="35"/>
      <c r="AFM119" s="35"/>
      <c r="AFN119" s="35"/>
      <c r="AFO119" s="35"/>
      <c r="AFP119" s="35"/>
      <c r="AFQ119" s="35"/>
      <c r="AFR119" s="35"/>
      <c r="AFS119" s="35"/>
      <c r="AFT119" s="35"/>
      <c r="AFU119" s="35"/>
      <c r="AFV119" s="35"/>
      <c r="AFW119" s="35"/>
      <c r="AFX119" s="35"/>
      <c r="AFY119" s="35"/>
      <c r="AFZ119" s="35"/>
      <c r="AGA119" s="35"/>
      <c r="AGB119" s="35"/>
      <c r="AGC119" s="35"/>
      <c r="AGD119" s="35"/>
      <c r="AGE119" s="35"/>
      <c r="AGF119" s="35"/>
      <c r="AGG119" s="35"/>
      <c r="AGH119" s="35"/>
      <c r="AGI119" s="35"/>
      <c r="AGJ119" s="35"/>
      <c r="AGK119" s="35"/>
      <c r="AGL119" s="35"/>
      <c r="AGM119" s="35"/>
      <c r="AGN119" s="35"/>
      <c r="AGO119" s="35"/>
      <c r="AGP119" s="35"/>
      <c r="AGQ119" s="35"/>
      <c r="AGR119" s="35"/>
      <c r="AGS119" s="35"/>
      <c r="AGT119" s="35"/>
      <c r="AGU119" s="35"/>
      <c r="AGV119" s="35"/>
      <c r="AGW119" s="35"/>
      <c r="AGX119" s="35"/>
      <c r="AGY119" s="35"/>
      <c r="AGZ119" s="35"/>
      <c r="AHA119" s="35"/>
      <c r="AHB119" s="35"/>
      <c r="AHC119" s="35"/>
      <c r="AHD119" s="35"/>
      <c r="AHE119" s="35"/>
      <c r="AHF119" s="35"/>
      <c r="AHG119" s="35"/>
      <c r="AHH119" s="35"/>
      <c r="AHI119" s="35"/>
      <c r="AHJ119" s="35"/>
      <c r="AHK119" s="35"/>
      <c r="AHL119" s="35"/>
      <c r="AHM119" s="35"/>
      <c r="AHN119" s="35"/>
      <c r="AHO119" s="35"/>
      <c r="AHP119" s="35"/>
      <c r="AHQ119" s="35"/>
      <c r="AHR119" s="35"/>
      <c r="AHS119" s="35"/>
      <c r="AHT119" s="35"/>
      <c r="AHU119" s="35"/>
      <c r="AHV119" s="35"/>
      <c r="AHW119" s="35"/>
      <c r="AHX119" s="35"/>
      <c r="AHY119" s="35"/>
      <c r="AHZ119" s="35"/>
      <c r="AIA119" s="35"/>
      <c r="AIB119" s="35"/>
      <c r="AIC119" s="35"/>
      <c r="AID119" s="35"/>
      <c r="AIE119" s="35"/>
      <c r="AIF119" s="35"/>
      <c r="AIG119" s="35"/>
      <c r="AIH119" s="35"/>
      <c r="AII119" s="35"/>
      <c r="AIJ119" s="35"/>
      <c r="AIK119" s="35"/>
      <c r="AIL119" s="35"/>
      <c r="AIM119" s="35"/>
      <c r="AIN119" s="35"/>
      <c r="AIO119" s="35"/>
      <c r="AIP119" s="35"/>
      <c r="AIQ119" s="35"/>
      <c r="AIR119" s="35"/>
      <c r="AIS119" s="35"/>
      <c r="AIT119" s="35"/>
      <c r="AIU119" s="35"/>
      <c r="AIV119" s="35"/>
      <c r="AIW119" s="35"/>
      <c r="AIX119" s="35"/>
      <c r="AIY119" s="35"/>
      <c r="AIZ119" s="35"/>
      <c r="AJA119" s="35"/>
      <c r="AJB119" s="35"/>
      <c r="AJC119" s="35"/>
      <c r="AJD119" s="35"/>
      <c r="AJE119" s="35"/>
      <c r="AJF119" s="35"/>
      <c r="AJG119" s="35"/>
      <c r="AJH119" s="35"/>
      <c r="AJI119" s="35"/>
      <c r="AJJ119" s="35"/>
      <c r="AJK119" s="35"/>
      <c r="AJL119" s="35"/>
      <c r="AJM119" s="35"/>
      <c r="AJN119" s="35"/>
      <c r="AJO119" s="35"/>
      <c r="AJP119" s="35"/>
      <c r="AJQ119" s="35"/>
      <c r="AJR119" s="35"/>
      <c r="AJS119" s="35"/>
      <c r="AJT119" s="35"/>
      <c r="AJU119" s="35"/>
      <c r="AJV119" s="35"/>
      <c r="AJW119" s="35"/>
      <c r="AJX119" s="35"/>
      <c r="AJY119" s="35"/>
      <c r="AJZ119" s="35"/>
      <c r="AKA119" s="35"/>
      <c r="AKB119" s="35"/>
      <c r="AKC119" s="35"/>
      <c r="AKD119" s="35"/>
      <c r="AKE119" s="35"/>
      <c r="AKF119" s="35"/>
      <c r="AKG119" s="35"/>
      <c r="AKH119" s="35"/>
      <c r="AKI119" s="35"/>
      <c r="AKJ119" s="35"/>
      <c r="AKK119" s="35"/>
      <c r="AKL119" s="35"/>
      <c r="AKM119" s="35"/>
      <c r="AKN119" s="35"/>
      <c r="AKO119" s="35"/>
      <c r="AKP119" s="35"/>
      <c r="AKQ119" s="35"/>
      <c r="AKR119" s="35"/>
      <c r="AKS119" s="35"/>
      <c r="AKT119" s="35"/>
      <c r="AKU119" s="35"/>
      <c r="AKV119" s="35"/>
      <c r="AKW119" s="35"/>
      <c r="AKX119" s="35"/>
      <c r="AKY119" s="35"/>
      <c r="AKZ119" s="35"/>
      <c r="ALA119" s="35"/>
      <c r="ALB119" s="35"/>
      <c r="ALC119" s="35"/>
      <c r="ALD119" s="35"/>
      <c r="ALE119" s="35"/>
      <c r="ALF119" s="35"/>
      <c r="ALG119" s="35"/>
      <c r="ALH119" s="35"/>
      <c r="ALI119" s="35"/>
      <c r="ALJ119" s="35"/>
      <c r="ALK119" s="35"/>
      <c r="ALL119" s="35"/>
      <c r="ALM119" s="35"/>
      <c r="ALN119" s="35"/>
      <c r="ALO119" s="35"/>
      <c r="ALP119" s="35"/>
      <c r="ALQ119" s="35"/>
      <c r="ALR119" s="35"/>
      <c r="ALS119" s="35"/>
      <c r="ALT119" s="35"/>
      <c r="ALU119" s="35"/>
      <c r="ALV119" s="35"/>
      <c r="ALW119" s="35"/>
      <c r="ALX119" s="35"/>
      <c r="ALY119" s="35"/>
      <c r="ALZ119" s="35"/>
      <c r="AMA119" s="35"/>
    </row>
    <row r="120" spans="14:1015">
      <c r="N120" s="3">
        <f>Y120*info!T$4+AC120*info!T$5+AG120*info!T$6+AK120*info!T$7+N119</f>
        <v>1.811400000000001</v>
      </c>
      <c r="P120" s="45">
        <v>80</v>
      </c>
      <c r="Q120" s="131"/>
      <c r="R120" s="131"/>
      <c r="S120" s="161">
        <f t="shared" si="61"/>
        <v>2.1470355731225289E-2</v>
      </c>
      <c r="T120" s="169">
        <f>AA119*$AA$30*$AA$34*(1-$AA$32)+AE119*$AE$30*$AE$34*(1-$AE$32)+AI119*$AI$30*$AI$34*(1-$AI$32)+AM119*$AM$30*$AM$34*(1-$AM$32)+AQ119*$AQ$30*$AQ$34*(1-$AQ$32)+AU119*$AU$30*$AU$34*(1-$AU$32)+Q120-R120+AW119+AX119+Advance!G94</f>
        <v>0.16590000000000019</v>
      </c>
      <c r="U120" s="132">
        <f t="shared" si="70"/>
        <v>0</v>
      </c>
      <c r="V120" s="165">
        <f t="shared" si="49"/>
        <v>0.16590000000000019</v>
      </c>
      <c r="W120" s="166">
        <f t="shared" si="62"/>
        <v>6.3959999999999999</v>
      </c>
      <c r="X120" s="49"/>
      <c r="Y120" s="42">
        <f t="shared" si="41"/>
        <v>0</v>
      </c>
      <c r="Z120" s="46">
        <f t="shared" si="63"/>
        <v>0</v>
      </c>
      <c r="AA120" s="47">
        <f t="shared" si="50"/>
        <v>0</v>
      </c>
      <c r="AB120" s="48">
        <f t="shared" si="51"/>
        <v>0.16590000000000019</v>
      </c>
      <c r="AC120" s="49">
        <f t="shared" si="52"/>
        <v>0</v>
      </c>
      <c r="AD120" s="46">
        <f t="shared" si="64"/>
        <v>0</v>
      </c>
      <c r="AE120" s="46">
        <f t="shared" si="53"/>
        <v>100</v>
      </c>
      <c r="AF120" s="50">
        <f t="shared" si="42"/>
        <v>0.16590000000000019</v>
      </c>
      <c r="AG120" s="42">
        <f t="shared" si="65"/>
        <v>4</v>
      </c>
      <c r="AH120" s="46">
        <f t="shared" si="66"/>
        <v>-4</v>
      </c>
      <c r="AI120" s="46">
        <f t="shared" si="54"/>
        <v>200</v>
      </c>
      <c r="AJ120" s="50">
        <f t="shared" si="43"/>
        <v>6.9900000000000184E-2</v>
      </c>
      <c r="AK120" s="42">
        <f t="shared" si="55"/>
        <v>1</v>
      </c>
      <c r="AL120" s="46">
        <f t="shared" si="67"/>
        <v>0</v>
      </c>
      <c r="AM120" s="46">
        <f t="shared" si="56"/>
        <v>11</v>
      </c>
      <c r="AN120" s="50">
        <f t="shared" si="44"/>
        <v>3.3900000000000187E-2</v>
      </c>
      <c r="AO120" s="42">
        <f t="shared" si="57"/>
        <v>0</v>
      </c>
      <c r="AP120" s="46">
        <f t="shared" si="68"/>
        <v>0</v>
      </c>
      <c r="AQ120" s="46">
        <f t="shared" si="58"/>
        <v>0</v>
      </c>
      <c r="AR120" s="50">
        <f t="shared" si="45"/>
        <v>3.3900000000000187E-2</v>
      </c>
      <c r="AS120" s="42">
        <f t="shared" si="59"/>
        <v>0</v>
      </c>
      <c r="AT120" s="46">
        <f t="shared" si="69"/>
        <v>0</v>
      </c>
      <c r="AU120" s="46">
        <f t="shared" si="60"/>
        <v>0</v>
      </c>
      <c r="AV120" s="51">
        <f t="shared" si="46"/>
        <v>3.3900000000000187E-2</v>
      </c>
      <c r="AW120" s="42">
        <f t="shared" si="47"/>
        <v>0.16590000000000019</v>
      </c>
      <c r="AX120" s="43">
        <f t="shared" si="48"/>
        <v>-0.13200000000000001</v>
      </c>
      <c r="AY120" s="42">
        <f t="shared" si="71"/>
        <v>311</v>
      </c>
      <c r="AZ120" s="52">
        <f t="shared" si="72"/>
        <v>6.3959999999999999</v>
      </c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  <c r="QR120" s="35"/>
      <c r="QS120" s="35"/>
      <c r="QT120" s="35"/>
      <c r="QU120" s="35"/>
      <c r="QV120" s="35"/>
      <c r="QW120" s="35"/>
      <c r="QX120" s="35"/>
      <c r="QY120" s="35"/>
      <c r="QZ120" s="35"/>
      <c r="RA120" s="35"/>
      <c r="RB120" s="35"/>
      <c r="RC120" s="35"/>
      <c r="RD120" s="35"/>
      <c r="RE120" s="35"/>
      <c r="RF120" s="35"/>
      <c r="RG120" s="35"/>
      <c r="RH120" s="35"/>
      <c r="RI120" s="35"/>
      <c r="RJ120" s="35"/>
      <c r="RK120" s="35"/>
      <c r="RL120" s="35"/>
      <c r="RM120" s="35"/>
      <c r="RN120" s="35"/>
      <c r="RO120" s="35"/>
      <c r="RP120" s="35"/>
      <c r="RQ120" s="35"/>
      <c r="RR120" s="35"/>
      <c r="RS120" s="35"/>
      <c r="RT120" s="35"/>
      <c r="RU120" s="35"/>
      <c r="RV120" s="35"/>
      <c r="RW120" s="35"/>
      <c r="RX120" s="35"/>
      <c r="RY120" s="35"/>
      <c r="RZ120" s="35"/>
      <c r="SA120" s="35"/>
      <c r="SB120" s="35"/>
      <c r="SC120" s="35"/>
      <c r="SD120" s="35"/>
      <c r="SE120" s="35"/>
      <c r="SF120" s="35"/>
      <c r="SG120" s="35"/>
      <c r="SH120" s="35"/>
      <c r="SI120" s="35"/>
      <c r="SJ120" s="35"/>
      <c r="SK120" s="35"/>
      <c r="SL120" s="35"/>
      <c r="SM120" s="35"/>
      <c r="SN120" s="35"/>
      <c r="SO120" s="35"/>
      <c r="SP120" s="35"/>
      <c r="SQ120" s="35"/>
      <c r="SR120" s="35"/>
      <c r="SS120" s="35"/>
      <c r="ST120" s="35"/>
      <c r="SU120" s="35"/>
      <c r="SV120" s="35"/>
      <c r="SW120" s="35"/>
      <c r="SX120" s="35"/>
      <c r="SY120" s="35"/>
      <c r="SZ120" s="35"/>
      <c r="TA120" s="35"/>
      <c r="TB120" s="35"/>
      <c r="TC120" s="35"/>
      <c r="TD120" s="35"/>
      <c r="TE120" s="35"/>
      <c r="TF120" s="35"/>
      <c r="TG120" s="35"/>
      <c r="TH120" s="35"/>
      <c r="TI120" s="35"/>
      <c r="TJ120" s="35"/>
      <c r="TK120" s="35"/>
      <c r="TL120" s="35"/>
      <c r="TM120" s="35"/>
      <c r="TN120" s="35"/>
      <c r="TO120" s="35"/>
      <c r="TP120" s="35"/>
      <c r="TQ120" s="35"/>
      <c r="TR120" s="35"/>
      <c r="TS120" s="35"/>
      <c r="TT120" s="35"/>
      <c r="TU120" s="35"/>
      <c r="TV120" s="35"/>
      <c r="TW120" s="35"/>
      <c r="TX120" s="35"/>
      <c r="TY120" s="35"/>
      <c r="TZ120" s="35"/>
      <c r="UA120" s="35"/>
      <c r="UB120" s="35"/>
      <c r="UC120" s="35"/>
      <c r="UD120" s="35"/>
      <c r="UE120" s="35"/>
      <c r="UF120" s="35"/>
      <c r="UG120" s="35"/>
      <c r="UH120" s="35"/>
      <c r="UI120" s="35"/>
      <c r="UJ120" s="35"/>
      <c r="UK120" s="35"/>
      <c r="UL120" s="35"/>
      <c r="UM120" s="35"/>
      <c r="UN120" s="35"/>
      <c r="UO120" s="35"/>
      <c r="UP120" s="35"/>
      <c r="UQ120" s="35"/>
      <c r="UR120" s="35"/>
      <c r="US120" s="35"/>
      <c r="UT120" s="35"/>
      <c r="UU120" s="35"/>
      <c r="UV120" s="35"/>
      <c r="UW120" s="35"/>
      <c r="UX120" s="35"/>
      <c r="UY120" s="35"/>
      <c r="UZ120" s="35"/>
      <c r="VA120" s="35"/>
      <c r="VB120" s="35"/>
      <c r="VC120" s="35"/>
      <c r="VD120" s="35"/>
      <c r="VE120" s="35"/>
      <c r="VF120" s="35"/>
      <c r="VG120" s="35"/>
      <c r="VH120" s="35"/>
      <c r="VI120" s="35"/>
      <c r="VJ120" s="35"/>
      <c r="VK120" s="35"/>
      <c r="VL120" s="35"/>
      <c r="VM120" s="35"/>
      <c r="VN120" s="35"/>
      <c r="VO120" s="35"/>
      <c r="VP120" s="35"/>
      <c r="VQ120" s="35"/>
      <c r="VR120" s="35"/>
      <c r="VS120" s="35"/>
      <c r="VT120" s="35"/>
      <c r="VU120" s="35"/>
      <c r="VV120" s="35"/>
      <c r="VW120" s="35"/>
      <c r="VX120" s="35"/>
      <c r="VY120" s="35"/>
      <c r="VZ120" s="35"/>
      <c r="WA120" s="35"/>
      <c r="WB120" s="35"/>
      <c r="WC120" s="35"/>
      <c r="WD120" s="35"/>
      <c r="WE120" s="35"/>
      <c r="WF120" s="35"/>
      <c r="WG120" s="35"/>
      <c r="WH120" s="35"/>
      <c r="WI120" s="35"/>
      <c r="WJ120" s="35"/>
      <c r="WK120" s="35"/>
      <c r="WL120" s="35"/>
      <c r="WM120" s="35"/>
      <c r="WN120" s="35"/>
      <c r="WO120" s="35"/>
      <c r="WP120" s="35"/>
      <c r="WQ120" s="35"/>
      <c r="WR120" s="35"/>
      <c r="WS120" s="35"/>
      <c r="WT120" s="35"/>
      <c r="WU120" s="35"/>
      <c r="WV120" s="35"/>
      <c r="WW120" s="35"/>
      <c r="WX120" s="35"/>
      <c r="WY120" s="35"/>
      <c r="WZ120" s="35"/>
      <c r="XA120" s="35"/>
      <c r="XB120" s="35"/>
      <c r="XC120" s="35"/>
      <c r="XD120" s="35"/>
      <c r="XE120" s="35"/>
      <c r="XF120" s="35"/>
      <c r="XG120" s="35"/>
      <c r="XH120" s="35"/>
      <c r="XI120" s="35"/>
      <c r="XJ120" s="35"/>
      <c r="XK120" s="35"/>
      <c r="XL120" s="35"/>
      <c r="XM120" s="35"/>
      <c r="XN120" s="35"/>
      <c r="XO120" s="35"/>
      <c r="XP120" s="35"/>
      <c r="XQ120" s="35"/>
      <c r="XR120" s="35"/>
      <c r="XS120" s="35"/>
      <c r="XT120" s="35"/>
      <c r="XU120" s="35"/>
      <c r="XV120" s="35"/>
      <c r="XW120" s="35"/>
      <c r="XX120" s="35"/>
      <c r="XY120" s="35"/>
      <c r="XZ120" s="35"/>
      <c r="YA120" s="35"/>
      <c r="YB120" s="35"/>
      <c r="YC120" s="35"/>
      <c r="YD120" s="35"/>
      <c r="YE120" s="35"/>
      <c r="YF120" s="35"/>
      <c r="YG120" s="35"/>
      <c r="YH120" s="35"/>
      <c r="YI120" s="35"/>
      <c r="YJ120" s="35"/>
      <c r="YK120" s="35"/>
      <c r="YL120" s="35"/>
      <c r="YM120" s="35"/>
      <c r="YN120" s="35"/>
      <c r="YO120" s="35"/>
      <c r="YP120" s="35"/>
      <c r="YQ120" s="35"/>
      <c r="YR120" s="35"/>
      <c r="YS120" s="35"/>
      <c r="YT120" s="35"/>
      <c r="YU120" s="35"/>
      <c r="YV120" s="35"/>
      <c r="YW120" s="35"/>
      <c r="YX120" s="35"/>
      <c r="YY120" s="35"/>
      <c r="YZ120" s="35"/>
      <c r="ZA120" s="35"/>
      <c r="ZB120" s="35"/>
      <c r="ZC120" s="35"/>
      <c r="ZD120" s="35"/>
      <c r="ZE120" s="35"/>
      <c r="ZF120" s="35"/>
      <c r="ZG120" s="35"/>
      <c r="ZH120" s="35"/>
      <c r="ZI120" s="35"/>
      <c r="ZJ120" s="35"/>
      <c r="ZK120" s="35"/>
      <c r="ZL120" s="35"/>
      <c r="ZM120" s="35"/>
      <c r="ZN120" s="35"/>
      <c r="ZO120" s="35"/>
      <c r="ZP120" s="35"/>
      <c r="ZQ120" s="35"/>
      <c r="ZR120" s="35"/>
      <c r="ZS120" s="35"/>
      <c r="ZT120" s="35"/>
      <c r="ZU120" s="35"/>
      <c r="ZV120" s="35"/>
      <c r="ZW120" s="35"/>
      <c r="ZX120" s="35"/>
      <c r="ZY120" s="35"/>
      <c r="ZZ120" s="35"/>
      <c r="AAA120" s="35"/>
      <c r="AAB120" s="35"/>
      <c r="AAC120" s="35"/>
      <c r="AAD120" s="35"/>
      <c r="AAE120" s="35"/>
      <c r="AAF120" s="35"/>
      <c r="AAG120" s="35"/>
      <c r="AAH120" s="35"/>
      <c r="AAI120" s="35"/>
      <c r="AAJ120" s="35"/>
      <c r="AAK120" s="35"/>
      <c r="AAL120" s="35"/>
      <c r="AAM120" s="35"/>
      <c r="AAN120" s="35"/>
      <c r="AAO120" s="35"/>
      <c r="AAP120" s="35"/>
      <c r="AAQ120" s="35"/>
      <c r="AAR120" s="35"/>
      <c r="AAS120" s="35"/>
      <c r="AAT120" s="35"/>
      <c r="AAU120" s="35"/>
      <c r="AAV120" s="35"/>
      <c r="AAW120" s="35"/>
      <c r="AAX120" s="35"/>
      <c r="AAY120" s="35"/>
      <c r="AAZ120" s="35"/>
      <c r="ABA120" s="35"/>
      <c r="ABB120" s="35"/>
      <c r="ABC120" s="35"/>
      <c r="ABD120" s="35"/>
      <c r="ABE120" s="35"/>
      <c r="ABF120" s="35"/>
      <c r="ABG120" s="35"/>
      <c r="ABH120" s="35"/>
      <c r="ABI120" s="35"/>
      <c r="ABJ120" s="35"/>
      <c r="ABK120" s="35"/>
      <c r="ABL120" s="35"/>
      <c r="ABM120" s="35"/>
      <c r="ABN120" s="35"/>
      <c r="ABO120" s="35"/>
      <c r="ABP120" s="35"/>
      <c r="ABQ120" s="35"/>
      <c r="ABR120" s="35"/>
      <c r="ABS120" s="35"/>
      <c r="ABT120" s="35"/>
      <c r="ABU120" s="35"/>
      <c r="ABV120" s="35"/>
      <c r="ABW120" s="35"/>
      <c r="ABX120" s="35"/>
      <c r="ABY120" s="35"/>
      <c r="ABZ120" s="35"/>
      <c r="ACA120" s="35"/>
      <c r="ACB120" s="35"/>
      <c r="ACC120" s="35"/>
      <c r="ACD120" s="35"/>
      <c r="ACE120" s="35"/>
      <c r="ACF120" s="35"/>
      <c r="ACG120" s="35"/>
      <c r="ACH120" s="35"/>
      <c r="ACI120" s="35"/>
      <c r="ACJ120" s="35"/>
      <c r="ACK120" s="35"/>
      <c r="ACL120" s="35"/>
      <c r="ACM120" s="35"/>
      <c r="ACN120" s="35"/>
      <c r="ACO120" s="35"/>
      <c r="ACP120" s="35"/>
      <c r="ACQ120" s="35"/>
      <c r="ACR120" s="35"/>
      <c r="ACS120" s="35"/>
      <c r="ACT120" s="35"/>
      <c r="ACU120" s="35"/>
      <c r="ACV120" s="35"/>
      <c r="ACW120" s="35"/>
      <c r="ACX120" s="35"/>
      <c r="ACY120" s="35"/>
      <c r="ACZ120" s="35"/>
      <c r="ADA120" s="35"/>
      <c r="ADB120" s="35"/>
      <c r="ADC120" s="35"/>
      <c r="ADD120" s="35"/>
      <c r="ADE120" s="35"/>
      <c r="ADF120" s="35"/>
      <c r="ADG120" s="35"/>
      <c r="ADH120" s="35"/>
      <c r="ADI120" s="35"/>
      <c r="ADJ120" s="35"/>
      <c r="ADK120" s="35"/>
      <c r="ADL120" s="35"/>
      <c r="ADM120" s="35"/>
      <c r="ADN120" s="35"/>
      <c r="ADO120" s="35"/>
      <c r="ADP120" s="35"/>
      <c r="ADQ120" s="35"/>
      <c r="ADR120" s="35"/>
      <c r="ADS120" s="35"/>
      <c r="ADT120" s="35"/>
      <c r="ADU120" s="35"/>
      <c r="ADV120" s="35"/>
      <c r="ADW120" s="35"/>
      <c r="ADX120" s="35"/>
      <c r="ADY120" s="35"/>
      <c r="ADZ120" s="35"/>
      <c r="AEA120" s="35"/>
      <c r="AEB120" s="35"/>
      <c r="AEC120" s="35"/>
      <c r="AED120" s="35"/>
      <c r="AEE120" s="35"/>
      <c r="AEF120" s="35"/>
      <c r="AEG120" s="35"/>
      <c r="AEH120" s="35"/>
      <c r="AEI120" s="35"/>
      <c r="AEJ120" s="35"/>
      <c r="AEK120" s="35"/>
      <c r="AEL120" s="35"/>
      <c r="AEM120" s="35"/>
      <c r="AEN120" s="35"/>
      <c r="AEO120" s="35"/>
      <c r="AEP120" s="35"/>
      <c r="AEQ120" s="35"/>
      <c r="AER120" s="35"/>
      <c r="AES120" s="35"/>
      <c r="AET120" s="35"/>
      <c r="AEU120" s="35"/>
      <c r="AEV120" s="35"/>
      <c r="AEW120" s="35"/>
      <c r="AEX120" s="35"/>
      <c r="AEY120" s="35"/>
      <c r="AEZ120" s="35"/>
      <c r="AFA120" s="35"/>
      <c r="AFB120" s="35"/>
      <c r="AFC120" s="35"/>
      <c r="AFD120" s="35"/>
      <c r="AFE120" s="35"/>
      <c r="AFF120" s="35"/>
      <c r="AFG120" s="35"/>
      <c r="AFH120" s="35"/>
      <c r="AFI120" s="35"/>
      <c r="AFJ120" s="35"/>
      <c r="AFK120" s="35"/>
      <c r="AFL120" s="35"/>
      <c r="AFM120" s="35"/>
      <c r="AFN120" s="35"/>
      <c r="AFO120" s="35"/>
      <c r="AFP120" s="35"/>
      <c r="AFQ120" s="35"/>
      <c r="AFR120" s="35"/>
      <c r="AFS120" s="35"/>
      <c r="AFT120" s="35"/>
      <c r="AFU120" s="35"/>
      <c r="AFV120" s="35"/>
      <c r="AFW120" s="35"/>
      <c r="AFX120" s="35"/>
      <c r="AFY120" s="35"/>
      <c r="AFZ120" s="35"/>
      <c r="AGA120" s="35"/>
      <c r="AGB120" s="35"/>
      <c r="AGC120" s="35"/>
      <c r="AGD120" s="35"/>
      <c r="AGE120" s="35"/>
      <c r="AGF120" s="35"/>
      <c r="AGG120" s="35"/>
      <c r="AGH120" s="35"/>
      <c r="AGI120" s="35"/>
      <c r="AGJ120" s="35"/>
      <c r="AGK120" s="35"/>
      <c r="AGL120" s="35"/>
      <c r="AGM120" s="35"/>
      <c r="AGN120" s="35"/>
      <c r="AGO120" s="35"/>
      <c r="AGP120" s="35"/>
      <c r="AGQ120" s="35"/>
      <c r="AGR120" s="35"/>
      <c r="AGS120" s="35"/>
      <c r="AGT120" s="35"/>
      <c r="AGU120" s="35"/>
      <c r="AGV120" s="35"/>
      <c r="AGW120" s="35"/>
      <c r="AGX120" s="35"/>
      <c r="AGY120" s="35"/>
      <c r="AGZ120" s="35"/>
      <c r="AHA120" s="35"/>
      <c r="AHB120" s="35"/>
      <c r="AHC120" s="35"/>
      <c r="AHD120" s="35"/>
      <c r="AHE120" s="35"/>
      <c r="AHF120" s="35"/>
      <c r="AHG120" s="35"/>
      <c r="AHH120" s="35"/>
      <c r="AHI120" s="35"/>
      <c r="AHJ120" s="35"/>
      <c r="AHK120" s="35"/>
      <c r="AHL120" s="35"/>
      <c r="AHM120" s="35"/>
      <c r="AHN120" s="35"/>
      <c r="AHO120" s="35"/>
      <c r="AHP120" s="35"/>
      <c r="AHQ120" s="35"/>
      <c r="AHR120" s="35"/>
      <c r="AHS120" s="35"/>
      <c r="AHT120" s="35"/>
      <c r="AHU120" s="35"/>
      <c r="AHV120" s="35"/>
      <c r="AHW120" s="35"/>
      <c r="AHX120" s="35"/>
      <c r="AHY120" s="35"/>
      <c r="AHZ120" s="35"/>
      <c r="AIA120" s="35"/>
      <c r="AIB120" s="35"/>
      <c r="AIC120" s="35"/>
      <c r="AID120" s="35"/>
      <c r="AIE120" s="35"/>
      <c r="AIF120" s="35"/>
      <c r="AIG120" s="35"/>
      <c r="AIH120" s="35"/>
      <c r="AII120" s="35"/>
      <c r="AIJ120" s="35"/>
      <c r="AIK120" s="35"/>
      <c r="AIL120" s="35"/>
      <c r="AIM120" s="35"/>
      <c r="AIN120" s="35"/>
      <c r="AIO120" s="35"/>
      <c r="AIP120" s="35"/>
      <c r="AIQ120" s="35"/>
      <c r="AIR120" s="35"/>
      <c r="AIS120" s="35"/>
      <c r="AIT120" s="35"/>
      <c r="AIU120" s="35"/>
      <c r="AIV120" s="35"/>
      <c r="AIW120" s="35"/>
      <c r="AIX120" s="35"/>
      <c r="AIY120" s="35"/>
      <c r="AIZ120" s="35"/>
      <c r="AJA120" s="35"/>
      <c r="AJB120" s="35"/>
      <c r="AJC120" s="35"/>
      <c r="AJD120" s="35"/>
      <c r="AJE120" s="35"/>
      <c r="AJF120" s="35"/>
      <c r="AJG120" s="35"/>
      <c r="AJH120" s="35"/>
      <c r="AJI120" s="35"/>
      <c r="AJJ120" s="35"/>
      <c r="AJK120" s="35"/>
      <c r="AJL120" s="35"/>
      <c r="AJM120" s="35"/>
      <c r="AJN120" s="35"/>
      <c r="AJO120" s="35"/>
      <c r="AJP120" s="35"/>
      <c r="AJQ120" s="35"/>
      <c r="AJR120" s="35"/>
      <c r="AJS120" s="35"/>
      <c r="AJT120" s="35"/>
      <c r="AJU120" s="35"/>
      <c r="AJV120" s="35"/>
      <c r="AJW120" s="35"/>
      <c r="AJX120" s="35"/>
      <c r="AJY120" s="35"/>
      <c r="AJZ120" s="35"/>
      <c r="AKA120" s="35"/>
      <c r="AKB120" s="35"/>
      <c r="AKC120" s="35"/>
      <c r="AKD120" s="35"/>
      <c r="AKE120" s="35"/>
      <c r="AKF120" s="35"/>
      <c r="AKG120" s="35"/>
      <c r="AKH120" s="35"/>
      <c r="AKI120" s="35"/>
      <c r="AKJ120" s="35"/>
      <c r="AKK120" s="35"/>
      <c r="AKL120" s="35"/>
      <c r="AKM120" s="35"/>
      <c r="AKN120" s="35"/>
      <c r="AKO120" s="35"/>
      <c r="AKP120" s="35"/>
      <c r="AKQ120" s="35"/>
      <c r="AKR120" s="35"/>
      <c r="AKS120" s="35"/>
      <c r="AKT120" s="35"/>
      <c r="AKU120" s="35"/>
      <c r="AKV120" s="35"/>
      <c r="AKW120" s="35"/>
      <c r="AKX120" s="35"/>
      <c r="AKY120" s="35"/>
      <c r="AKZ120" s="35"/>
      <c r="ALA120" s="35"/>
      <c r="ALB120" s="35"/>
      <c r="ALC120" s="35"/>
      <c r="ALD120" s="35"/>
      <c r="ALE120" s="35"/>
      <c r="ALF120" s="35"/>
      <c r="ALG120" s="35"/>
      <c r="ALH120" s="35"/>
      <c r="ALI120" s="35"/>
      <c r="ALJ120" s="35"/>
      <c r="ALK120" s="35"/>
      <c r="ALL120" s="35"/>
      <c r="ALM120" s="35"/>
      <c r="ALN120" s="35"/>
      <c r="ALO120" s="35"/>
      <c r="ALP120" s="35"/>
      <c r="ALQ120" s="35"/>
      <c r="ALR120" s="35"/>
      <c r="ALS120" s="35"/>
      <c r="ALT120" s="35"/>
      <c r="ALU120" s="35"/>
      <c r="ALV120" s="35"/>
      <c r="ALW120" s="35"/>
      <c r="ALX120" s="35"/>
      <c r="ALY120" s="35"/>
      <c r="ALZ120" s="35"/>
      <c r="AMA120" s="35"/>
    </row>
    <row r="121" spans="14:1015">
      <c r="N121" s="3">
        <f>Y121*info!T$4+AC121*info!T$5+AG121*info!T$6+AK121*info!T$7+N120</f>
        <v>1.8366000000000009</v>
      </c>
      <c r="P121" s="45">
        <v>81</v>
      </c>
      <c r="Q121" s="131"/>
      <c r="R121" s="131"/>
      <c r="S121" s="161">
        <f t="shared" si="61"/>
        <v>2.1552173913043472E-2</v>
      </c>
      <c r="T121" s="169">
        <f>AA120*$AA$30*$AA$34*(1-$AA$32)+AE120*$AE$30*$AE$34*(1-$AE$32)+AI120*$AI$30*$AI$34*(1-$AI$32)+AM120*$AM$30*$AM$34*(1-$AM$32)+AQ120*$AQ$30*$AQ$34*(1-$AQ$32)+AU120*$AU$30*$AU$34*(1-$AU$32)+Q121-R121+AW120+AX120+Advance!G95</f>
        <v>0.19380000000000019</v>
      </c>
      <c r="U121" s="132">
        <f t="shared" si="70"/>
        <v>0</v>
      </c>
      <c r="V121" s="165">
        <f t="shared" si="49"/>
        <v>0.19380000000000019</v>
      </c>
      <c r="W121" s="166">
        <f t="shared" si="62"/>
        <v>6.468</v>
      </c>
      <c r="X121" s="49"/>
      <c r="Y121" s="42">
        <f t="shared" si="41"/>
        <v>0</v>
      </c>
      <c r="Z121" s="46">
        <f t="shared" si="63"/>
        <v>0</v>
      </c>
      <c r="AA121" s="47">
        <f t="shared" si="50"/>
        <v>0</v>
      </c>
      <c r="AB121" s="48">
        <f t="shared" si="51"/>
        <v>0.19380000000000019</v>
      </c>
      <c r="AC121" s="49">
        <f t="shared" si="52"/>
        <v>0</v>
      </c>
      <c r="AD121" s="46">
        <f t="shared" si="64"/>
        <v>0</v>
      </c>
      <c r="AE121" s="46">
        <f t="shared" si="53"/>
        <v>100</v>
      </c>
      <c r="AF121" s="50">
        <f t="shared" si="42"/>
        <v>0.19380000000000019</v>
      </c>
      <c r="AG121" s="42">
        <f t="shared" si="65"/>
        <v>5</v>
      </c>
      <c r="AH121" s="46">
        <f t="shared" si="66"/>
        <v>-5</v>
      </c>
      <c r="AI121" s="46">
        <f t="shared" si="54"/>
        <v>200</v>
      </c>
      <c r="AJ121" s="50">
        <f t="shared" si="43"/>
        <v>7.3800000000000199E-2</v>
      </c>
      <c r="AK121" s="42">
        <f t="shared" si="55"/>
        <v>2</v>
      </c>
      <c r="AL121" s="46">
        <f t="shared" si="67"/>
        <v>0</v>
      </c>
      <c r="AM121" s="46">
        <f t="shared" si="56"/>
        <v>13</v>
      </c>
      <c r="AN121" s="50">
        <f t="shared" si="44"/>
        <v>1.8000000000002042E-3</v>
      </c>
      <c r="AO121" s="42">
        <f t="shared" si="57"/>
        <v>0</v>
      </c>
      <c r="AP121" s="46">
        <f t="shared" si="68"/>
        <v>0</v>
      </c>
      <c r="AQ121" s="46">
        <f t="shared" si="58"/>
        <v>0</v>
      </c>
      <c r="AR121" s="50">
        <f t="shared" si="45"/>
        <v>1.8000000000002042E-3</v>
      </c>
      <c r="AS121" s="42">
        <f t="shared" si="59"/>
        <v>0</v>
      </c>
      <c r="AT121" s="46">
        <f t="shared" si="69"/>
        <v>0</v>
      </c>
      <c r="AU121" s="46">
        <f t="shared" si="60"/>
        <v>0</v>
      </c>
      <c r="AV121" s="51">
        <f t="shared" si="46"/>
        <v>1.8000000000002042E-3</v>
      </c>
      <c r="AW121" s="42">
        <f t="shared" si="47"/>
        <v>0.19380000000000019</v>
      </c>
      <c r="AX121" s="43">
        <f t="shared" si="48"/>
        <v>-0.192</v>
      </c>
      <c r="AY121" s="42">
        <f t="shared" si="71"/>
        <v>313</v>
      </c>
      <c r="AZ121" s="52">
        <f t="shared" si="72"/>
        <v>6.468</v>
      </c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  <c r="QR121" s="35"/>
      <c r="QS121" s="35"/>
      <c r="QT121" s="35"/>
      <c r="QU121" s="35"/>
      <c r="QV121" s="35"/>
      <c r="QW121" s="35"/>
      <c r="QX121" s="35"/>
      <c r="QY121" s="35"/>
      <c r="QZ121" s="35"/>
      <c r="RA121" s="35"/>
      <c r="RB121" s="35"/>
      <c r="RC121" s="35"/>
      <c r="RD121" s="35"/>
      <c r="RE121" s="35"/>
      <c r="RF121" s="35"/>
      <c r="RG121" s="35"/>
      <c r="RH121" s="35"/>
      <c r="RI121" s="35"/>
      <c r="RJ121" s="35"/>
      <c r="RK121" s="35"/>
      <c r="RL121" s="35"/>
      <c r="RM121" s="35"/>
      <c r="RN121" s="35"/>
      <c r="RO121" s="35"/>
      <c r="RP121" s="35"/>
      <c r="RQ121" s="35"/>
      <c r="RR121" s="35"/>
      <c r="RS121" s="35"/>
      <c r="RT121" s="35"/>
      <c r="RU121" s="35"/>
      <c r="RV121" s="35"/>
      <c r="RW121" s="35"/>
      <c r="RX121" s="35"/>
      <c r="RY121" s="35"/>
      <c r="RZ121" s="35"/>
      <c r="SA121" s="35"/>
      <c r="SB121" s="35"/>
      <c r="SC121" s="35"/>
      <c r="SD121" s="35"/>
      <c r="SE121" s="35"/>
      <c r="SF121" s="35"/>
      <c r="SG121" s="35"/>
      <c r="SH121" s="35"/>
      <c r="SI121" s="35"/>
      <c r="SJ121" s="35"/>
      <c r="SK121" s="35"/>
      <c r="SL121" s="35"/>
      <c r="SM121" s="35"/>
      <c r="SN121" s="35"/>
      <c r="SO121" s="35"/>
      <c r="SP121" s="35"/>
      <c r="SQ121" s="35"/>
      <c r="SR121" s="35"/>
      <c r="SS121" s="35"/>
      <c r="ST121" s="35"/>
      <c r="SU121" s="35"/>
      <c r="SV121" s="35"/>
      <c r="SW121" s="35"/>
      <c r="SX121" s="35"/>
      <c r="SY121" s="35"/>
      <c r="SZ121" s="35"/>
      <c r="TA121" s="35"/>
      <c r="TB121" s="35"/>
      <c r="TC121" s="35"/>
      <c r="TD121" s="35"/>
      <c r="TE121" s="35"/>
      <c r="TF121" s="35"/>
      <c r="TG121" s="35"/>
      <c r="TH121" s="35"/>
      <c r="TI121" s="35"/>
      <c r="TJ121" s="35"/>
      <c r="TK121" s="35"/>
      <c r="TL121" s="35"/>
      <c r="TM121" s="35"/>
      <c r="TN121" s="35"/>
      <c r="TO121" s="35"/>
      <c r="TP121" s="35"/>
      <c r="TQ121" s="35"/>
      <c r="TR121" s="35"/>
      <c r="TS121" s="35"/>
      <c r="TT121" s="35"/>
      <c r="TU121" s="35"/>
      <c r="TV121" s="35"/>
      <c r="TW121" s="35"/>
      <c r="TX121" s="35"/>
      <c r="TY121" s="35"/>
      <c r="TZ121" s="35"/>
      <c r="UA121" s="35"/>
      <c r="UB121" s="35"/>
      <c r="UC121" s="35"/>
      <c r="UD121" s="35"/>
      <c r="UE121" s="35"/>
      <c r="UF121" s="35"/>
      <c r="UG121" s="35"/>
      <c r="UH121" s="35"/>
      <c r="UI121" s="35"/>
      <c r="UJ121" s="35"/>
      <c r="UK121" s="35"/>
      <c r="UL121" s="35"/>
      <c r="UM121" s="35"/>
      <c r="UN121" s="35"/>
      <c r="UO121" s="35"/>
      <c r="UP121" s="35"/>
      <c r="UQ121" s="35"/>
      <c r="UR121" s="35"/>
      <c r="US121" s="35"/>
      <c r="UT121" s="35"/>
      <c r="UU121" s="35"/>
      <c r="UV121" s="35"/>
      <c r="UW121" s="35"/>
      <c r="UX121" s="35"/>
      <c r="UY121" s="35"/>
      <c r="UZ121" s="35"/>
      <c r="VA121" s="35"/>
      <c r="VB121" s="35"/>
      <c r="VC121" s="35"/>
      <c r="VD121" s="35"/>
      <c r="VE121" s="35"/>
      <c r="VF121" s="35"/>
      <c r="VG121" s="35"/>
      <c r="VH121" s="35"/>
      <c r="VI121" s="35"/>
      <c r="VJ121" s="35"/>
      <c r="VK121" s="35"/>
      <c r="VL121" s="35"/>
      <c r="VM121" s="35"/>
      <c r="VN121" s="35"/>
      <c r="VO121" s="35"/>
      <c r="VP121" s="35"/>
      <c r="VQ121" s="35"/>
      <c r="VR121" s="35"/>
      <c r="VS121" s="35"/>
      <c r="VT121" s="35"/>
      <c r="VU121" s="35"/>
      <c r="VV121" s="35"/>
      <c r="VW121" s="35"/>
      <c r="VX121" s="35"/>
      <c r="VY121" s="35"/>
      <c r="VZ121" s="35"/>
      <c r="WA121" s="35"/>
      <c r="WB121" s="35"/>
      <c r="WC121" s="35"/>
      <c r="WD121" s="35"/>
      <c r="WE121" s="35"/>
      <c r="WF121" s="35"/>
      <c r="WG121" s="35"/>
      <c r="WH121" s="35"/>
      <c r="WI121" s="35"/>
      <c r="WJ121" s="35"/>
      <c r="WK121" s="35"/>
      <c r="WL121" s="35"/>
      <c r="WM121" s="35"/>
      <c r="WN121" s="35"/>
      <c r="WO121" s="35"/>
      <c r="WP121" s="35"/>
      <c r="WQ121" s="35"/>
      <c r="WR121" s="35"/>
      <c r="WS121" s="35"/>
      <c r="WT121" s="35"/>
      <c r="WU121" s="35"/>
      <c r="WV121" s="35"/>
      <c r="WW121" s="35"/>
      <c r="WX121" s="35"/>
      <c r="WY121" s="35"/>
      <c r="WZ121" s="35"/>
      <c r="XA121" s="35"/>
      <c r="XB121" s="35"/>
      <c r="XC121" s="35"/>
      <c r="XD121" s="35"/>
      <c r="XE121" s="35"/>
      <c r="XF121" s="35"/>
      <c r="XG121" s="35"/>
      <c r="XH121" s="35"/>
      <c r="XI121" s="35"/>
      <c r="XJ121" s="35"/>
      <c r="XK121" s="35"/>
      <c r="XL121" s="35"/>
      <c r="XM121" s="35"/>
      <c r="XN121" s="35"/>
      <c r="XO121" s="35"/>
      <c r="XP121" s="35"/>
      <c r="XQ121" s="35"/>
      <c r="XR121" s="35"/>
      <c r="XS121" s="35"/>
      <c r="XT121" s="35"/>
      <c r="XU121" s="35"/>
      <c r="XV121" s="35"/>
      <c r="XW121" s="35"/>
      <c r="XX121" s="35"/>
      <c r="XY121" s="35"/>
      <c r="XZ121" s="35"/>
      <c r="YA121" s="35"/>
      <c r="YB121" s="35"/>
      <c r="YC121" s="35"/>
      <c r="YD121" s="35"/>
      <c r="YE121" s="35"/>
      <c r="YF121" s="35"/>
      <c r="YG121" s="35"/>
      <c r="YH121" s="35"/>
      <c r="YI121" s="35"/>
      <c r="YJ121" s="35"/>
      <c r="YK121" s="35"/>
      <c r="YL121" s="35"/>
      <c r="YM121" s="35"/>
      <c r="YN121" s="35"/>
      <c r="YO121" s="35"/>
      <c r="YP121" s="35"/>
      <c r="YQ121" s="35"/>
      <c r="YR121" s="35"/>
      <c r="YS121" s="35"/>
      <c r="YT121" s="35"/>
      <c r="YU121" s="35"/>
      <c r="YV121" s="35"/>
      <c r="YW121" s="35"/>
      <c r="YX121" s="35"/>
      <c r="YY121" s="35"/>
      <c r="YZ121" s="35"/>
      <c r="ZA121" s="35"/>
      <c r="ZB121" s="35"/>
      <c r="ZC121" s="35"/>
      <c r="ZD121" s="35"/>
      <c r="ZE121" s="35"/>
      <c r="ZF121" s="35"/>
      <c r="ZG121" s="35"/>
      <c r="ZH121" s="35"/>
      <c r="ZI121" s="35"/>
      <c r="ZJ121" s="35"/>
      <c r="ZK121" s="35"/>
      <c r="ZL121" s="35"/>
      <c r="ZM121" s="35"/>
      <c r="ZN121" s="35"/>
      <c r="ZO121" s="35"/>
      <c r="ZP121" s="35"/>
      <c r="ZQ121" s="35"/>
      <c r="ZR121" s="35"/>
      <c r="ZS121" s="35"/>
      <c r="ZT121" s="35"/>
      <c r="ZU121" s="35"/>
      <c r="ZV121" s="35"/>
      <c r="ZW121" s="35"/>
      <c r="ZX121" s="35"/>
      <c r="ZY121" s="35"/>
      <c r="ZZ121" s="35"/>
      <c r="AAA121" s="35"/>
      <c r="AAB121" s="35"/>
      <c r="AAC121" s="35"/>
      <c r="AAD121" s="35"/>
      <c r="AAE121" s="35"/>
      <c r="AAF121" s="35"/>
      <c r="AAG121" s="35"/>
      <c r="AAH121" s="35"/>
      <c r="AAI121" s="35"/>
      <c r="AAJ121" s="35"/>
      <c r="AAK121" s="35"/>
      <c r="AAL121" s="35"/>
      <c r="AAM121" s="35"/>
      <c r="AAN121" s="35"/>
      <c r="AAO121" s="35"/>
      <c r="AAP121" s="35"/>
      <c r="AAQ121" s="35"/>
      <c r="AAR121" s="35"/>
      <c r="AAS121" s="35"/>
      <c r="AAT121" s="35"/>
      <c r="AAU121" s="35"/>
      <c r="AAV121" s="35"/>
      <c r="AAW121" s="35"/>
      <c r="AAX121" s="35"/>
      <c r="AAY121" s="35"/>
      <c r="AAZ121" s="35"/>
      <c r="ABA121" s="35"/>
      <c r="ABB121" s="35"/>
      <c r="ABC121" s="35"/>
      <c r="ABD121" s="35"/>
      <c r="ABE121" s="35"/>
      <c r="ABF121" s="35"/>
      <c r="ABG121" s="35"/>
      <c r="ABH121" s="35"/>
      <c r="ABI121" s="35"/>
      <c r="ABJ121" s="35"/>
      <c r="ABK121" s="35"/>
      <c r="ABL121" s="35"/>
      <c r="ABM121" s="35"/>
      <c r="ABN121" s="35"/>
      <c r="ABO121" s="35"/>
      <c r="ABP121" s="35"/>
      <c r="ABQ121" s="35"/>
      <c r="ABR121" s="35"/>
      <c r="ABS121" s="35"/>
      <c r="ABT121" s="35"/>
      <c r="ABU121" s="35"/>
      <c r="ABV121" s="35"/>
      <c r="ABW121" s="35"/>
      <c r="ABX121" s="35"/>
      <c r="ABY121" s="35"/>
      <c r="ABZ121" s="35"/>
      <c r="ACA121" s="35"/>
      <c r="ACB121" s="35"/>
      <c r="ACC121" s="35"/>
      <c r="ACD121" s="35"/>
      <c r="ACE121" s="35"/>
      <c r="ACF121" s="35"/>
      <c r="ACG121" s="35"/>
      <c r="ACH121" s="35"/>
      <c r="ACI121" s="35"/>
      <c r="ACJ121" s="35"/>
      <c r="ACK121" s="35"/>
      <c r="ACL121" s="35"/>
      <c r="ACM121" s="35"/>
      <c r="ACN121" s="35"/>
      <c r="ACO121" s="35"/>
      <c r="ACP121" s="35"/>
      <c r="ACQ121" s="35"/>
      <c r="ACR121" s="35"/>
      <c r="ACS121" s="35"/>
      <c r="ACT121" s="35"/>
      <c r="ACU121" s="35"/>
      <c r="ACV121" s="35"/>
      <c r="ACW121" s="35"/>
      <c r="ACX121" s="35"/>
      <c r="ACY121" s="35"/>
      <c r="ACZ121" s="35"/>
      <c r="ADA121" s="35"/>
      <c r="ADB121" s="35"/>
      <c r="ADC121" s="35"/>
      <c r="ADD121" s="35"/>
      <c r="ADE121" s="35"/>
      <c r="ADF121" s="35"/>
      <c r="ADG121" s="35"/>
      <c r="ADH121" s="35"/>
      <c r="ADI121" s="35"/>
      <c r="ADJ121" s="35"/>
      <c r="ADK121" s="35"/>
      <c r="ADL121" s="35"/>
      <c r="ADM121" s="35"/>
      <c r="ADN121" s="35"/>
      <c r="ADO121" s="35"/>
      <c r="ADP121" s="35"/>
      <c r="ADQ121" s="35"/>
      <c r="ADR121" s="35"/>
      <c r="ADS121" s="35"/>
      <c r="ADT121" s="35"/>
      <c r="ADU121" s="35"/>
      <c r="ADV121" s="35"/>
      <c r="ADW121" s="35"/>
      <c r="ADX121" s="35"/>
      <c r="ADY121" s="35"/>
      <c r="ADZ121" s="35"/>
      <c r="AEA121" s="35"/>
      <c r="AEB121" s="35"/>
      <c r="AEC121" s="35"/>
      <c r="AED121" s="35"/>
      <c r="AEE121" s="35"/>
      <c r="AEF121" s="35"/>
      <c r="AEG121" s="35"/>
      <c r="AEH121" s="35"/>
      <c r="AEI121" s="35"/>
      <c r="AEJ121" s="35"/>
      <c r="AEK121" s="35"/>
      <c r="AEL121" s="35"/>
      <c r="AEM121" s="35"/>
      <c r="AEN121" s="35"/>
      <c r="AEO121" s="35"/>
      <c r="AEP121" s="35"/>
      <c r="AEQ121" s="35"/>
      <c r="AER121" s="35"/>
      <c r="AES121" s="35"/>
      <c r="AET121" s="35"/>
      <c r="AEU121" s="35"/>
      <c r="AEV121" s="35"/>
      <c r="AEW121" s="35"/>
      <c r="AEX121" s="35"/>
      <c r="AEY121" s="35"/>
      <c r="AEZ121" s="35"/>
      <c r="AFA121" s="35"/>
      <c r="AFB121" s="35"/>
      <c r="AFC121" s="35"/>
      <c r="AFD121" s="35"/>
      <c r="AFE121" s="35"/>
      <c r="AFF121" s="35"/>
      <c r="AFG121" s="35"/>
      <c r="AFH121" s="35"/>
      <c r="AFI121" s="35"/>
      <c r="AFJ121" s="35"/>
      <c r="AFK121" s="35"/>
      <c r="AFL121" s="35"/>
      <c r="AFM121" s="35"/>
      <c r="AFN121" s="35"/>
      <c r="AFO121" s="35"/>
      <c r="AFP121" s="35"/>
      <c r="AFQ121" s="35"/>
      <c r="AFR121" s="35"/>
      <c r="AFS121" s="35"/>
      <c r="AFT121" s="35"/>
      <c r="AFU121" s="35"/>
      <c r="AFV121" s="35"/>
      <c r="AFW121" s="35"/>
      <c r="AFX121" s="35"/>
      <c r="AFY121" s="35"/>
      <c r="AFZ121" s="35"/>
      <c r="AGA121" s="35"/>
      <c r="AGB121" s="35"/>
      <c r="AGC121" s="35"/>
      <c r="AGD121" s="35"/>
      <c r="AGE121" s="35"/>
      <c r="AGF121" s="35"/>
      <c r="AGG121" s="35"/>
      <c r="AGH121" s="35"/>
      <c r="AGI121" s="35"/>
      <c r="AGJ121" s="35"/>
      <c r="AGK121" s="35"/>
      <c r="AGL121" s="35"/>
      <c r="AGM121" s="35"/>
      <c r="AGN121" s="35"/>
      <c r="AGO121" s="35"/>
      <c r="AGP121" s="35"/>
      <c r="AGQ121" s="35"/>
      <c r="AGR121" s="35"/>
      <c r="AGS121" s="35"/>
      <c r="AGT121" s="35"/>
      <c r="AGU121" s="35"/>
      <c r="AGV121" s="35"/>
      <c r="AGW121" s="35"/>
      <c r="AGX121" s="35"/>
      <c r="AGY121" s="35"/>
      <c r="AGZ121" s="35"/>
      <c r="AHA121" s="35"/>
      <c r="AHB121" s="35"/>
      <c r="AHC121" s="35"/>
      <c r="AHD121" s="35"/>
      <c r="AHE121" s="35"/>
      <c r="AHF121" s="35"/>
      <c r="AHG121" s="35"/>
      <c r="AHH121" s="35"/>
      <c r="AHI121" s="35"/>
      <c r="AHJ121" s="35"/>
      <c r="AHK121" s="35"/>
      <c r="AHL121" s="35"/>
      <c r="AHM121" s="35"/>
      <c r="AHN121" s="35"/>
      <c r="AHO121" s="35"/>
      <c r="AHP121" s="35"/>
      <c r="AHQ121" s="35"/>
      <c r="AHR121" s="35"/>
      <c r="AHS121" s="35"/>
      <c r="AHT121" s="35"/>
      <c r="AHU121" s="35"/>
      <c r="AHV121" s="35"/>
      <c r="AHW121" s="35"/>
      <c r="AHX121" s="35"/>
      <c r="AHY121" s="35"/>
      <c r="AHZ121" s="35"/>
      <c r="AIA121" s="35"/>
      <c r="AIB121" s="35"/>
      <c r="AIC121" s="35"/>
      <c r="AID121" s="35"/>
      <c r="AIE121" s="35"/>
      <c r="AIF121" s="35"/>
      <c r="AIG121" s="35"/>
      <c r="AIH121" s="35"/>
      <c r="AII121" s="35"/>
      <c r="AIJ121" s="35"/>
      <c r="AIK121" s="35"/>
      <c r="AIL121" s="35"/>
      <c r="AIM121" s="35"/>
      <c r="AIN121" s="35"/>
      <c r="AIO121" s="35"/>
      <c r="AIP121" s="35"/>
      <c r="AIQ121" s="35"/>
      <c r="AIR121" s="35"/>
      <c r="AIS121" s="35"/>
      <c r="AIT121" s="35"/>
      <c r="AIU121" s="35"/>
      <c r="AIV121" s="35"/>
      <c r="AIW121" s="35"/>
      <c r="AIX121" s="35"/>
      <c r="AIY121" s="35"/>
      <c r="AIZ121" s="35"/>
      <c r="AJA121" s="35"/>
      <c r="AJB121" s="35"/>
      <c r="AJC121" s="35"/>
      <c r="AJD121" s="35"/>
      <c r="AJE121" s="35"/>
      <c r="AJF121" s="35"/>
      <c r="AJG121" s="35"/>
      <c r="AJH121" s="35"/>
      <c r="AJI121" s="35"/>
      <c r="AJJ121" s="35"/>
      <c r="AJK121" s="35"/>
      <c r="AJL121" s="35"/>
      <c r="AJM121" s="35"/>
      <c r="AJN121" s="35"/>
      <c r="AJO121" s="35"/>
      <c r="AJP121" s="35"/>
      <c r="AJQ121" s="35"/>
      <c r="AJR121" s="35"/>
      <c r="AJS121" s="35"/>
      <c r="AJT121" s="35"/>
      <c r="AJU121" s="35"/>
      <c r="AJV121" s="35"/>
      <c r="AJW121" s="35"/>
      <c r="AJX121" s="35"/>
      <c r="AJY121" s="35"/>
      <c r="AJZ121" s="35"/>
      <c r="AKA121" s="35"/>
      <c r="AKB121" s="35"/>
      <c r="AKC121" s="35"/>
      <c r="AKD121" s="35"/>
      <c r="AKE121" s="35"/>
      <c r="AKF121" s="35"/>
      <c r="AKG121" s="35"/>
      <c r="AKH121" s="35"/>
      <c r="AKI121" s="35"/>
      <c r="AKJ121" s="35"/>
      <c r="AKK121" s="35"/>
      <c r="AKL121" s="35"/>
      <c r="AKM121" s="35"/>
      <c r="AKN121" s="35"/>
      <c r="AKO121" s="35"/>
      <c r="AKP121" s="35"/>
      <c r="AKQ121" s="35"/>
      <c r="AKR121" s="35"/>
      <c r="AKS121" s="35"/>
      <c r="AKT121" s="35"/>
      <c r="AKU121" s="35"/>
      <c r="AKV121" s="35"/>
      <c r="AKW121" s="35"/>
      <c r="AKX121" s="35"/>
      <c r="AKY121" s="35"/>
      <c r="AKZ121" s="35"/>
      <c r="ALA121" s="35"/>
      <c r="ALB121" s="35"/>
      <c r="ALC121" s="35"/>
      <c r="ALD121" s="35"/>
      <c r="ALE121" s="35"/>
      <c r="ALF121" s="35"/>
      <c r="ALG121" s="35"/>
      <c r="ALH121" s="35"/>
      <c r="ALI121" s="35"/>
      <c r="ALJ121" s="35"/>
      <c r="ALK121" s="35"/>
      <c r="ALL121" s="35"/>
      <c r="ALM121" s="35"/>
      <c r="ALN121" s="35"/>
      <c r="ALO121" s="35"/>
      <c r="ALP121" s="35"/>
      <c r="ALQ121" s="35"/>
      <c r="ALR121" s="35"/>
      <c r="ALS121" s="35"/>
      <c r="ALT121" s="35"/>
      <c r="ALU121" s="35"/>
      <c r="ALV121" s="35"/>
      <c r="ALW121" s="35"/>
      <c r="ALX121" s="35"/>
      <c r="ALY121" s="35"/>
      <c r="ALZ121" s="35"/>
      <c r="AMA121" s="35"/>
    </row>
    <row r="122" spans="14:1015">
      <c r="N122" s="3">
        <f>Y122*info!T$4+AC122*info!T$5+AG122*info!T$6+AK122*info!T$7+N121</f>
        <v>1.858200000000001</v>
      </c>
      <c r="P122" s="45">
        <v>82</v>
      </c>
      <c r="Q122" s="131"/>
      <c r="R122" s="131"/>
      <c r="S122" s="161">
        <f t="shared" si="61"/>
        <v>2.1715810276679834E-2</v>
      </c>
      <c r="T122" s="169">
        <f>AA121*$AA$30*$AA$34*(1-$AA$32)+AE121*$AE$30*$AE$34*(1-$AE$32)+AI121*$AI$30*$AI$34*(1-$AI$32)+AM121*$AM$30*$AM$34*(1-$AM$32)+AQ121*$AQ$30*$AQ$34*(1-$AQ$32)+AU121*$AU$30*$AU$34*(1-$AU$32)+Q122-R122+AW121+AX121+Advance!G96</f>
        <v>0.16350000000000015</v>
      </c>
      <c r="U122" s="132">
        <f t="shared" si="70"/>
        <v>0</v>
      </c>
      <c r="V122" s="165">
        <f t="shared" si="49"/>
        <v>0.16350000000000015</v>
      </c>
      <c r="W122" s="166">
        <f t="shared" si="62"/>
        <v>6.468</v>
      </c>
      <c r="X122" s="49"/>
      <c r="Y122" s="42">
        <f t="shared" si="41"/>
        <v>0</v>
      </c>
      <c r="Z122" s="46">
        <f t="shared" si="63"/>
        <v>0</v>
      </c>
      <c r="AA122" s="47">
        <f t="shared" si="50"/>
        <v>0</v>
      </c>
      <c r="AB122" s="48">
        <f t="shared" si="51"/>
        <v>0.16350000000000015</v>
      </c>
      <c r="AC122" s="49">
        <f t="shared" si="52"/>
        <v>0</v>
      </c>
      <c r="AD122" s="46">
        <f t="shared" si="64"/>
        <v>0</v>
      </c>
      <c r="AE122" s="46">
        <f t="shared" si="53"/>
        <v>100</v>
      </c>
      <c r="AF122" s="50">
        <f t="shared" si="42"/>
        <v>0.16350000000000015</v>
      </c>
      <c r="AG122" s="42">
        <f t="shared" si="65"/>
        <v>6</v>
      </c>
      <c r="AH122" s="46">
        <f t="shared" si="66"/>
        <v>-6</v>
      </c>
      <c r="AI122" s="46">
        <f t="shared" si="54"/>
        <v>200</v>
      </c>
      <c r="AJ122" s="50">
        <f t="shared" si="43"/>
        <v>1.9500000000000128E-2</v>
      </c>
      <c r="AK122" s="42">
        <f t="shared" si="55"/>
        <v>0</v>
      </c>
      <c r="AL122" s="46">
        <f t="shared" si="67"/>
        <v>0</v>
      </c>
      <c r="AM122" s="46">
        <f t="shared" si="56"/>
        <v>13</v>
      </c>
      <c r="AN122" s="50">
        <f t="shared" si="44"/>
        <v>1.9500000000000128E-2</v>
      </c>
      <c r="AO122" s="42">
        <f t="shared" si="57"/>
        <v>0</v>
      </c>
      <c r="AP122" s="46">
        <f t="shared" si="68"/>
        <v>0</v>
      </c>
      <c r="AQ122" s="46">
        <f t="shared" si="58"/>
        <v>0</v>
      </c>
      <c r="AR122" s="50">
        <f t="shared" si="45"/>
        <v>1.9500000000000128E-2</v>
      </c>
      <c r="AS122" s="42">
        <f t="shared" si="59"/>
        <v>0</v>
      </c>
      <c r="AT122" s="46">
        <f t="shared" si="69"/>
        <v>0</v>
      </c>
      <c r="AU122" s="46">
        <f t="shared" si="60"/>
        <v>0</v>
      </c>
      <c r="AV122" s="51">
        <f t="shared" si="46"/>
        <v>1.9500000000000128E-2</v>
      </c>
      <c r="AW122" s="42">
        <f t="shared" si="47"/>
        <v>0.16350000000000015</v>
      </c>
      <c r="AX122" s="43">
        <f t="shared" si="48"/>
        <v>-0.14400000000000002</v>
      </c>
      <c r="AY122" s="42">
        <f t="shared" si="71"/>
        <v>313</v>
      </c>
      <c r="AZ122" s="52">
        <f t="shared" si="72"/>
        <v>6.468</v>
      </c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  <c r="QR122" s="35"/>
      <c r="QS122" s="35"/>
      <c r="QT122" s="35"/>
      <c r="QU122" s="35"/>
      <c r="QV122" s="35"/>
      <c r="QW122" s="35"/>
      <c r="QX122" s="35"/>
      <c r="QY122" s="35"/>
      <c r="QZ122" s="35"/>
      <c r="RA122" s="35"/>
      <c r="RB122" s="35"/>
      <c r="RC122" s="35"/>
      <c r="RD122" s="35"/>
      <c r="RE122" s="35"/>
      <c r="RF122" s="35"/>
      <c r="RG122" s="35"/>
      <c r="RH122" s="35"/>
      <c r="RI122" s="35"/>
      <c r="RJ122" s="35"/>
      <c r="RK122" s="35"/>
      <c r="RL122" s="35"/>
      <c r="RM122" s="35"/>
      <c r="RN122" s="35"/>
      <c r="RO122" s="35"/>
      <c r="RP122" s="35"/>
      <c r="RQ122" s="35"/>
      <c r="RR122" s="35"/>
      <c r="RS122" s="35"/>
      <c r="RT122" s="35"/>
      <c r="RU122" s="35"/>
      <c r="RV122" s="35"/>
      <c r="RW122" s="35"/>
      <c r="RX122" s="35"/>
      <c r="RY122" s="35"/>
      <c r="RZ122" s="35"/>
      <c r="SA122" s="35"/>
      <c r="SB122" s="35"/>
      <c r="SC122" s="35"/>
      <c r="SD122" s="35"/>
      <c r="SE122" s="35"/>
      <c r="SF122" s="35"/>
      <c r="SG122" s="35"/>
      <c r="SH122" s="35"/>
      <c r="SI122" s="35"/>
      <c r="SJ122" s="35"/>
      <c r="SK122" s="35"/>
      <c r="SL122" s="35"/>
      <c r="SM122" s="35"/>
      <c r="SN122" s="35"/>
      <c r="SO122" s="35"/>
      <c r="SP122" s="35"/>
      <c r="SQ122" s="35"/>
      <c r="SR122" s="35"/>
      <c r="SS122" s="35"/>
      <c r="ST122" s="35"/>
      <c r="SU122" s="35"/>
      <c r="SV122" s="35"/>
      <c r="SW122" s="35"/>
      <c r="SX122" s="35"/>
      <c r="SY122" s="35"/>
      <c r="SZ122" s="35"/>
      <c r="TA122" s="35"/>
      <c r="TB122" s="35"/>
      <c r="TC122" s="35"/>
      <c r="TD122" s="35"/>
      <c r="TE122" s="35"/>
      <c r="TF122" s="35"/>
      <c r="TG122" s="35"/>
      <c r="TH122" s="35"/>
      <c r="TI122" s="35"/>
      <c r="TJ122" s="35"/>
      <c r="TK122" s="35"/>
      <c r="TL122" s="35"/>
      <c r="TM122" s="35"/>
      <c r="TN122" s="35"/>
      <c r="TO122" s="35"/>
      <c r="TP122" s="35"/>
      <c r="TQ122" s="35"/>
      <c r="TR122" s="35"/>
      <c r="TS122" s="35"/>
      <c r="TT122" s="35"/>
      <c r="TU122" s="35"/>
      <c r="TV122" s="35"/>
      <c r="TW122" s="35"/>
      <c r="TX122" s="35"/>
      <c r="TY122" s="35"/>
      <c r="TZ122" s="35"/>
      <c r="UA122" s="35"/>
      <c r="UB122" s="35"/>
      <c r="UC122" s="35"/>
      <c r="UD122" s="35"/>
      <c r="UE122" s="35"/>
      <c r="UF122" s="35"/>
      <c r="UG122" s="35"/>
      <c r="UH122" s="35"/>
      <c r="UI122" s="35"/>
      <c r="UJ122" s="35"/>
      <c r="UK122" s="35"/>
      <c r="UL122" s="35"/>
      <c r="UM122" s="35"/>
      <c r="UN122" s="35"/>
      <c r="UO122" s="35"/>
      <c r="UP122" s="35"/>
      <c r="UQ122" s="35"/>
      <c r="UR122" s="35"/>
      <c r="US122" s="35"/>
      <c r="UT122" s="35"/>
      <c r="UU122" s="35"/>
      <c r="UV122" s="35"/>
      <c r="UW122" s="35"/>
      <c r="UX122" s="35"/>
      <c r="UY122" s="35"/>
      <c r="UZ122" s="35"/>
      <c r="VA122" s="35"/>
      <c r="VB122" s="35"/>
      <c r="VC122" s="35"/>
      <c r="VD122" s="35"/>
      <c r="VE122" s="35"/>
      <c r="VF122" s="35"/>
      <c r="VG122" s="35"/>
      <c r="VH122" s="35"/>
      <c r="VI122" s="35"/>
      <c r="VJ122" s="35"/>
      <c r="VK122" s="35"/>
      <c r="VL122" s="35"/>
      <c r="VM122" s="35"/>
      <c r="VN122" s="35"/>
      <c r="VO122" s="35"/>
      <c r="VP122" s="35"/>
      <c r="VQ122" s="35"/>
      <c r="VR122" s="35"/>
      <c r="VS122" s="35"/>
      <c r="VT122" s="35"/>
      <c r="VU122" s="35"/>
      <c r="VV122" s="35"/>
      <c r="VW122" s="35"/>
      <c r="VX122" s="35"/>
      <c r="VY122" s="35"/>
      <c r="VZ122" s="35"/>
      <c r="WA122" s="35"/>
      <c r="WB122" s="35"/>
      <c r="WC122" s="35"/>
      <c r="WD122" s="35"/>
      <c r="WE122" s="35"/>
      <c r="WF122" s="35"/>
      <c r="WG122" s="35"/>
      <c r="WH122" s="35"/>
      <c r="WI122" s="35"/>
      <c r="WJ122" s="35"/>
      <c r="WK122" s="35"/>
      <c r="WL122" s="35"/>
      <c r="WM122" s="35"/>
      <c r="WN122" s="35"/>
      <c r="WO122" s="35"/>
      <c r="WP122" s="35"/>
      <c r="WQ122" s="35"/>
      <c r="WR122" s="35"/>
      <c r="WS122" s="35"/>
      <c r="WT122" s="35"/>
      <c r="WU122" s="35"/>
      <c r="WV122" s="35"/>
      <c r="WW122" s="35"/>
      <c r="WX122" s="35"/>
      <c r="WY122" s="35"/>
      <c r="WZ122" s="35"/>
      <c r="XA122" s="35"/>
      <c r="XB122" s="35"/>
      <c r="XC122" s="35"/>
      <c r="XD122" s="35"/>
      <c r="XE122" s="35"/>
      <c r="XF122" s="35"/>
      <c r="XG122" s="35"/>
      <c r="XH122" s="35"/>
      <c r="XI122" s="35"/>
      <c r="XJ122" s="35"/>
      <c r="XK122" s="35"/>
      <c r="XL122" s="35"/>
      <c r="XM122" s="35"/>
      <c r="XN122" s="35"/>
      <c r="XO122" s="35"/>
      <c r="XP122" s="35"/>
      <c r="XQ122" s="35"/>
      <c r="XR122" s="35"/>
      <c r="XS122" s="35"/>
      <c r="XT122" s="35"/>
      <c r="XU122" s="35"/>
      <c r="XV122" s="35"/>
      <c r="XW122" s="35"/>
      <c r="XX122" s="35"/>
      <c r="XY122" s="35"/>
      <c r="XZ122" s="35"/>
      <c r="YA122" s="35"/>
      <c r="YB122" s="35"/>
      <c r="YC122" s="35"/>
      <c r="YD122" s="35"/>
      <c r="YE122" s="35"/>
      <c r="YF122" s="35"/>
      <c r="YG122" s="35"/>
      <c r="YH122" s="35"/>
      <c r="YI122" s="35"/>
      <c r="YJ122" s="35"/>
      <c r="YK122" s="35"/>
      <c r="YL122" s="35"/>
      <c r="YM122" s="35"/>
      <c r="YN122" s="35"/>
      <c r="YO122" s="35"/>
      <c r="YP122" s="35"/>
      <c r="YQ122" s="35"/>
      <c r="YR122" s="35"/>
      <c r="YS122" s="35"/>
      <c r="YT122" s="35"/>
      <c r="YU122" s="35"/>
      <c r="YV122" s="35"/>
      <c r="YW122" s="35"/>
      <c r="YX122" s="35"/>
      <c r="YY122" s="35"/>
      <c r="YZ122" s="35"/>
      <c r="ZA122" s="35"/>
      <c r="ZB122" s="35"/>
      <c r="ZC122" s="35"/>
      <c r="ZD122" s="35"/>
      <c r="ZE122" s="35"/>
      <c r="ZF122" s="35"/>
      <c r="ZG122" s="35"/>
      <c r="ZH122" s="35"/>
      <c r="ZI122" s="35"/>
      <c r="ZJ122" s="35"/>
      <c r="ZK122" s="35"/>
      <c r="ZL122" s="35"/>
      <c r="ZM122" s="35"/>
      <c r="ZN122" s="35"/>
      <c r="ZO122" s="35"/>
      <c r="ZP122" s="35"/>
      <c r="ZQ122" s="35"/>
      <c r="ZR122" s="35"/>
      <c r="ZS122" s="35"/>
      <c r="ZT122" s="35"/>
      <c r="ZU122" s="35"/>
      <c r="ZV122" s="35"/>
      <c r="ZW122" s="35"/>
      <c r="ZX122" s="35"/>
      <c r="ZY122" s="35"/>
      <c r="ZZ122" s="35"/>
      <c r="AAA122" s="35"/>
      <c r="AAB122" s="35"/>
      <c r="AAC122" s="35"/>
      <c r="AAD122" s="35"/>
      <c r="AAE122" s="35"/>
      <c r="AAF122" s="35"/>
      <c r="AAG122" s="35"/>
      <c r="AAH122" s="35"/>
      <c r="AAI122" s="35"/>
      <c r="AAJ122" s="35"/>
      <c r="AAK122" s="35"/>
      <c r="AAL122" s="35"/>
      <c r="AAM122" s="35"/>
      <c r="AAN122" s="35"/>
      <c r="AAO122" s="35"/>
      <c r="AAP122" s="35"/>
      <c r="AAQ122" s="35"/>
      <c r="AAR122" s="35"/>
      <c r="AAS122" s="35"/>
      <c r="AAT122" s="35"/>
      <c r="AAU122" s="35"/>
      <c r="AAV122" s="35"/>
      <c r="AAW122" s="35"/>
      <c r="AAX122" s="35"/>
      <c r="AAY122" s="35"/>
      <c r="AAZ122" s="35"/>
      <c r="ABA122" s="35"/>
      <c r="ABB122" s="35"/>
      <c r="ABC122" s="35"/>
      <c r="ABD122" s="35"/>
      <c r="ABE122" s="35"/>
      <c r="ABF122" s="35"/>
      <c r="ABG122" s="35"/>
      <c r="ABH122" s="35"/>
      <c r="ABI122" s="35"/>
      <c r="ABJ122" s="35"/>
      <c r="ABK122" s="35"/>
      <c r="ABL122" s="35"/>
      <c r="ABM122" s="35"/>
      <c r="ABN122" s="35"/>
      <c r="ABO122" s="35"/>
      <c r="ABP122" s="35"/>
      <c r="ABQ122" s="35"/>
      <c r="ABR122" s="35"/>
      <c r="ABS122" s="35"/>
      <c r="ABT122" s="35"/>
      <c r="ABU122" s="35"/>
      <c r="ABV122" s="35"/>
      <c r="ABW122" s="35"/>
      <c r="ABX122" s="35"/>
      <c r="ABY122" s="35"/>
      <c r="ABZ122" s="35"/>
      <c r="ACA122" s="35"/>
      <c r="ACB122" s="35"/>
      <c r="ACC122" s="35"/>
      <c r="ACD122" s="35"/>
      <c r="ACE122" s="35"/>
      <c r="ACF122" s="35"/>
      <c r="ACG122" s="35"/>
      <c r="ACH122" s="35"/>
      <c r="ACI122" s="35"/>
      <c r="ACJ122" s="35"/>
      <c r="ACK122" s="35"/>
      <c r="ACL122" s="35"/>
      <c r="ACM122" s="35"/>
      <c r="ACN122" s="35"/>
      <c r="ACO122" s="35"/>
      <c r="ACP122" s="35"/>
      <c r="ACQ122" s="35"/>
      <c r="ACR122" s="35"/>
      <c r="ACS122" s="35"/>
      <c r="ACT122" s="35"/>
      <c r="ACU122" s="35"/>
      <c r="ACV122" s="35"/>
      <c r="ACW122" s="35"/>
      <c r="ACX122" s="35"/>
      <c r="ACY122" s="35"/>
      <c r="ACZ122" s="35"/>
      <c r="ADA122" s="35"/>
      <c r="ADB122" s="35"/>
      <c r="ADC122" s="35"/>
      <c r="ADD122" s="35"/>
      <c r="ADE122" s="35"/>
      <c r="ADF122" s="35"/>
      <c r="ADG122" s="35"/>
      <c r="ADH122" s="35"/>
      <c r="ADI122" s="35"/>
      <c r="ADJ122" s="35"/>
      <c r="ADK122" s="35"/>
      <c r="ADL122" s="35"/>
      <c r="ADM122" s="35"/>
      <c r="ADN122" s="35"/>
      <c r="ADO122" s="35"/>
      <c r="ADP122" s="35"/>
      <c r="ADQ122" s="35"/>
      <c r="ADR122" s="35"/>
      <c r="ADS122" s="35"/>
      <c r="ADT122" s="35"/>
      <c r="ADU122" s="35"/>
      <c r="ADV122" s="35"/>
      <c r="ADW122" s="35"/>
      <c r="ADX122" s="35"/>
      <c r="ADY122" s="35"/>
      <c r="ADZ122" s="35"/>
      <c r="AEA122" s="35"/>
      <c r="AEB122" s="35"/>
      <c r="AEC122" s="35"/>
      <c r="AED122" s="35"/>
      <c r="AEE122" s="35"/>
      <c r="AEF122" s="35"/>
      <c r="AEG122" s="35"/>
      <c r="AEH122" s="35"/>
      <c r="AEI122" s="35"/>
      <c r="AEJ122" s="35"/>
      <c r="AEK122" s="35"/>
      <c r="AEL122" s="35"/>
      <c r="AEM122" s="35"/>
      <c r="AEN122" s="35"/>
      <c r="AEO122" s="35"/>
      <c r="AEP122" s="35"/>
      <c r="AEQ122" s="35"/>
      <c r="AER122" s="35"/>
      <c r="AES122" s="35"/>
      <c r="AET122" s="35"/>
      <c r="AEU122" s="35"/>
      <c r="AEV122" s="35"/>
      <c r="AEW122" s="35"/>
      <c r="AEX122" s="35"/>
      <c r="AEY122" s="35"/>
      <c r="AEZ122" s="35"/>
      <c r="AFA122" s="35"/>
      <c r="AFB122" s="35"/>
      <c r="AFC122" s="35"/>
      <c r="AFD122" s="35"/>
      <c r="AFE122" s="35"/>
      <c r="AFF122" s="35"/>
      <c r="AFG122" s="35"/>
      <c r="AFH122" s="35"/>
      <c r="AFI122" s="35"/>
      <c r="AFJ122" s="35"/>
      <c r="AFK122" s="35"/>
      <c r="AFL122" s="35"/>
      <c r="AFM122" s="35"/>
      <c r="AFN122" s="35"/>
      <c r="AFO122" s="35"/>
      <c r="AFP122" s="35"/>
      <c r="AFQ122" s="35"/>
      <c r="AFR122" s="35"/>
      <c r="AFS122" s="35"/>
      <c r="AFT122" s="35"/>
      <c r="AFU122" s="35"/>
      <c r="AFV122" s="35"/>
      <c r="AFW122" s="35"/>
      <c r="AFX122" s="35"/>
      <c r="AFY122" s="35"/>
      <c r="AFZ122" s="35"/>
      <c r="AGA122" s="35"/>
      <c r="AGB122" s="35"/>
      <c r="AGC122" s="35"/>
      <c r="AGD122" s="35"/>
      <c r="AGE122" s="35"/>
      <c r="AGF122" s="35"/>
      <c r="AGG122" s="35"/>
      <c r="AGH122" s="35"/>
      <c r="AGI122" s="35"/>
      <c r="AGJ122" s="35"/>
      <c r="AGK122" s="35"/>
      <c r="AGL122" s="35"/>
      <c r="AGM122" s="35"/>
      <c r="AGN122" s="35"/>
      <c r="AGO122" s="35"/>
      <c r="AGP122" s="35"/>
      <c r="AGQ122" s="35"/>
      <c r="AGR122" s="35"/>
      <c r="AGS122" s="35"/>
      <c r="AGT122" s="35"/>
      <c r="AGU122" s="35"/>
      <c r="AGV122" s="35"/>
      <c r="AGW122" s="35"/>
      <c r="AGX122" s="35"/>
      <c r="AGY122" s="35"/>
      <c r="AGZ122" s="35"/>
      <c r="AHA122" s="35"/>
      <c r="AHB122" s="35"/>
      <c r="AHC122" s="35"/>
      <c r="AHD122" s="35"/>
      <c r="AHE122" s="35"/>
      <c r="AHF122" s="35"/>
      <c r="AHG122" s="35"/>
      <c r="AHH122" s="35"/>
      <c r="AHI122" s="35"/>
      <c r="AHJ122" s="35"/>
      <c r="AHK122" s="35"/>
      <c r="AHL122" s="35"/>
      <c r="AHM122" s="35"/>
      <c r="AHN122" s="35"/>
      <c r="AHO122" s="35"/>
      <c r="AHP122" s="35"/>
      <c r="AHQ122" s="35"/>
      <c r="AHR122" s="35"/>
      <c r="AHS122" s="35"/>
      <c r="AHT122" s="35"/>
      <c r="AHU122" s="35"/>
      <c r="AHV122" s="35"/>
      <c r="AHW122" s="35"/>
      <c r="AHX122" s="35"/>
      <c r="AHY122" s="35"/>
      <c r="AHZ122" s="35"/>
      <c r="AIA122" s="35"/>
      <c r="AIB122" s="35"/>
      <c r="AIC122" s="35"/>
      <c r="AID122" s="35"/>
      <c r="AIE122" s="35"/>
      <c r="AIF122" s="35"/>
      <c r="AIG122" s="35"/>
      <c r="AIH122" s="35"/>
      <c r="AII122" s="35"/>
      <c r="AIJ122" s="35"/>
      <c r="AIK122" s="35"/>
      <c r="AIL122" s="35"/>
      <c r="AIM122" s="35"/>
      <c r="AIN122" s="35"/>
      <c r="AIO122" s="35"/>
      <c r="AIP122" s="35"/>
      <c r="AIQ122" s="35"/>
      <c r="AIR122" s="35"/>
      <c r="AIS122" s="35"/>
      <c r="AIT122" s="35"/>
      <c r="AIU122" s="35"/>
      <c r="AIV122" s="35"/>
      <c r="AIW122" s="35"/>
      <c r="AIX122" s="35"/>
      <c r="AIY122" s="35"/>
      <c r="AIZ122" s="35"/>
      <c r="AJA122" s="35"/>
      <c r="AJB122" s="35"/>
      <c r="AJC122" s="35"/>
      <c r="AJD122" s="35"/>
      <c r="AJE122" s="35"/>
      <c r="AJF122" s="35"/>
      <c r="AJG122" s="35"/>
      <c r="AJH122" s="35"/>
      <c r="AJI122" s="35"/>
      <c r="AJJ122" s="35"/>
      <c r="AJK122" s="35"/>
      <c r="AJL122" s="35"/>
      <c r="AJM122" s="35"/>
      <c r="AJN122" s="35"/>
      <c r="AJO122" s="35"/>
      <c r="AJP122" s="35"/>
      <c r="AJQ122" s="35"/>
      <c r="AJR122" s="35"/>
      <c r="AJS122" s="35"/>
      <c r="AJT122" s="35"/>
      <c r="AJU122" s="35"/>
      <c r="AJV122" s="35"/>
      <c r="AJW122" s="35"/>
      <c r="AJX122" s="35"/>
      <c r="AJY122" s="35"/>
      <c r="AJZ122" s="35"/>
      <c r="AKA122" s="35"/>
      <c r="AKB122" s="35"/>
      <c r="AKC122" s="35"/>
      <c r="AKD122" s="35"/>
      <c r="AKE122" s="35"/>
      <c r="AKF122" s="35"/>
      <c r="AKG122" s="35"/>
      <c r="AKH122" s="35"/>
      <c r="AKI122" s="35"/>
      <c r="AKJ122" s="35"/>
      <c r="AKK122" s="35"/>
      <c r="AKL122" s="35"/>
      <c r="AKM122" s="35"/>
      <c r="AKN122" s="35"/>
      <c r="AKO122" s="35"/>
      <c r="AKP122" s="35"/>
      <c r="AKQ122" s="35"/>
      <c r="AKR122" s="35"/>
      <c r="AKS122" s="35"/>
      <c r="AKT122" s="35"/>
      <c r="AKU122" s="35"/>
      <c r="AKV122" s="35"/>
      <c r="AKW122" s="35"/>
      <c r="AKX122" s="35"/>
      <c r="AKY122" s="35"/>
      <c r="AKZ122" s="35"/>
      <c r="ALA122" s="35"/>
      <c r="ALB122" s="35"/>
      <c r="ALC122" s="35"/>
      <c r="ALD122" s="35"/>
      <c r="ALE122" s="35"/>
      <c r="ALF122" s="35"/>
      <c r="ALG122" s="35"/>
      <c r="ALH122" s="35"/>
      <c r="ALI122" s="35"/>
      <c r="ALJ122" s="35"/>
      <c r="ALK122" s="35"/>
      <c r="ALL122" s="35"/>
      <c r="ALM122" s="35"/>
      <c r="ALN122" s="35"/>
      <c r="ALO122" s="35"/>
      <c r="ALP122" s="35"/>
      <c r="ALQ122" s="35"/>
      <c r="ALR122" s="35"/>
      <c r="ALS122" s="35"/>
      <c r="ALT122" s="35"/>
      <c r="ALU122" s="35"/>
      <c r="ALV122" s="35"/>
      <c r="ALW122" s="35"/>
      <c r="ALX122" s="35"/>
      <c r="ALY122" s="35"/>
      <c r="ALZ122" s="35"/>
      <c r="AMA122" s="35"/>
    </row>
    <row r="123" spans="14:1015">
      <c r="N123" s="3">
        <f>Y123*info!T$4+AC123*info!T$5+AG123*info!T$6+AK123*info!T$7+N122</f>
        <v>1.879800000000001</v>
      </c>
      <c r="P123" s="45">
        <v>83</v>
      </c>
      <c r="Q123" s="131"/>
      <c r="R123" s="131"/>
      <c r="S123" s="161">
        <f t="shared" si="61"/>
        <v>2.1715810276679834E-2</v>
      </c>
      <c r="T123" s="169">
        <f>AA122*$AA$30*$AA$34*(1-$AA$32)+AE122*$AE$30*$AE$34*(1-$AE$32)+AI122*$AI$30*$AI$34*(1-$AI$32)+AM122*$AM$30*$AM$34*(1-$AM$32)+AQ122*$AQ$30*$AQ$34*(1-$AQ$32)+AU122*$AU$30*$AU$34*(1-$AU$32)+Q123-R123+AW122+AX122+Advance!G97</f>
        <v>0.18120000000000014</v>
      </c>
      <c r="U123" s="132">
        <f t="shared" si="70"/>
        <v>0</v>
      </c>
      <c r="V123" s="165">
        <f t="shared" si="49"/>
        <v>0.18120000000000014</v>
      </c>
      <c r="W123" s="166">
        <f t="shared" si="62"/>
        <v>6.5039999999999996</v>
      </c>
      <c r="X123" s="49"/>
      <c r="Y123" s="42">
        <f t="shared" si="41"/>
        <v>0</v>
      </c>
      <c r="Z123" s="46">
        <f t="shared" si="63"/>
        <v>0</v>
      </c>
      <c r="AA123" s="47">
        <f t="shared" si="50"/>
        <v>0</v>
      </c>
      <c r="AB123" s="48">
        <f t="shared" si="51"/>
        <v>0.18120000000000014</v>
      </c>
      <c r="AC123" s="49">
        <f t="shared" si="52"/>
        <v>0</v>
      </c>
      <c r="AD123" s="46">
        <f t="shared" si="64"/>
        <v>0</v>
      </c>
      <c r="AE123" s="46">
        <f t="shared" si="53"/>
        <v>100</v>
      </c>
      <c r="AF123" s="50">
        <f t="shared" si="42"/>
        <v>0.18120000000000014</v>
      </c>
      <c r="AG123" s="42">
        <f t="shared" si="65"/>
        <v>5</v>
      </c>
      <c r="AH123" s="46">
        <f t="shared" si="66"/>
        <v>-5</v>
      </c>
      <c r="AI123" s="46">
        <f t="shared" si="54"/>
        <v>200</v>
      </c>
      <c r="AJ123" s="50">
        <f t="shared" si="43"/>
        <v>6.1200000000000143E-2</v>
      </c>
      <c r="AK123" s="42">
        <f t="shared" si="55"/>
        <v>1</v>
      </c>
      <c r="AL123" s="46">
        <f t="shared" si="67"/>
        <v>0</v>
      </c>
      <c r="AM123" s="46">
        <f t="shared" si="56"/>
        <v>14</v>
      </c>
      <c r="AN123" s="50">
        <f t="shared" si="44"/>
        <v>2.5200000000000146E-2</v>
      </c>
      <c r="AO123" s="42">
        <f t="shared" si="57"/>
        <v>0</v>
      </c>
      <c r="AP123" s="46">
        <f t="shared" si="68"/>
        <v>0</v>
      </c>
      <c r="AQ123" s="46">
        <f t="shared" si="58"/>
        <v>0</v>
      </c>
      <c r="AR123" s="50">
        <f t="shared" si="45"/>
        <v>2.5200000000000146E-2</v>
      </c>
      <c r="AS123" s="42">
        <f t="shared" si="59"/>
        <v>0</v>
      </c>
      <c r="AT123" s="46">
        <f t="shared" si="69"/>
        <v>0</v>
      </c>
      <c r="AU123" s="46">
        <f t="shared" si="60"/>
        <v>0</v>
      </c>
      <c r="AV123" s="51">
        <f t="shared" si="46"/>
        <v>2.5200000000000146E-2</v>
      </c>
      <c r="AW123" s="42">
        <f t="shared" si="47"/>
        <v>0.18120000000000014</v>
      </c>
      <c r="AX123" s="43">
        <f t="shared" si="48"/>
        <v>-0.156</v>
      </c>
      <c r="AY123" s="42">
        <f t="shared" si="71"/>
        <v>314</v>
      </c>
      <c r="AZ123" s="52">
        <f t="shared" si="72"/>
        <v>6.5039999999999996</v>
      </c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  <c r="QR123" s="35"/>
      <c r="QS123" s="35"/>
      <c r="QT123" s="35"/>
      <c r="QU123" s="35"/>
      <c r="QV123" s="35"/>
      <c r="QW123" s="35"/>
      <c r="QX123" s="35"/>
      <c r="QY123" s="35"/>
      <c r="QZ123" s="35"/>
      <c r="RA123" s="35"/>
      <c r="RB123" s="35"/>
      <c r="RC123" s="35"/>
      <c r="RD123" s="35"/>
      <c r="RE123" s="35"/>
      <c r="RF123" s="35"/>
      <c r="RG123" s="35"/>
      <c r="RH123" s="35"/>
      <c r="RI123" s="35"/>
      <c r="RJ123" s="35"/>
      <c r="RK123" s="35"/>
      <c r="RL123" s="35"/>
      <c r="RM123" s="35"/>
      <c r="RN123" s="35"/>
      <c r="RO123" s="35"/>
      <c r="RP123" s="35"/>
      <c r="RQ123" s="35"/>
      <c r="RR123" s="35"/>
      <c r="RS123" s="35"/>
      <c r="RT123" s="35"/>
      <c r="RU123" s="35"/>
      <c r="RV123" s="35"/>
      <c r="RW123" s="35"/>
      <c r="RX123" s="35"/>
      <c r="RY123" s="35"/>
      <c r="RZ123" s="35"/>
      <c r="SA123" s="35"/>
      <c r="SB123" s="35"/>
      <c r="SC123" s="35"/>
      <c r="SD123" s="35"/>
      <c r="SE123" s="35"/>
      <c r="SF123" s="35"/>
      <c r="SG123" s="35"/>
      <c r="SH123" s="35"/>
      <c r="SI123" s="35"/>
      <c r="SJ123" s="35"/>
      <c r="SK123" s="35"/>
      <c r="SL123" s="35"/>
      <c r="SM123" s="35"/>
      <c r="SN123" s="35"/>
      <c r="SO123" s="35"/>
      <c r="SP123" s="35"/>
      <c r="SQ123" s="35"/>
      <c r="SR123" s="35"/>
      <c r="SS123" s="35"/>
      <c r="ST123" s="35"/>
      <c r="SU123" s="35"/>
      <c r="SV123" s="35"/>
      <c r="SW123" s="35"/>
      <c r="SX123" s="35"/>
      <c r="SY123" s="35"/>
      <c r="SZ123" s="35"/>
      <c r="TA123" s="35"/>
      <c r="TB123" s="35"/>
      <c r="TC123" s="35"/>
      <c r="TD123" s="35"/>
      <c r="TE123" s="35"/>
      <c r="TF123" s="35"/>
      <c r="TG123" s="35"/>
      <c r="TH123" s="35"/>
      <c r="TI123" s="35"/>
      <c r="TJ123" s="35"/>
      <c r="TK123" s="35"/>
      <c r="TL123" s="35"/>
      <c r="TM123" s="35"/>
      <c r="TN123" s="35"/>
      <c r="TO123" s="35"/>
      <c r="TP123" s="35"/>
      <c r="TQ123" s="35"/>
      <c r="TR123" s="35"/>
      <c r="TS123" s="35"/>
      <c r="TT123" s="35"/>
      <c r="TU123" s="35"/>
      <c r="TV123" s="35"/>
      <c r="TW123" s="35"/>
      <c r="TX123" s="35"/>
      <c r="TY123" s="35"/>
      <c r="TZ123" s="35"/>
      <c r="UA123" s="35"/>
      <c r="UB123" s="35"/>
      <c r="UC123" s="35"/>
      <c r="UD123" s="35"/>
      <c r="UE123" s="35"/>
      <c r="UF123" s="35"/>
      <c r="UG123" s="35"/>
      <c r="UH123" s="35"/>
      <c r="UI123" s="35"/>
      <c r="UJ123" s="35"/>
      <c r="UK123" s="35"/>
      <c r="UL123" s="35"/>
      <c r="UM123" s="35"/>
      <c r="UN123" s="35"/>
      <c r="UO123" s="35"/>
      <c r="UP123" s="35"/>
      <c r="UQ123" s="35"/>
      <c r="UR123" s="35"/>
      <c r="US123" s="35"/>
      <c r="UT123" s="35"/>
      <c r="UU123" s="35"/>
      <c r="UV123" s="35"/>
      <c r="UW123" s="35"/>
      <c r="UX123" s="35"/>
      <c r="UY123" s="35"/>
      <c r="UZ123" s="35"/>
      <c r="VA123" s="35"/>
      <c r="VB123" s="35"/>
      <c r="VC123" s="35"/>
      <c r="VD123" s="35"/>
      <c r="VE123" s="35"/>
      <c r="VF123" s="35"/>
      <c r="VG123" s="35"/>
      <c r="VH123" s="35"/>
      <c r="VI123" s="35"/>
      <c r="VJ123" s="35"/>
      <c r="VK123" s="35"/>
      <c r="VL123" s="35"/>
      <c r="VM123" s="35"/>
      <c r="VN123" s="35"/>
      <c r="VO123" s="35"/>
      <c r="VP123" s="35"/>
      <c r="VQ123" s="35"/>
      <c r="VR123" s="35"/>
      <c r="VS123" s="35"/>
      <c r="VT123" s="35"/>
      <c r="VU123" s="35"/>
      <c r="VV123" s="35"/>
      <c r="VW123" s="35"/>
      <c r="VX123" s="35"/>
      <c r="VY123" s="35"/>
      <c r="VZ123" s="35"/>
      <c r="WA123" s="35"/>
      <c r="WB123" s="35"/>
      <c r="WC123" s="35"/>
      <c r="WD123" s="35"/>
      <c r="WE123" s="35"/>
      <c r="WF123" s="35"/>
      <c r="WG123" s="35"/>
      <c r="WH123" s="35"/>
      <c r="WI123" s="35"/>
      <c r="WJ123" s="35"/>
      <c r="WK123" s="35"/>
      <c r="WL123" s="35"/>
      <c r="WM123" s="35"/>
      <c r="WN123" s="35"/>
      <c r="WO123" s="35"/>
      <c r="WP123" s="35"/>
      <c r="WQ123" s="35"/>
      <c r="WR123" s="35"/>
      <c r="WS123" s="35"/>
      <c r="WT123" s="35"/>
      <c r="WU123" s="35"/>
      <c r="WV123" s="35"/>
      <c r="WW123" s="35"/>
      <c r="WX123" s="35"/>
      <c r="WY123" s="35"/>
      <c r="WZ123" s="35"/>
      <c r="XA123" s="35"/>
      <c r="XB123" s="35"/>
      <c r="XC123" s="35"/>
      <c r="XD123" s="35"/>
      <c r="XE123" s="35"/>
      <c r="XF123" s="35"/>
      <c r="XG123" s="35"/>
      <c r="XH123" s="35"/>
      <c r="XI123" s="35"/>
      <c r="XJ123" s="35"/>
      <c r="XK123" s="35"/>
      <c r="XL123" s="35"/>
      <c r="XM123" s="35"/>
      <c r="XN123" s="35"/>
      <c r="XO123" s="35"/>
      <c r="XP123" s="35"/>
      <c r="XQ123" s="35"/>
      <c r="XR123" s="35"/>
      <c r="XS123" s="35"/>
      <c r="XT123" s="35"/>
      <c r="XU123" s="35"/>
      <c r="XV123" s="35"/>
      <c r="XW123" s="35"/>
      <c r="XX123" s="35"/>
      <c r="XY123" s="35"/>
      <c r="XZ123" s="35"/>
      <c r="YA123" s="35"/>
      <c r="YB123" s="35"/>
      <c r="YC123" s="35"/>
      <c r="YD123" s="35"/>
      <c r="YE123" s="35"/>
      <c r="YF123" s="35"/>
      <c r="YG123" s="35"/>
      <c r="YH123" s="35"/>
      <c r="YI123" s="35"/>
      <c r="YJ123" s="35"/>
      <c r="YK123" s="35"/>
      <c r="YL123" s="35"/>
      <c r="YM123" s="35"/>
      <c r="YN123" s="35"/>
      <c r="YO123" s="35"/>
      <c r="YP123" s="35"/>
      <c r="YQ123" s="35"/>
      <c r="YR123" s="35"/>
      <c r="YS123" s="35"/>
      <c r="YT123" s="35"/>
      <c r="YU123" s="35"/>
      <c r="YV123" s="35"/>
      <c r="YW123" s="35"/>
      <c r="YX123" s="35"/>
      <c r="YY123" s="35"/>
      <c r="YZ123" s="35"/>
      <c r="ZA123" s="35"/>
      <c r="ZB123" s="35"/>
      <c r="ZC123" s="35"/>
      <c r="ZD123" s="35"/>
      <c r="ZE123" s="35"/>
      <c r="ZF123" s="35"/>
      <c r="ZG123" s="35"/>
      <c r="ZH123" s="35"/>
      <c r="ZI123" s="35"/>
      <c r="ZJ123" s="35"/>
      <c r="ZK123" s="35"/>
      <c r="ZL123" s="35"/>
      <c r="ZM123" s="35"/>
      <c r="ZN123" s="35"/>
      <c r="ZO123" s="35"/>
      <c r="ZP123" s="35"/>
      <c r="ZQ123" s="35"/>
      <c r="ZR123" s="35"/>
      <c r="ZS123" s="35"/>
      <c r="ZT123" s="35"/>
      <c r="ZU123" s="35"/>
      <c r="ZV123" s="35"/>
      <c r="ZW123" s="35"/>
      <c r="ZX123" s="35"/>
      <c r="ZY123" s="35"/>
      <c r="ZZ123" s="35"/>
      <c r="AAA123" s="35"/>
      <c r="AAB123" s="35"/>
      <c r="AAC123" s="35"/>
      <c r="AAD123" s="35"/>
      <c r="AAE123" s="35"/>
      <c r="AAF123" s="35"/>
      <c r="AAG123" s="35"/>
      <c r="AAH123" s="35"/>
      <c r="AAI123" s="35"/>
      <c r="AAJ123" s="35"/>
      <c r="AAK123" s="35"/>
      <c r="AAL123" s="35"/>
      <c r="AAM123" s="35"/>
      <c r="AAN123" s="35"/>
      <c r="AAO123" s="35"/>
      <c r="AAP123" s="35"/>
      <c r="AAQ123" s="35"/>
      <c r="AAR123" s="35"/>
      <c r="AAS123" s="35"/>
      <c r="AAT123" s="35"/>
      <c r="AAU123" s="35"/>
      <c r="AAV123" s="35"/>
      <c r="AAW123" s="35"/>
      <c r="AAX123" s="35"/>
      <c r="AAY123" s="35"/>
      <c r="AAZ123" s="35"/>
      <c r="ABA123" s="35"/>
      <c r="ABB123" s="35"/>
      <c r="ABC123" s="35"/>
      <c r="ABD123" s="35"/>
      <c r="ABE123" s="35"/>
      <c r="ABF123" s="35"/>
      <c r="ABG123" s="35"/>
      <c r="ABH123" s="35"/>
      <c r="ABI123" s="35"/>
      <c r="ABJ123" s="35"/>
      <c r="ABK123" s="35"/>
      <c r="ABL123" s="35"/>
      <c r="ABM123" s="35"/>
      <c r="ABN123" s="35"/>
      <c r="ABO123" s="35"/>
      <c r="ABP123" s="35"/>
      <c r="ABQ123" s="35"/>
      <c r="ABR123" s="35"/>
      <c r="ABS123" s="35"/>
      <c r="ABT123" s="35"/>
      <c r="ABU123" s="35"/>
      <c r="ABV123" s="35"/>
      <c r="ABW123" s="35"/>
      <c r="ABX123" s="35"/>
      <c r="ABY123" s="35"/>
      <c r="ABZ123" s="35"/>
      <c r="ACA123" s="35"/>
      <c r="ACB123" s="35"/>
      <c r="ACC123" s="35"/>
      <c r="ACD123" s="35"/>
      <c r="ACE123" s="35"/>
      <c r="ACF123" s="35"/>
      <c r="ACG123" s="35"/>
      <c r="ACH123" s="35"/>
      <c r="ACI123" s="35"/>
      <c r="ACJ123" s="35"/>
      <c r="ACK123" s="35"/>
      <c r="ACL123" s="35"/>
      <c r="ACM123" s="35"/>
      <c r="ACN123" s="35"/>
      <c r="ACO123" s="35"/>
      <c r="ACP123" s="35"/>
      <c r="ACQ123" s="35"/>
      <c r="ACR123" s="35"/>
      <c r="ACS123" s="35"/>
      <c r="ACT123" s="35"/>
      <c r="ACU123" s="35"/>
      <c r="ACV123" s="35"/>
      <c r="ACW123" s="35"/>
      <c r="ACX123" s="35"/>
      <c r="ACY123" s="35"/>
      <c r="ACZ123" s="35"/>
      <c r="ADA123" s="35"/>
      <c r="ADB123" s="35"/>
      <c r="ADC123" s="35"/>
      <c r="ADD123" s="35"/>
      <c r="ADE123" s="35"/>
      <c r="ADF123" s="35"/>
      <c r="ADG123" s="35"/>
      <c r="ADH123" s="35"/>
      <c r="ADI123" s="35"/>
      <c r="ADJ123" s="35"/>
      <c r="ADK123" s="35"/>
      <c r="ADL123" s="35"/>
      <c r="ADM123" s="35"/>
      <c r="ADN123" s="35"/>
      <c r="ADO123" s="35"/>
      <c r="ADP123" s="35"/>
      <c r="ADQ123" s="35"/>
      <c r="ADR123" s="35"/>
      <c r="ADS123" s="35"/>
      <c r="ADT123" s="35"/>
      <c r="ADU123" s="35"/>
      <c r="ADV123" s="35"/>
      <c r="ADW123" s="35"/>
      <c r="ADX123" s="35"/>
      <c r="ADY123" s="35"/>
      <c r="ADZ123" s="35"/>
      <c r="AEA123" s="35"/>
      <c r="AEB123" s="35"/>
      <c r="AEC123" s="35"/>
      <c r="AED123" s="35"/>
      <c r="AEE123" s="35"/>
      <c r="AEF123" s="35"/>
      <c r="AEG123" s="35"/>
      <c r="AEH123" s="35"/>
      <c r="AEI123" s="35"/>
      <c r="AEJ123" s="35"/>
      <c r="AEK123" s="35"/>
      <c r="AEL123" s="35"/>
      <c r="AEM123" s="35"/>
      <c r="AEN123" s="35"/>
      <c r="AEO123" s="35"/>
      <c r="AEP123" s="35"/>
      <c r="AEQ123" s="35"/>
      <c r="AER123" s="35"/>
      <c r="AES123" s="35"/>
      <c r="AET123" s="35"/>
      <c r="AEU123" s="35"/>
      <c r="AEV123" s="35"/>
      <c r="AEW123" s="35"/>
      <c r="AEX123" s="35"/>
      <c r="AEY123" s="35"/>
      <c r="AEZ123" s="35"/>
      <c r="AFA123" s="35"/>
      <c r="AFB123" s="35"/>
      <c r="AFC123" s="35"/>
      <c r="AFD123" s="35"/>
      <c r="AFE123" s="35"/>
      <c r="AFF123" s="35"/>
      <c r="AFG123" s="35"/>
      <c r="AFH123" s="35"/>
      <c r="AFI123" s="35"/>
      <c r="AFJ123" s="35"/>
      <c r="AFK123" s="35"/>
      <c r="AFL123" s="35"/>
      <c r="AFM123" s="35"/>
      <c r="AFN123" s="35"/>
      <c r="AFO123" s="35"/>
      <c r="AFP123" s="35"/>
      <c r="AFQ123" s="35"/>
      <c r="AFR123" s="35"/>
      <c r="AFS123" s="35"/>
      <c r="AFT123" s="35"/>
      <c r="AFU123" s="35"/>
      <c r="AFV123" s="35"/>
      <c r="AFW123" s="35"/>
      <c r="AFX123" s="35"/>
      <c r="AFY123" s="35"/>
      <c r="AFZ123" s="35"/>
      <c r="AGA123" s="35"/>
      <c r="AGB123" s="35"/>
      <c r="AGC123" s="35"/>
      <c r="AGD123" s="35"/>
      <c r="AGE123" s="35"/>
      <c r="AGF123" s="35"/>
      <c r="AGG123" s="35"/>
      <c r="AGH123" s="35"/>
      <c r="AGI123" s="35"/>
      <c r="AGJ123" s="35"/>
      <c r="AGK123" s="35"/>
      <c r="AGL123" s="35"/>
      <c r="AGM123" s="35"/>
      <c r="AGN123" s="35"/>
      <c r="AGO123" s="35"/>
      <c r="AGP123" s="35"/>
      <c r="AGQ123" s="35"/>
      <c r="AGR123" s="35"/>
      <c r="AGS123" s="35"/>
      <c r="AGT123" s="35"/>
      <c r="AGU123" s="35"/>
      <c r="AGV123" s="35"/>
      <c r="AGW123" s="35"/>
      <c r="AGX123" s="35"/>
      <c r="AGY123" s="35"/>
      <c r="AGZ123" s="35"/>
      <c r="AHA123" s="35"/>
      <c r="AHB123" s="35"/>
      <c r="AHC123" s="35"/>
      <c r="AHD123" s="35"/>
      <c r="AHE123" s="35"/>
      <c r="AHF123" s="35"/>
      <c r="AHG123" s="35"/>
      <c r="AHH123" s="35"/>
      <c r="AHI123" s="35"/>
      <c r="AHJ123" s="35"/>
      <c r="AHK123" s="35"/>
      <c r="AHL123" s="35"/>
      <c r="AHM123" s="35"/>
      <c r="AHN123" s="35"/>
      <c r="AHO123" s="35"/>
      <c r="AHP123" s="35"/>
      <c r="AHQ123" s="35"/>
      <c r="AHR123" s="35"/>
      <c r="AHS123" s="35"/>
      <c r="AHT123" s="35"/>
      <c r="AHU123" s="35"/>
      <c r="AHV123" s="35"/>
      <c r="AHW123" s="35"/>
      <c r="AHX123" s="35"/>
      <c r="AHY123" s="35"/>
      <c r="AHZ123" s="35"/>
      <c r="AIA123" s="35"/>
      <c r="AIB123" s="35"/>
      <c r="AIC123" s="35"/>
      <c r="AID123" s="35"/>
      <c r="AIE123" s="35"/>
      <c r="AIF123" s="35"/>
      <c r="AIG123" s="35"/>
      <c r="AIH123" s="35"/>
      <c r="AII123" s="35"/>
      <c r="AIJ123" s="35"/>
      <c r="AIK123" s="35"/>
      <c r="AIL123" s="35"/>
      <c r="AIM123" s="35"/>
      <c r="AIN123" s="35"/>
      <c r="AIO123" s="35"/>
      <c r="AIP123" s="35"/>
      <c r="AIQ123" s="35"/>
      <c r="AIR123" s="35"/>
      <c r="AIS123" s="35"/>
      <c r="AIT123" s="35"/>
      <c r="AIU123" s="35"/>
      <c r="AIV123" s="35"/>
      <c r="AIW123" s="35"/>
      <c r="AIX123" s="35"/>
      <c r="AIY123" s="35"/>
      <c r="AIZ123" s="35"/>
      <c r="AJA123" s="35"/>
      <c r="AJB123" s="35"/>
      <c r="AJC123" s="35"/>
      <c r="AJD123" s="35"/>
      <c r="AJE123" s="35"/>
      <c r="AJF123" s="35"/>
      <c r="AJG123" s="35"/>
      <c r="AJH123" s="35"/>
      <c r="AJI123" s="35"/>
      <c r="AJJ123" s="35"/>
      <c r="AJK123" s="35"/>
      <c r="AJL123" s="35"/>
      <c r="AJM123" s="35"/>
      <c r="AJN123" s="35"/>
      <c r="AJO123" s="35"/>
      <c r="AJP123" s="35"/>
      <c r="AJQ123" s="35"/>
      <c r="AJR123" s="35"/>
      <c r="AJS123" s="35"/>
      <c r="AJT123" s="35"/>
      <c r="AJU123" s="35"/>
      <c r="AJV123" s="35"/>
      <c r="AJW123" s="35"/>
      <c r="AJX123" s="35"/>
      <c r="AJY123" s="35"/>
      <c r="AJZ123" s="35"/>
      <c r="AKA123" s="35"/>
      <c r="AKB123" s="35"/>
      <c r="AKC123" s="35"/>
      <c r="AKD123" s="35"/>
      <c r="AKE123" s="35"/>
      <c r="AKF123" s="35"/>
      <c r="AKG123" s="35"/>
      <c r="AKH123" s="35"/>
      <c r="AKI123" s="35"/>
      <c r="AKJ123" s="35"/>
      <c r="AKK123" s="35"/>
      <c r="AKL123" s="35"/>
      <c r="AKM123" s="35"/>
      <c r="AKN123" s="35"/>
      <c r="AKO123" s="35"/>
      <c r="AKP123" s="35"/>
      <c r="AKQ123" s="35"/>
      <c r="AKR123" s="35"/>
      <c r="AKS123" s="35"/>
      <c r="AKT123" s="35"/>
      <c r="AKU123" s="35"/>
      <c r="AKV123" s="35"/>
      <c r="AKW123" s="35"/>
      <c r="AKX123" s="35"/>
      <c r="AKY123" s="35"/>
      <c r="AKZ123" s="35"/>
      <c r="ALA123" s="35"/>
      <c r="ALB123" s="35"/>
      <c r="ALC123" s="35"/>
      <c r="ALD123" s="35"/>
      <c r="ALE123" s="35"/>
      <c r="ALF123" s="35"/>
      <c r="ALG123" s="35"/>
      <c r="ALH123" s="35"/>
      <c r="ALI123" s="35"/>
      <c r="ALJ123" s="35"/>
      <c r="ALK123" s="35"/>
      <c r="ALL123" s="35"/>
      <c r="ALM123" s="35"/>
      <c r="ALN123" s="35"/>
      <c r="ALO123" s="35"/>
      <c r="ALP123" s="35"/>
      <c r="ALQ123" s="35"/>
      <c r="ALR123" s="35"/>
      <c r="ALS123" s="35"/>
      <c r="ALT123" s="35"/>
      <c r="ALU123" s="35"/>
      <c r="ALV123" s="35"/>
      <c r="ALW123" s="35"/>
      <c r="ALX123" s="35"/>
      <c r="ALY123" s="35"/>
      <c r="ALZ123" s="35"/>
      <c r="AMA123" s="35"/>
    </row>
    <row r="124" spans="14:1015">
      <c r="N124" s="3">
        <f>Y124*info!T$4+AC124*info!T$5+AG124*info!T$6+AK124*info!T$7+N123</f>
        <v>1.9014000000000011</v>
      </c>
      <c r="P124" s="45">
        <v>84</v>
      </c>
      <c r="Q124" s="131"/>
      <c r="R124" s="131"/>
      <c r="S124" s="161">
        <f t="shared" si="61"/>
        <v>2.1797628458498017E-2</v>
      </c>
      <c r="T124" s="169">
        <f>AA123*$AA$30*$AA$34*(1-$AA$32)+AE123*$AE$30*$AE$34*(1-$AE$32)+AI123*$AI$30*$AI$34*(1-$AI$32)+AM123*$AM$30*$AM$34*(1-$AM$32)+AQ123*$AQ$30*$AQ$34*(1-$AQ$32)+AU123*$AU$30*$AU$34*(1-$AU$32)+Q124-R124+AW123+AX123+Advance!G98</f>
        <v>0.18780000000000011</v>
      </c>
      <c r="U124" s="132">
        <f t="shared" si="70"/>
        <v>0</v>
      </c>
      <c r="V124" s="165">
        <f t="shared" si="49"/>
        <v>0.18780000000000011</v>
      </c>
      <c r="W124" s="166">
        <f t="shared" si="62"/>
        <v>6.54</v>
      </c>
      <c r="X124" s="49"/>
      <c r="Y124" s="42">
        <f t="shared" si="41"/>
        <v>0</v>
      </c>
      <c r="Z124" s="46">
        <f t="shared" si="63"/>
        <v>0</v>
      </c>
      <c r="AA124" s="47">
        <f t="shared" si="50"/>
        <v>0</v>
      </c>
      <c r="AB124" s="48">
        <f t="shared" si="51"/>
        <v>0.18780000000000011</v>
      </c>
      <c r="AC124" s="49">
        <f t="shared" si="52"/>
        <v>0</v>
      </c>
      <c r="AD124" s="46">
        <f t="shared" si="64"/>
        <v>0</v>
      </c>
      <c r="AE124" s="46">
        <f t="shared" si="53"/>
        <v>100</v>
      </c>
      <c r="AF124" s="50">
        <f t="shared" si="42"/>
        <v>0.18780000000000011</v>
      </c>
      <c r="AG124" s="42">
        <f t="shared" si="65"/>
        <v>5</v>
      </c>
      <c r="AH124" s="46">
        <f t="shared" si="66"/>
        <v>-5</v>
      </c>
      <c r="AI124" s="46">
        <f t="shared" si="54"/>
        <v>200</v>
      </c>
      <c r="AJ124" s="50">
        <f t="shared" si="43"/>
        <v>6.780000000000011E-2</v>
      </c>
      <c r="AK124" s="42">
        <f t="shared" si="55"/>
        <v>1</v>
      </c>
      <c r="AL124" s="46">
        <f t="shared" si="67"/>
        <v>0</v>
      </c>
      <c r="AM124" s="46">
        <f t="shared" si="56"/>
        <v>15</v>
      </c>
      <c r="AN124" s="50">
        <f t="shared" si="44"/>
        <v>3.1800000000000113E-2</v>
      </c>
      <c r="AO124" s="42">
        <f t="shared" si="57"/>
        <v>0</v>
      </c>
      <c r="AP124" s="46">
        <f t="shared" si="68"/>
        <v>0</v>
      </c>
      <c r="AQ124" s="46">
        <f t="shared" si="58"/>
        <v>0</v>
      </c>
      <c r="AR124" s="50">
        <f t="shared" si="45"/>
        <v>3.1800000000000113E-2</v>
      </c>
      <c r="AS124" s="42">
        <f t="shared" si="59"/>
        <v>0</v>
      </c>
      <c r="AT124" s="46">
        <f t="shared" si="69"/>
        <v>0</v>
      </c>
      <c r="AU124" s="46">
        <f t="shared" si="60"/>
        <v>0</v>
      </c>
      <c r="AV124" s="51">
        <f t="shared" si="46"/>
        <v>3.1800000000000113E-2</v>
      </c>
      <c r="AW124" s="42">
        <f t="shared" si="47"/>
        <v>0.18780000000000011</v>
      </c>
      <c r="AX124" s="43">
        <f t="shared" si="48"/>
        <v>-0.156</v>
      </c>
      <c r="AY124" s="42">
        <f t="shared" si="71"/>
        <v>315</v>
      </c>
      <c r="AZ124" s="52">
        <f t="shared" si="72"/>
        <v>6.54</v>
      </c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  <c r="QR124" s="35"/>
      <c r="QS124" s="35"/>
      <c r="QT124" s="35"/>
      <c r="QU124" s="35"/>
      <c r="QV124" s="35"/>
      <c r="QW124" s="35"/>
      <c r="QX124" s="35"/>
      <c r="QY124" s="35"/>
      <c r="QZ124" s="35"/>
      <c r="RA124" s="35"/>
      <c r="RB124" s="35"/>
      <c r="RC124" s="35"/>
      <c r="RD124" s="35"/>
      <c r="RE124" s="35"/>
      <c r="RF124" s="35"/>
      <c r="RG124" s="35"/>
      <c r="RH124" s="35"/>
      <c r="RI124" s="35"/>
      <c r="RJ124" s="35"/>
      <c r="RK124" s="35"/>
      <c r="RL124" s="35"/>
      <c r="RM124" s="35"/>
      <c r="RN124" s="35"/>
      <c r="RO124" s="35"/>
      <c r="RP124" s="35"/>
      <c r="RQ124" s="35"/>
      <c r="RR124" s="35"/>
      <c r="RS124" s="35"/>
      <c r="RT124" s="35"/>
      <c r="RU124" s="35"/>
      <c r="RV124" s="35"/>
      <c r="RW124" s="35"/>
      <c r="RX124" s="35"/>
      <c r="RY124" s="35"/>
      <c r="RZ124" s="35"/>
      <c r="SA124" s="35"/>
      <c r="SB124" s="35"/>
      <c r="SC124" s="35"/>
      <c r="SD124" s="35"/>
      <c r="SE124" s="35"/>
      <c r="SF124" s="35"/>
      <c r="SG124" s="35"/>
      <c r="SH124" s="35"/>
      <c r="SI124" s="35"/>
      <c r="SJ124" s="35"/>
      <c r="SK124" s="35"/>
      <c r="SL124" s="35"/>
      <c r="SM124" s="35"/>
      <c r="SN124" s="35"/>
      <c r="SO124" s="35"/>
      <c r="SP124" s="35"/>
      <c r="SQ124" s="35"/>
      <c r="SR124" s="35"/>
      <c r="SS124" s="35"/>
      <c r="ST124" s="35"/>
      <c r="SU124" s="35"/>
      <c r="SV124" s="35"/>
      <c r="SW124" s="35"/>
      <c r="SX124" s="35"/>
      <c r="SY124" s="35"/>
      <c r="SZ124" s="35"/>
      <c r="TA124" s="35"/>
      <c r="TB124" s="35"/>
      <c r="TC124" s="35"/>
      <c r="TD124" s="35"/>
      <c r="TE124" s="35"/>
      <c r="TF124" s="35"/>
      <c r="TG124" s="35"/>
      <c r="TH124" s="35"/>
      <c r="TI124" s="35"/>
      <c r="TJ124" s="35"/>
      <c r="TK124" s="35"/>
      <c r="TL124" s="35"/>
      <c r="TM124" s="35"/>
      <c r="TN124" s="35"/>
      <c r="TO124" s="35"/>
      <c r="TP124" s="35"/>
      <c r="TQ124" s="35"/>
      <c r="TR124" s="35"/>
      <c r="TS124" s="35"/>
      <c r="TT124" s="35"/>
      <c r="TU124" s="35"/>
      <c r="TV124" s="35"/>
      <c r="TW124" s="35"/>
      <c r="TX124" s="35"/>
      <c r="TY124" s="35"/>
      <c r="TZ124" s="35"/>
      <c r="UA124" s="35"/>
      <c r="UB124" s="35"/>
      <c r="UC124" s="35"/>
      <c r="UD124" s="35"/>
      <c r="UE124" s="35"/>
      <c r="UF124" s="35"/>
      <c r="UG124" s="35"/>
      <c r="UH124" s="35"/>
      <c r="UI124" s="35"/>
      <c r="UJ124" s="35"/>
      <c r="UK124" s="35"/>
      <c r="UL124" s="35"/>
      <c r="UM124" s="35"/>
      <c r="UN124" s="35"/>
      <c r="UO124" s="35"/>
      <c r="UP124" s="35"/>
      <c r="UQ124" s="35"/>
      <c r="UR124" s="35"/>
      <c r="US124" s="35"/>
      <c r="UT124" s="35"/>
      <c r="UU124" s="35"/>
      <c r="UV124" s="35"/>
      <c r="UW124" s="35"/>
      <c r="UX124" s="35"/>
      <c r="UY124" s="35"/>
      <c r="UZ124" s="35"/>
      <c r="VA124" s="35"/>
      <c r="VB124" s="35"/>
      <c r="VC124" s="35"/>
      <c r="VD124" s="35"/>
      <c r="VE124" s="35"/>
      <c r="VF124" s="35"/>
      <c r="VG124" s="35"/>
      <c r="VH124" s="35"/>
      <c r="VI124" s="35"/>
      <c r="VJ124" s="35"/>
      <c r="VK124" s="35"/>
      <c r="VL124" s="35"/>
      <c r="VM124" s="35"/>
      <c r="VN124" s="35"/>
      <c r="VO124" s="35"/>
      <c r="VP124" s="35"/>
      <c r="VQ124" s="35"/>
      <c r="VR124" s="35"/>
      <c r="VS124" s="35"/>
      <c r="VT124" s="35"/>
      <c r="VU124" s="35"/>
      <c r="VV124" s="35"/>
      <c r="VW124" s="35"/>
      <c r="VX124" s="35"/>
      <c r="VY124" s="35"/>
      <c r="VZ124" s="35"/>
      <c r="WA124" s="35"/>
      <c r="WB124" s="35"/>
      <c r="WC124" s="35"/>
      <c r="WD124" s="35"/>
      <c r="WE124" s="35"/>
      <c r="WF124" s="35"/>
      <c r="WG124" s="35"/>
      <c r="WH124" s="35"/>
      <c r="WI124" s="35"/>
      <c r="WJ124" s="35"/>
      <c r="WK124" s="35"/>
      <c r="WL124" s="35"/>
      <c r="WM124" s="35"/>
      <c r="WN124" s="35"/>
      <c r="WO124" s="35"/>
      <c r="WP124" s="35"/>
      <c r="WQ124" s="35"/>
      <c r="WR124" s="35"/>
      <c r="WS124" s="35"/>
      <c r="WT124" s="35"/>
      <c r="WU124" s="35"/>
      <c r="WV124" s="35"/>
      <c r="WW124" s="35"/>
      <c r="WX124" s="35"/>
      <c r="WY124" s="35"/>
      <c r="WZ124" s="35"/>
      <c r="XA124" s="35"/>
      <c r="XB124" s="35"/>
      <c r="XC124" s="35"/>
      <c r="XD124" s="35"/>
      <c r="XE124" s="35"/>
      <c r="XF124" s="35"/>
      <c r="XG124" s="35"/>
      <c r="XH124" s="35"/>
      <c r="XI124" s="35"/>
      <c r="XJ124" s="35"/>
      <c r="XK124" s="35"/>
      <c r="XL124" s="35"/>
      <c r="XM124" s="35"/>
      <c r="XN124" s="35"/>
      <c r="XO124" s="35"/>
      <c r="XP124" s="35"/>
      <c r="XQ124" s="35"/>
      <c r="XR124" s="35"/>
      <c r="XS124" s="35"/>
      <c r="XT124" s="35"/>
      <c r="XU124" s="35"/>
      <c r="XV124" s="35"/>
      <c r="XW124" s="35"/>
      <c r="XX124" s="35"/>
      <c r="XY124" s="35"/>
      <c r="XZ124" s="35"/>
      <c r="YA124" s="35"/>
      <c r="YB124" s="35"/>
      <c r="YC124" s="35"/>
      <c r="YD124" s="35"/>
      <c r="YE124" s="35"/>
      <c r="YF124" s="35"/>
      <c r="YG124" s="35"/>
      <c r="YH124" s="35"/>
      <c r="YI124" s="35"/>
      <c r="YJ124" s="35"/>
      <c r="YK124" s="35"/>
      <c r="YL124" s="35"/>
      <c r="YM124" s="35"/>
      <c r="YN124" s="35"/>
      <c r="YO124" s="35"/>
      <c r="YP124" s="35"/>
      <c r="YQ124" s="35"/>
      <c r="YR124" s="35"/>
      <c r="YS124" s="35"/>
      <c r="YT124" s="35"/>
      <c r="YU124" s="35"/>
      <c r="YV124" s="35"/>
      <c r="YW124" s="35"/>
      <c r="YX124" s="35"/>
      <c r="YY124" s="35"/>
      <c r="YZ124" s="35"/>
      <c r="ZA124" s="35"/>
      <c r="ZB124" s="35"/>
      <c r="ZC124" s="35"/>
      <c r="ZD124" s="35"/>
      <c r="ZE124" s="35"/>
      <c r="ZF124" s="35"/>
      <c r="ZG124" s="35"/>
      <c r="ZH124" s="35"/>
      <c r="ZI124" s="35"/>
      <c r="ZJ124" s="35"/>
      <c r="ZK124" s="35"/>
      <c r="ZL124" s="35"/>
      <c r="ZM124" s="35"/>
      <c r="ZN124" s="35"/>
      <c r="ZO124" s="35"/>
      <c r="ZP124" s="35"/>
      <c r="ZQ124" s="35"/>
      <c r="ZR124" s="35"/>
      <c r="ZS124" s="35"/>
      <c r="ZT124" s="35"/>
      <c r="ZU124" s="35"/>
      <c r="ZV124" s="35"/>
      <c r="ZW124" s="35"/>
      <c r="ZX124" s="35"/>
      <c r="ZY124" s="35"/>
      <c r="ZZ124" s="35"/>
      <c r="AAA124" s="35"/>
      <c r="AAB124" s="35"/>
      <c r="AAC124" s="35"/>
      <c r="AAD124" s="35"/>
      <c r="AAE124" s="35"/>
      <c r="AAF124" s="35"/>
      <c r="AAG124" s="35"/>
      <c r="AAH124" s="35"/>
      <c r="AAI124" s="35"/>
      <c r="AAJ124" s="35"/>
      <c r="AAK124" s="35"/>
      <c r="AAL124" s="35"/>
      <c r="AAM124" s="35"/>
      <c r="AAN124" s="35"/>
      <c r="AAO124" s="35"/>
      <c r="AAP124" s="35"/>
      <c r="AAQ124" s="35"/>
      <c r="AAR124" s="35"/>
      <c r="AAS124" s="35"/>
      <c r="AAT124" s="35"/>
      <c r="AAU124" s="35"/>
      <c r="AAV124" s="35"/>
      <c r="AAW124" s="35"/>
      <c r="AAX124" s="35"/>
      <c r="AAY124" s="35"/>
      <c r="AAZ124" s="35"/>
      <c r="ABA124" s="35"/>
      <c r="ABB124" s="35"/>
      <c r="ABC124" s="35"/>
      <c r="ABD124" s="35"/>
      <c r="ABE124" s="35"/>
      <c r="ABF124" s="35"/>
      <c r="ABG124" s="35"/>
      <c r="ABH124" s="35"/>
      <c r="ABI124" s="35"/>
      <c r="ABJ124" s="35"/>
      <c r="ABK124" s="35"/>
      <c r="ABL124" s="35"/>
      <c r="ABM124" s="35"/>
      <c r="ABN124" s="35"/>
      <c r="ABO124" s="35"/>
      <c r="ABP124" s="35"/>
      <c r="ABQ124" s="35"/>
      <c r="ABR124" s="35"/>
      <c r="ABS124" s="35"/>
      <c r="ABT124" s="35"/>
      <c r="ABU124" s="35"/>
      <c r="ABV124" s="35"/>
      <c r="ABW124" s="35"/>
      <c r="ABX124" s="35"/>
      <c r="ABY124" s="35"/>
      <c r="ABZ124" s="35"/>
      <c r="ACA124" s="35"/>
      <c r="ACB124" s="35"/>
      <c r="ACC124" s="35"/>
      <c r="ACD124" s="35"/>
      <c r="ACE124" s="35"/>
      <c r="ACF124" s="35"/>
      <c r="ACG124" s="35"/>
      <c r="ACH124" s="35"/>
      <c r="ACI124" s="35"/>
      <c r="ACJ124" s="35"/>
      <c r="ACK124" s="35"/>
      <c r="ACL124" s="35"/>
      <c r="ACM124" s="35"/>
      <c r="ACN124" s="35"/>
      <c r="ACO124" s="35"/>
      <c r="ACP124" s="35"/>
      <c r="ACQ124" s="35"/>
      <c r="ACR124" s="35"/>
      <c r="ACS124" s="35"/>
      <c r="ACT124" s="35"/>
      <c r="ACU124" s="35"/>
      <c r="ACV124" s="35"/>
      <c r="ACW124" s="35"/>
      <c r="ACX124" s="35"/>
      <c r="ACY124" s="35"/>
      <c r="ACZ124" s="35"/>
      <c r="ADA124" s="35"/>
      <c r="ADB124" s="35"/>
      <c r="ADC124" s="35"/>
      <c r="ADD124" s="35"/>
      <c r="ADE124" s="35"/>
      <c r="ADF124" s="35"/>
      <c r="ADG124" s="35"/>
      <c r="ADH124" s="35"/>
      <c r="ADI124" s="35"/>
      <c r="ADJ124" s="35"/>
      <c r="ADK124" s="35"/>
      <c r="ADL124" s="35"/>
      <c r="ADM124" s="35"/>
      <c r="ADN124" s="35"/>
      <c r="ADO124" s="35"/>
      <c r="ADP124" s="35"/>
      <c r="ADQ124" s="35"/>
      <c r="ADR124" s="35"/>
      <c r="ADS124" s="35"/>
      <c r="ADT124" s="35"/>
      <c r="ADU124" s="35"/>
      <c r="ADV124" s="35"/>
      <c r="ADW124" s="35"/>
      <c r="ADX124" s="35"/>
      <c r="ADY124" s="35"/>
      <c r="ADZ124" s="35"/>
      <c r="AEA124" s="35"/>
      <c r="AEB124" s="35"/>
      <c r="AEC124" s="35"/>
      <c r="AED124" s="35"/>
      <c r="AEE124" s="35"/>
      <c r="AEF124" s="35"/>
      <c r="AEG124" s="35"/>
      <c r="AEH124" s="35"/>
      <c r="AEI124" s="35"/>
      <c r="AEJ124" s="35"/>
      <c r="AEK124" s="35"/>
      <c r="AEL124" s="35"/>
      <c r="AEM124" s="35"/>
      <c r="AEN124" s="35"/>
      <c r="AEO124" s="35"/>
      <c r="AEP124" s="35"/>
      <c r="AEQ124" s="35"/>
      <c r="AER124" s="35"/>
      <c r="AES124" s="35"/>
      <c r="AET124" s="35"/>
      <c r="AEU124" s="35"/>
      <c r="AEV124" s="35"/>
      <c r="AEW124" s="35"/>
      <c r="AEX124" s="35"/>
      <c r="AEY124" s="35"/>
      <c r="AEZ124" s="35"/>
      <c r="AFA124" s="35"/>
      <c r="AFB124" s="35"/>
      <c r="AFC124" s="35"/>
      <c r="AFD124" s="35"/>
      <c r="AFE124" s="35"/>
      <c r="AFF124" s="35"/>
      <c r="AFG124" s="35"/>
      <c r="AFH124" s="35"/>
      <c r="AFI124" s="35"/>
      <c r="AFJ124" s="35"/>
      <c r="AFK124" s="35"/>
      <c r="AFL124" s="35"/>
      <c r="AFM124" s="35"/>
      <c r="AFN124" s="35"/>
      <c r="AFO124" s="35"/>
      <c r="AFP124" s="35"/>
      <c r="AFQ124" s="35"/>
      <c r="AFR124" s="35"/>
      <c r="AFS124" s="35"/>
      <c r="AFT124" s="35"/>
      <c r="AFU124" s="35"/>
      <c r="AFV124" s="35"/>
      <c r="AFW124" s="35"/>
      <c r="AFX124" s="35"/>
      <c r="AFY124" s="35"/>
      <c r="AFZ124" s="35"/>
      <c r="AGA124" s="35"/>
      <c r="AGB124" s="35"/>
      <c r="AGC124" s="35"/>
      <c r="AGD124" s="35"/>
      <c r="AGE124" s="35"/>
      <c r="AGF124" s="35"/>
      <c r="AGG124" s="35"/>
      <c r="AGH124" s="35"/>
      <c r="AGI124" s="35"/>
      <c r="AGJ124" s="35"/>
      <c r="AGK124" s="35"/>
      <c r="AGL124" s="35"/>
      <c r="AGM124" s="35"/>
      <c r="AGN124" s="35"/>
      <c r="AGO124" s="35"/>
      <c r="AGP124" s="35"/>
      <c r="AGQ124" s="35"/>
      <c r="AGR124" s="35"/>
      <c r="AGS124" s="35"/>
      <c r="AGT124" s="35"/>
      <c r="AGU124" s="35"/>
      <c r="AGV124" s="35"/>
      <c r="AGW124" s="35"/>
      <c r="AGX124" s="35"/>
      <c r="AGY124" s="35"/>
      <c r="AGZ124" s="35"/>
      <c r="AHA124" s="35"/>
      <c r="AHB124" s="35"/>
      <c r="AHC124" s="35"/>
      <c r="AHD124" s="35"/>
      <c r="AHE124" s="35"/>
      <c r="AHF124" s="35"/>
      <c r="AHG124" s="35"/>
      <c r="AHH124" s="35"/>
      <c r="AHI124" s="35"/>
      <c r="AHJ124" s="35"/>
      <c r="AHK124" s="35"/>
      <c r="AHL124" s="35"/>
      <c r="AHM124" s="35"/>
      <c r="AHN124" s="35"/>
      <c r="AHO124" s="35"/>
      <c r="AHP124" s="35"/>
      <c r="AHQ124" s="35"/>
      <c r="AHR124" s="35"/>
      <c r="AHS124" s="35"/>
      <c r="AHT124" s="35"/>
      <c r="AHU124" s="35"/>
      <c r="AHV124" s="35"/>
      <c r="AHW124" s="35"/>
      <c r="AHX124" s="35"/>
      <c r="AHY124" s="35"/>
      <c r="AHZ124" s="35"/>
      <c r="AIA124" s="35"/>
      <c r="AIB124" s="35"/>
      <c r="AIC124" s="35"/>
      <c r="AID124" s="35"/>
      <c r="AIE124" s="35"/>
      <c r="AIF124" s="35"/>
      <c r="AIG124" s="35"/>
      <c r="AIH124" s="35"/>
      <c r="AII124" s="35"/>
      <c r="AIJ124" s="35"/>
      <c r="AIK124" s="35"/>
      <c r="AIL124" s="35"/>
      <c r="AIM124" s="35"/>
      <c r="AIN124" s="35"/>
      <c r="AIO124" s="35"/>
      <c r="AIP124" s="35"/>
      <c r="AIQ124" s="35"/>
      <c r="AIR124" s="35"/>
      <c r="AIS124" s="35"/>
      <c r="AIT124" s="35"/>
      <c r="AIU124" s="35"/>
      <c r="AIV124" s="35"/>
      <c r="AIW124" s="35"/>
      <c r="AIX124" s="35"/>
      <c r="AIY124" s="35"/>
      <c r="AIZ124" s="35"/>
      <c r="AJA124" s="35"/>
      <c r="AJB124" s="35"/>
      <c r="AJC124" s="35"/>
      <c r="AJD124" s="35"/>
      <c r="AJE124" s="35"/>
      <c r="AJF124" s="35"/>
      <c r="AJG124" s="35"/>
      <c r="AJH124" s="35"/>
      <c r="AJI124" s="35"/>
      <c r="AJJ124" s="35"/>
      <c r="AJK124" s="35"/>
      <c r="AJL124" s="35"/>
      <c r="AJM124" s="35"/>
      <c r="AJN124" s="35"/>
      <c r="AJO124" s="35"/>
      <c r="AJP124" s="35"/>
      <c r="AJQ124" s="35"/>
      <c r="AJR124" s="35"/>
      <c r="AJS124" s="35"/>
      <c r="AJT124" s="35"/>
      <c r="AJU124" s="35"/>
      <c r="AJV124" s="35"/>
      <c r="AJW124" s="35"/>
      <c r="AJX124" s="35"/>
      <c r="AJY124" s="35"/>
      <c r="AJZ124" s="35"/>
      <c r="AKA124" s="35"/>
      <c r="AKB124" s="35"/>
      <c r="AKC124" s="35"/>
      <c r="AKD124" s="35"/>
      <c r="AKE124" s="35"/>
      <c r="AKF124" s="35"/>
      <c r="AKG124" s="35"/>
      <c r="AKH124" s="35"/>
      <c r="AKI124" s="35"/>
      <c r="AKJ124" s="35"/>
      <c r="AKK124" s="35"/>
      <c r="AKL124" s="35"/>
      <c r="AKM124" s="35"/>
      <c r="AKN124" s="35"/>
      <c r="AKO124" s="35"/>
      <c r="AKP124" s="35"/>
      <c r="AKQ124" s="35"/>
      <c r="AKR124" s="35"/>
      <c r="AKS124" s="35"/>
      <c r="AKT124" s="35"/>
      <c r="AKU124" s="35"/>
      <c r="AKV124" s="35"/>
      <c r="AKW124" s="35"/>
      <c r="AKX124" s="35"/>
      <c r="AKY124" s="35"/>
      <c r="AKZ124" s="35"/>
      <c r="ALA124" s="35"/>
      <c r="ALB124" s="35"/>
      <c r="ALC124" s="35"/>
      <c r="ALD124" s="35"/>
      <c r="ALE124" s="35"/>
      <c r="ALF124" s="35"/>
      <c r="ALG124" s="35"/>
      <c r="ALH124" s="35"/>
      <c r="ALI124" s="35"/>
      <c r="ALJ124" s="35"/>
      <c r="ALK124" s="35"/>
      <c r="ALL124" s="35"/>
      <c r="ALM124" s="35"/>
      <c r="ALN124" s="35"/>
      <c r="ALO124" s="35"/>
      <c r="ALP124" s="35"/>
      <c r="ALQ124" s="35"/>
      <c r="ALR124" s="35"/>
      <c r="ALS124" s="35"/>
      <c r="ALT124" s="35"/>
      <c r="ALU124" s="35"/>
      <c r="ALV124" s="35"/>
      <c r="ALW124" s="35"/>
      <c r="ALX124" s="35"/>
      <c r="ALY124" s="35"/>
      <c r="ALZ124" s="35"/>
      <c r="AMA124" s="35"/>
    </row>
    <row r="125" spans="14:1015">
      <c r="N125" s="3">
        <f>Y125*info!T$4+AC125*info!T$5+AG125*info!T$6+AK125*info!T$7+N124</f>
        <v>1.926600000000001</v>
      </c>
      <c r="P125" s="45">
        <v>85</v>
      </c>
      <c r="Q125" s="131"/>
      <c r="R125" s="131"/>
      <c r="S125" s="161">
        <f t="shared" si="61"/>
        <v>2.18794466403162E-2</v>
      </c>
      <c r="T125" s="169">
        <f>AA124*$AA$30*$AA$34*(1-$AA$32)+AE124*$AE$30*$AE$34*(1-$AE$32)+AI124*$AI$30*$AI$34*(1-$AI$32)+AM124*$AM$30*$AM$34*(1-$AM$32)+AQ124*$AQ$30*$AQ$34*(1-$AQ$32)+AU124*$AU$30*$AU$34*(1-$AU$32)+Q125-R125+AW124+AX124+Advance!G99</f>
        <v>0.19530000000000006</v>
      </c>
      <c r="U125" s="132">
        <f t="shared" si="70"/>
        <v>0</v>
      </c>
      <c r="V125" s="165">
        <f t="shared" si="49"/>
        <v>0.19530000000000006</v>
      </c>
      <c r="W125" s="166">
        <f t="shared" si="62"/>
        <v>6.5759999999999996</v>
      </c>
      <c r="X125" s="49"/>
      <c r="Y125" s="42">
        <f t="shared" si="41"/>
        <v>0</v>
      </c>
      <c r="Z125" s="46">
        <f t="shared" si="63"/>
        <v>0</v>
      </c>
      <c r="AA125" s="47">
        <f t="shared" si="50"/>
        <v>0</v>
      </c>
      <c r="AB125" s="48">
        <f t="shared" si="51"/>
        <v>0.19530000000000006</v>
      </c>
      <c r="AC125" s="49">
        <f t="shared" si="52"/>
        <v>0</v>
      </c>
      <c r="AD125" s="46">
        <f t="shared" si="64"/>
        <v>0</v>
      </c>
      <c r="AE125" s="46">
        <f t="shared" si="53"/>
        <v>100</v>
      </c>
      <c r="AF125" s="50">
        <f t="shared" si="42"/>
        <v>0.19530000000000006</v>
      </c>
      <c r="AG125" s="42">
        <f t="shared" si="65"/>
        <v>6</v>
      </c>
      <c r="AH125" s="46">
        <f t="shared" si="66"/>
        <v>-6</v>
      </c>
      <c r="AI125" s="46">
        <f t="shared" si="54"/>
        <v>200</v>
      </c>
      <c r="AJ125" s="50">
        <f t="shared" si="43"/>
        <v>5.130000000000004E-2</v>
      </c>
      <c r="AK125" s="42">
        <f t="shared" si="55"/>
        <v>1</v>
      </c>
      <c r="AL125" s="46">
        <f t="shared" si="67"/>
        <v>0</v>
      </c>
      <c r="AM125" s="46">
        <f t="shared" si="56"/>
        <v>16</v>
      </c>
      <c r="AN125" s="50">
        <f t="shared" si="44"/>
        <v>1.5300000000000043E-2</v>
      </c>
      <c r="AO125" s="42">
        <f t="shared" si="57"/>
        <v>0</v>
      </c>
      <c r="AP125" s="46">
        <f t="shared" si="68"/>
        <v>0</v>
      </c>
      <c r="AQ125" s="46">
        <f t="shared" si="58"/>
        <v>0</v>
      </c>
      <c r="AR125" s="50">
        <f t="shared" si="45"/>
        <v>1.5300000000000043E-2</v>
      </c>
      <c r="AS125" s="42">
        <f t="shared" si="59"/>
        <v>0</v>
      </c>
      <c r="AT125" s="46">
        <f t="shared" si="69"/>
        <v>0</v>
      </c>
      <c r="AU125" s="46">
        <f t="shared" si="60"/>
        <v>0</v>
      </c>
      <c r="AV125" s="51">
        <f t="shared" si="46"/>
        <v>1.5300000000000043E-2</v>
      </c>
      <c r="AW125" s="42">
        <f t="shared" si="47"/>
        <v>0.19530000000000006</v>
      </c>
      <c r="AX125" s="43">
        <f t="shared" si="48"/>
        <v>-0.18000000000000002</v>
      </c>
      <c r="AY125" s="42">
        <f t="shared" si="71"/>
        <v>316</v>
      </c>
      <c r="AZ125" s="52">
        <f t="shared" si="72"/>
        <v>6.5759999999999996</v>
      </c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  <c r="QR125" s="35"/>
      <c r="QS125" s="35"/>
      <c r="QT125" s="35"/>
      <c r="QU125" s="35"/>
      <c r="QV125" s="35"/>
      <c r="QW125" s="35"/>
      <c r="QX125" s="35"/>
      <c r="QY125" s="35"/>
      <c r="QZ125" s="35"/>
      <c r="RA125" s="35"/>
      <c r="RB125" s="35"/>
      <c r="RC125" s="35"/>
      <c r="RD125" s="35"/>
      <c r="RE125" s="35"/>
      <c r="RF125" s="35"/>
      <c r="RG125" s="35"/>
      <c r="RH125" s="35"/>
      <c r="RI125" s="35"/>
      <c r="RJ125" s="35"/>
      <c r="RK125" s="35"/>
      <c r="RL125" s="35"/>
      <c r="RM125" s="35"/>
      <c r="RN125" s="35"/>
      <c r="RO125" s="35"/>
      <c r="RP125" s="35"/>
      <c r="RQ125" s="35"/>
      <c r="RR125" s="35"/>
      <c r="RS125" s="35"/>
      <c r="RT125" s="35"/>
      <c r="RU125" s="35"/>
      <c r="RV125" s="35"/>
      <c r="RW125" s="35"/>
      <c r="RX125" s="35"/>
      <c r="RY125" s="35"/>
      <c r="RZ125" s="35"/>
      <c r="SA125" s="35"/>
      <c r="SB125" s="35"/>
      <c r="SC125" s="35"/>
      <c r="SD125" s="35"/>
      <c r="SE125" s="35"/>
      <c r="SF125" s="35"/>
      <c r="SG125" s="35"/>
      <c r="SH125" s="35"/>
      <c r="SI125" s="35"/>
      <c r="SJ125" s="35"/>
      <c r="SK125" s="35"/>
      <c r="SL125" s="35"/>
      <c r="SM125" s="35"/>
      <c r="SN125" s="35"/>
      <c r="SO125" s="35"/>
      <c r="SP125" s="35"/>
      <c r="SQ125" s="35"/>
      <c r="SR125" s="35"/>
      <c r="SS125" s="35"/>
      <c r="ST125" s="35"/>
      <c r="SU125" s="35"/>
      <c r="SV125" s="35"/>
      <c r="SW125" s="35"/>
      <c r="SX125" s="35"/>
      <c r="SY125" s="35"/>
      <c r="SZ125" s="35"/>
      <c r="TA125" s="35"/>
      <c r="TB125" s="35"/>
      <c r="TC125" s="35"/>
      <c r="TD125" s="35"/>
      <c r="TE125" s="35"/>
      <c r="TF125" s="35"/>
      <c r="TG125" s="35"/>
      <c r="TH125" s="35"/>
      <c r="TI125" s="35"/>
      <c r="TJ125" s="35"/>
      <c r="TK125" s="35"/>
      <c r="TL125" s="35"/>
      <c r="TM125" s="35"/>
      <c r="TN125" s="35"/>
      <c r="TO125" s="35"/>
      <c r="TP125" s="35"/>
      <c r="TQ125" s="35"/>
      <c r="TR125" s="35"/>
      <c r="TS125" s="35"/>
      <c r="TT125" s="35"/>
      <c r="TU125" s="35"/>
      <c r="TV125" s="35"/>
      <c r="TW125" s="35"/>
      <c r="TX125" s="35"/>
      <c r="TY125" s="35"/>
      <c r="TZ125" s="35"/>
      <c r="UA125" s="35"/>
      <c r="UB125" s="35"/>
      <c r="UC125" s="35"/>
      <c r="UD125" s="35"/>
      <c r="UE125" s="35"/>
      <c r="UF125" s="35"/>
      <c r="UG125" s="35"/>
      <c r="UH125" s="35"/>
      <c r="UI125" s="35"/>
      <c r="UJ125" s="35"/>
      <c r="UK125" s="35"/>
      <c r="UL125" s="35"/>
      <c r="UM125" s="35"/>
      <c r="UN125" s="35"/>
      <c r="UO125" s="35"/>
      <c r="UP125" s="35"/>
      <c r="UQ125" s="35"/>
      <c r="UR125" s="35"/>
      <c r="US125" s="35"/>
      <c r="UT125" s="35"/>
      <c r="UU125" s="35"/>
      <c r="UV125" s="35"/>
      <c r="UW125" s="35"/>
      <c r="UX125" s="35"/>
      <c r="UY125" s="35"/>
      <c r="UZ125" s="35"/>
      <c r="VA125" s="35"/>
      <c r="VB125" s="35"/>
      <c r="VC125" s="35"/>
      <c r="VD125" s="35"/>
      <c r="VE125" s="35"/>
      <c r="VF125" s="35"/>
      <c r="VG125" s="35"/>
      <c r="VH125" s="35"/>
      <c r="VI125" s="35"/>
      <c r="VJ125" s="35"/>
      <c r="VK125" s="35"/>
      <c r="VL125" s="35"/>
      <c r="VM125" s="35"/>
      <c r="VN125" s="35"/>
      <c r="VO125" s="35"/>
      <c r="VP125" s="35"/>
      <c r="VQ125" s="35"/>
      <c r="VR125" s="35"/>
      <c r="VS125" s="35"/>
      <c r="VT125" s="35"/>
      <c r="VU125" s="35"/>
      <c r="VV125" s="35"/>
      <c r="VW125" s="35"/>
      <c r="VX125" s="35"/>
      <c r="VY125" s="35"/>
      <c r="VZ125" s="35"/>
      <c r="WA125" s="35"/>
      <c r="WB125" s="35"/>
      <c r="WC125" s="35"/>
      <c r="WD125" s="35"/>
      <c r="WE125" s="35"/>
      <c r="WF125" s="35"/>
      <c r="WG125" s="35"/>
      <c r="WH125" s="35"/>
      <c r="WI125" s="35"/>
      <c r="WJ125" s="35"/>
      <c r="WK125" s="35"/>
      <c r="WL125" s="35"/>
      <c r="WM125" s="35"/>
      <c r="WN125" s="35"/>
      <c r="WO125" s="35"/>
      <c r="WP125" s="35"/>
      <c r="WQ125" s="35"/>
      <c r="WR125" s="35"/>
      <c r="WS125" s="35"/>
      <c r="WT125" s="35"/>
      <c r="WU125" s="35"/>
      <c r="WV125" s="35"/>
      <c r="WW125" s="35"/>
      <c r="WX125" s="35"/>
      <c r="WY125" s="35"/>
      <c r="WZ125" s="35"/>
      <c r="XA125" s="35"/>
      <c r="XB125" s="35"/>
      <c r="XC125" s="35"/>
      <c r="XD125" s="35"/>
      <c r="XE125" s="35"/>
      <c r="XF125" s="35"/>
      <c r="XG125" s="35"/>
      <c r="XH125" s="35"/>
      <c r="XI125" s="35"/>
      <c r="XJ125" s="35"/>
      <c r="XK125" s="35"/>
      <c r="XL125" s="35"/>
      <c r="XM125" s="35"/>
      <c r="XN125" s="35"/>
      <c r="XO125" s="35"/>
      <c r="XP125" s="35"/>
      <c r="XQ125" s="35"/>
      <c r="XR125" s="35"/>
      <c r="XS125" s="35"/>
      <c r="XT125" s="35"/>
      <c r="XU125" s="35"/>
      <c r="XV125" s="35"/>
      <c r="XW125" s="35"/>
      <c r="XX125" s="35"/>
      <c r="XY125" s="35"/>
      <c r="XZ125" s="35"/>
      <c r="YA125" s="35"/>
      <c r="YB125" s="35"/>
      <c r="YC125" s="35"/>
      <c r="YD125" s="35"/>
      <c r="YE125" s="35"/>
      <c r="YF125" s="35"/>
      <c r="YG125" s="35"/>
      <c r="YH125" s="35"/>
      <c r="YI125" s="35"/>
      <c r="YJ125" s="35"/>
      <c r="YK125" s="35"/>
      <c r="YL125" s="35"/>
      <c r="YM125" s="35"/>
      <c r="YN125" s="35"/>
      <c r="YO125" s="35"/>
      <c r="YP125" s="35"/>
      <c r="YQ125" s="35"/>
      <c r="YR125" s="35"/>
      <c r="YS125" s="35"/>
      <c r="YT125" s="35"/>
      <c r="YU125" s="35"/>
      <c r="YV125" s="35"/>
      <c r="YW125" s="35"/>
      <c r="YX125" s="35"/>
      <c r="YY125" s="35"/>
      <c r="YZ125" s="35"/>
      <c r="ZA125" s="35"/>
      <c r="ZB125" s="35"/>
      <c r="ZC125" s="35"/>
      <c r="ZD125" s="35"/>
      <c r="ZE125" s="35"/>
      <c r="ZF125" s="35"/>
      <c r="ZG125" s="35"/>
      <c r="ZH125" s="35"/>
      <c r="ZI125" s="35"/>
      <c r="ZJ125" s="35"/>
      <c r="ZK125" s="35"/>
      <c r="ZL125" s="35"/>
      <c r="ZM125" s="35"/>
      <c r="ZN125" s="35"/>
      <c r="ZO125" s="35"/>
      <c r="ZP125" s="35"/>
      <c r="ZQ125" s="35"/>
      <c r="ZR125" s="35"/>
      <c r="ZS125" s="35"/>
      <c r="ZT125" s="35"/>
      <c r="ZU125" s="35"/>
      <c r="ZV125" s="35"/>
      <c r="ZW125" s="35"/>
      <c r="ZX125" s="35"/>
      <c r="ZY125" s="35"/>
      <c r="ZZ125" s="35"/>
      <c r="AAA125" s="35"/>
      <c r="AAB125" s="35"/>
      <c r="AAC125" s="35"/>
      <c r="AAD125" s="35"/>
      <c r="AAE125" s="35"/>
      <c r="AAF125" s="35"/>
      <c r="AAG125" s="35"/>
      <c r="AAH125" s="35"/>
      <c r="AAI125" s="35"/>
      <c r="AAJ125" s="35"/>
      <c r="AAK125" s="35"/>
      <c r="AAL125" s="35"/>
      <c r="AAM125" s="35"/>
      <c r="AAN125" s="35"/>
      <c r="AAO125" s="35"/>
      <c r="AAP125" s="35"/>
      <c r="AAQ125" s="35"/>
      <c r="AAR125" s="35"/>
      <c r="AAS125" s="35"/>
      <c r="AAT125" s="35"/>
      <c r="AAU125" s="35"/>
      <c r="AAV125" s="35"/>
      <c r="AAW125" s="35"/>
      <c r="AAX125" s="35"/>
      <c r="AAY125" s="35"/>
      <c r="AAZ125" s="35"/>
      <c r="ABA125" s="35"/>
      <c r="ABB125" s="35"/>
      <c r="ABC125" s="35"/>
      <c r="ABD125" s="35"/>
      <c r="ABE125" s="35"/>
      <c r="ABF125" s="35"/>
      <c r="ABG125" s="35"/>
      <c r="ABH125" s="35"/>
      <c r="ABI125" s="35"/>
      <c r="ABJ125" s="35"/>
      <c r="ABK125" s="35"/>
      <c r="ABL125" s="35"/>
      <c r="ABM125" s="35"/>
      <c r="ABN125" s="35"/>
      <c r="ABO125" s="35"/>
      <c r="ABP125" s="35"/>
      <c r="ABQ125" s="35"/>
      <c r="ABR125" s="35"/>
      <c r="ABS125" s="35"/>
      <c r="ABT125" s="35"/>
      <c r="ABU125" s="35"/>
      <c r="ABV125" s="35"/>
      <c r="ABW125" s="35"/>
      <c r="ABX125" s="35"/>
      <c r="ABY125" s="35"/>
      <c r="ABZ125" s="35"/>
      <c r="ACA125" s="35"/>
      <c r="ACB125" s="35"/>
      <c r="ACC125" s="35"/>
      <c r="ACD125" s="35"/>
      <c r="ACE125" s="35"/>
      <c r="ACF125" s="35"/>
      <c r="ACG125" s="35"/>
      <c r="ACH125" s="35"/>
      <c r="ACI125" s="35"/>
      <c r="ACJ125" s="35"/>
      <c r="ACK125" s="35"/>
      <c r="ACL125" s="35"/>
      <c r="ACM125" s="35"/>
      <c r="ACN125" s="35"/>
      <c r="ACO125" s="35"/>
      <c r="ACP125" s="35"/>
      <c r="ACQ125" s="35"/>
      <c r="ACR125" s="35"/>
      <c r="ACS125" s="35"/>
      <c r="ACT125" s="35"/>
      <c r="ACU125" s="35"/>
      <c r="ACV125" s="35"/>
      <c r="ACW125" s="35"/>
      <c r="ACX125" s="35"/>
      <c r="ACY125" s="35"/>
      <c r="ACZ125" s="35"/>
      <c r="ADA125" s="35"/>
      <c r="ADB125" s="35"/>
      <c r="ADC125" s="35"/>
      <c r="ADD125" s="35"/>
      <c r="ADE125" s="35"/>
      <c r="ADF125" s="35"/>
      <c r="ADG125" s="35"/>
      <c r="ADH125" s="35"/>
      <c r="ADI125" s="35"/>
      <c r="ADJ125" s="35"/>
      <c r="ADK125" s="35"/>
      <c r="ADL125" s="35"/>
      <c r="ADM125" s="35"/>
      <c r="ADN125" s="35"/>
      <c r="ADO125" s="35"/>
      <c r="ADP125" s="35"/>
      <c r="ADQ125" s="35"/>
      <c r="ADR125" s="35"/>
      <c r="ADS125" s="35"/>
      <c r="ADT125" s="35"/>
      <c r="ADU125" s="35"/>
      <c r="ADV125" s="35"/>
      <c r="ADW125" s="35"/>
      <c r="ADX125" s="35"/>
      <c r="ADY125" s="35"/>
      <c r="ADZ125" s="35"/>
      <c r="AEA125" s="35"/>
      <c r="AEB125" s="35"/>
      <c r="AEC125" s="35"/>
      <c r="AED125" s="35"/>
      <c r="AEE125" s="35"/>
      <c r="AEF125" s="35"/>
      <c r="AEG125" s="35"/>
      <c r="AEH125" s="35"/>
      <c r="AEI125" s="35"/>
      <c r="AEJ125" s="35"/>
      <c r="AEK125" s="35"/>
      <c r="AEL125" s="35"/>
      <c r="AEM125" s="35"/>
      <c r="AEN125" s="35"/>
      <c r="AEO125" s="35"/>
      <c r="AEP125" s="35"/>
      <c r="AEQ125" s="35"/>
      <c r="AER125" s="35"/>
      <c r="AES125" s="35"/>
      <c r="AET125" s="35"/>
      <c r="AEU125" s="35"/>
      <c r="AEV125" s="35"/>
      <c r="AEW125" s="35"/>
      <c r="AEX125" s="35"/>
      <c r="AEY125" s="35"/>
      <c r="AEZ125" s="35"/>
      <c r="AFA125" s="35"/>
      <c r="AFB125" s="35"/>
      <c r="AFC125" s="35"/>
      <c r="AFD125" s="35"/>
      <c r="AFE125" s="35"/>
      <c r="AFF125" s="35"/>
      <c r="AFG125" s="35"/>
      <c r="AFH125" s="35"/>
      <c r="AFI125" s="35"/>
      <c r="AFJ125" s="35"/>
      <c r="AFK125" s="35"/>
      <c r="AFL125" s="35"/>
      <c r="AFM125" s="35"/>
      <c r="AFN125" s="35"/>
      <c r="AFO125" s="35"/>
      <c r="AFP125" s="35"/>
      <c r="AFQ125" s="35"/>
      <c r="AFR125" s="35"/>
      <c r="AFS125" s="35"/>
      <c r="AFT125" s="35"/>
      <c r="AFU125" s="35"/>
      <c r="AFV125" s="35"/>
      <c r="AFW125" s="35"/>
      <c r="AFX125" s="35"/>
      <c r="AFY125" s="35"/>
      <c r="AFZ125" s="35"/>
      <c r="AGA125" s="35"/>
      <c r="AGB125" s="35"/>
      <c r="AGC125" s="35"/>
      <c r="AGD125" s="35"/>
      <c r="AGE125" s="35"/>
      <c r="AGF125" s="35"/>
      <c r="AGG125" s="35"/>
      <c r="AGH125" s="35"/>
      <c r="AGI125" s="35"/>
      <c r="AGJ125" s="35"/>
      <c r="AGK125" s="35"/>
      <c r="AGL125" s="35"/>
      <c r="AGM125" s="35"/>
      <c r="AGN125" s="35"/>
      <c r="AGO125" s="35"/>
      <c r="AGP125" s="35"/>
      <c r="AGQ125" s="35"/>
      <c r="AGR125" s="35"/>
      <c r="AGS125" s="35"/>
      <c r="AGT125" s="35"/>
      <c r="AGU125" s="35"/>
      <c r="AGV125" s="35"/>
      <c r="AGW125" s="35"/>
      <c r="AGX125" s="35"/>
      <c r="AGY125" s="35"/>
      <c r="AGZ125" s="35"/>
      <c r="AHA125" s="35"/>
      <c r="AHB125" s="35"/>
      <c r="AHC125" s="35"/>
      <c r="AHD125" s="35"/>
      <c r="AHE125" s="35"/>
      <c r="AHF125" s="35"/>
      <c r="AHG125" s="35"/>
      <c r="AHH125" s="35"/>
      <c r="AHI125" s="35"/>
      <c r="AHJ125" s="35"/>
      <c r="AHK125" s="35"/>
      <c r="AHL125" s="35"/>
      <c r="AHM125" s="35"/>
      <c r="AHN125" s="35"/>
      <c r="AHO125" s="35"/>
      <c r="AHP125" s="35"/>
      <c r="AHQ125" s="35"/>
      <c r="AHR125" s="35"/>
      <c r="AHS125" s="35"/>
      <c r="AHT125" s="35"/>
      <c r="AHU125" s="35"/>
      <c r="AHV125" s="35"/>
      <c r="AHW125" s="35"/>
      <c r="AHX125" s="35"/>
      <c r="AHY125" s="35"/>
      <c r="AHZ125" s="35"/>
      <c r="AIA125" s="35"/>
      <c r="AIB125" s="35"/>
      <c r="AIC125" s="35"/>
      <c r="AID125" s="35"/>
      <c r="AIE125" s="35"/>
      <c r="AIF125" s="35"/>
      <c r="AIG125" s="35"/>
      <c r="AIH125" s="35"/>
      <c r="AII125" s="35"/>
      <c r="AIJ125" s="35"/>
      <c r="AIK125" s="35"/>
      <c r="AIL125" s="35"/>
      <c r="AIM125" s="35"/>
      <c r="AIN125" s="35"/>
      <c r="AIO125" s="35"/>
      <c r="AIP125" s="35"/>
      <c r="AIQ125" s="35"/>
      <c r="AIR125" s="35"/>
      <c r="AIS125" s="35"/>
      <c r="AIT125" s="35"/>
      <c r="AIU125" s="35"/>
      <c r="AIV125" s="35"/>
      <c r="AIW125" s="35"/>
      <c r="AIX125" s="35"/>
      <c r="AIY125" s="35"/>
      <c r="AIZ125" s="35"/>
      <c r="AJA125" s="35"/>
      <c r="AJB125" s="35"/>
      <c r="AJC125" s="35"/>
      <c r="AJD125" s="35"/>
      <c r="AJE125" s="35"/>
      <c r="AJF125" s="35"/>
      <c r="AJG125" s="35"/>
      <c r="AJH125" s="35"/>
      <c r="AJI125" s="35"/>
      <c r="AJJ125" s="35"/>
      <c r="AJK125" s="35"/>
      <c r="AJL125" s="35"/>
      <c r="AJM125" s="35"/>
      <c r="AJN125" s="35"/>
      <c r="AJO125" s="35"/>
      <c r="AJP125" s="35"/>
      <c r="AJQ125" s="35"/>
      <c r="AJR125" s="35"/>
      <c r="AJS125" s="35"/>
      <c r="AJT125" s="35"/>
      <c r="AJU125" s="35"/>
      <c r="AJV125" s="35"/>
      <c r="AJW125" s="35"/>
      <c r="AJX125" s="35"/>
      <c r="AJY125" s="35"/>
      <c r="AJZ125" s="35"/>
      <c r="AKA125" s="35"/>
      <c r="AKB125" s="35"/>
      <c r="AKC125" s="35"/>
      <c r="AKD125" s="35"/>
      <c r="AKE125" s="35"/>
      <c r="AKF125" s="35"/>
      <c r="AKG125" s="35"/>
      <c r="AKH125" s="35"/>
      <c r="AKI125" s="35"/>
      <c r="AKJ125" s="35"/>
      <c r="AKK125" s="35"/>
      <c r="AKL125" s="35"/>
      <c r="AKM125" s="35"/>
      <c r="AKN125" s="35"/>
      <c r="AKO125" s="35"/>
      <c r="AKP125" s="35"/>
      <c r="AKQ125" s="35"/>
      <c r="AKR125" s="35"/>
      <c r="AKS125" s="35"/>
      <c r="AKT125" s="35"/>
      <c r="AKU125" s="35"/>
      <c r="AKV125" s="35"/>
      <c r="AKW125" s="35"/>
      <c r="AKX125" s="35"/>
      <c r="AKY125" s="35"/>
      <c r="AKZ125" s="35"/>
      <c r="ALA125" s="35"/>
      <c r="ALB125" s="35"/>
      <c r="ALC125" s="35"/>
      <c r="ALD125" s="35"/>
      <c r="ALE125" s="35"/>
      <c r="ALF125" s="35"/>
      <c r="ALG125" s="35"/>
      <c r="ALH125" s="35"/>
      <c r="ALI125" s="35"/>
      <c r="ALJ125" s="35"/>
      <c r="ALK125" s="35"/>
      <c r="ALL125" s="35"/>
      <c r="ALM125" s="35"/>
      <c r="ALN125" s="35"/>
      <c r="ALO125" s="35"/>
      <c r="ALP125" s="35"/>
      <c r="ALQ125" s="35"/>
      <c r="ALR125" s="35"/>
      <c r="ALS125" s="35"/>
      <c r="ALT125" s="35"/>
      <c r="ALU125" s="35"/>
      <c r="ALV125" s="35"/>
      <c r="ALW125" s="35"/>
      <c r="ALX125" s="35"/>
      <c r="ALY125" s="35"/>
      <c r="ALZ125" s="35"/>
      <c r="AMA125" s="35"/>
    </row>
    <row r="126" spans="14:1015">
      <c r="N126" s="3">
        <f>Y126*info!T$4+AC126*info!T$5+AG126*info!T$6+AK126*info!T$7+N125</f>
        <v>1.948200000000001</v>
      </c>
      <c r="P126" s="45">
        <v>86</v>
      </c>
      <c r="Q126" s="131"/>
      <c r="R126" s="131"/>
      <c r="S126" s="161">
        <f t="shared" si="61"/>
        <v>2.1961264822134379E-2</v>
      </c>
      <c r="T126" s="169">
        <f>AA125*$AA$30*$AA$34*(1-$AA$32)+AE125*$AE$30*$AE$34*(1-$AE$32)+AI125*$AI$30*$AI$34*(1-$AI$32)+AM125*$AM$30*$AM$34*(1-$AM$32)+AQ125*$AQ$30*$AQ$34*(1-$AQ$32)+AU125*$AU$30*$AU$34*(1-$AU$32)+Q126-R126+AW125+AX125+Advance!G100</f>
        <v>0.1797</v>
      </c>
      <c r="U126" s="132">
        <f t="shared" si="70"/>
        <v>0</v>
      </c>
      <c r="V126" s="165">
        <f t="shared" si="49"/>
        <v>0.1797</v>
      </c>
      <c r="W126" s="166">
        <f t="shared" si="62"/>
        <v>6.5759999999999996</v>
      </c>
      <c r="X126" s="49"/>
      <c r="Y126" s="42">
        <f t="shared" si="41"/>
        <v>0</v>
      </c>
      <c r="Z126" s="46">
        <f t="shared" si="63"/>
        <v>0</v>
      </c>
      <c r="AA126" s="47">
        <f t="shared" si="50"/>
        <v>0</v>
      </c>
      <c r="AB126" s="48">
        <f t="shared" si="51"/>
        <v>0.1797</v>
      </c>
      <c r="AC126" s="49">
        <f t="shared" si="52"/>
        <v>0</v>
      </c>
      <c r="AD126" s="46">
        <f t="shared" si="64"/>
        <v>0</v>
      </c>
      <c r="AE126" s="46">
        <f t="shared" si="53"/>
        <v>100</v>
      </c>
      <c r="AF126" s="50">
        <f t="shared" si="42"/>
        <v>0.1797</v>
      </c>
      <c r="AG126" s="42">
        <f t="shared" si="65"/>
        <v>6</v>
      </c>
      <c r="AH126" s="46">
        <f t="shared" si="66"/>
        <v>-6</v>
      </c>
      <c r="AI126" s="46">
        <f t="shared" si="54"/>
        <v>200</v>
      </c>
      <c r="AJ126" s="50">
        <f t="shared" si="43"/>
        <v>3.5699999999999982E-2</v>
      </c>
      <c r="AK126" s="42">
        <f t="shared" si="55"/>
        <v>0</v>
      </c>
      <c r="AL126" s="46">
        <f t="shared" si="67"/>
        <v>0</v>
      </c>
      <c r="AM126" s="46">
        <f t="shared" si="56"/>
        <v>16</v>
      </c>
      <c r="AN126" s="50">
        <f t="shared" si="44"/>
        <v>3.5699999999999982E-2</v>
      </c>
      <c r="AO126" s="42">
        <f t="shared" si="57"/>
        <v>0</v>
      </c>
      <c r="AP126" s="46">
        <f t="shared" si="68"/>
        <v>0</v>
      </c>
      <c r="AQ126" s="46">
        <f t="shared" si="58"/>
        <v>0</v>
      </c>
      <c r="AR126" s="50">
        <f t="shared" si="45"/>
        <v>3.5699999999999982E-2</v>
      </c>
      <c r="AS126" s="42">
        <f t="shared" si="59"/>
        <v>0</v>
      </c>
      <c r="AT126" s="46">
        <f t="shared" si="69"/>
        <v>0</v>
      </c>
      <c r="AU126" s="46">
        <f t="shared" si="60"/>
        <v>0</v>
      </c>
      <c r="AV126" s="51">
        <f t="shared" si="46"/>
        <v>3.5699999999999982E-2</v>
      </c>
      <c r="AW126" s="42">
        <f t="shared" si="47"/>
        <v>0.1797</v>
      </c>
      <c r="AX126" s="43">
        <f t="shared" si="48"/>
        <v>-0.14400000000000002</v>
      </c>
      <c r="AY126" s="42">
        <f t="shared" si="71"/>
        <v>316</v>
      </c>
      <c r="AZ126" s="52">
        <f t="shared" si="72"/>
        <v>6.5759999999999996</v>
      </c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  <c r="QR126" s="35"/>
      <c r="QS126" s="35"/>
      <c r="QT126" s="35"/>
      <c r="QU126" s="35"/>
      <c r="QV126" s="35"/>
      <c r="QW126" s="35"/>
      <c r="QX126" s="35"/>
      <c r="QY126" s="35"/>
      <c r="QZ126" s="35"/>
      <c r="RA126" s="35"/>
      <c r="RB126" s="35"/>
      <c r="RC126" s="35"/>
      <c r="RD126" s="35"/>
      <c r="RE126" s="35"/>
      <c r="RF126" s="35"/>
      <c r="RG126" s="35"/>
      <c r="RH126" s="35"/>
      <c r="RI126" s="35"/>
      <c r="RJ126" s="35"/>
      <c r="RK126" s="35"/>
      <c r="RL126" s="35"/>
      <c r="RM126" s="35"/>
      <c r="RN126" s="35"/>
      <c r="RO126" s="35"/>
      <c r="RP126" s="35"/>
      <c r="RQ126" s="35"/>
      <c r="RR126" s="35"/>
      <c r="RS126" s="35"/>
      <c r="RT126" s="35"/>
      <c r="RU126" s="35"/>
      <c r="RV126" s="35"/>
      <c r="RW126" s="35"/>
      <c r="RX126" s="35"/>
      <c r="RY126" s="35"/>
      <c r="RZ126" s="35"/>
      <c r="SA126" s="35"/>
      <c r="SB126" s="35"/>
      <c r="SC126" s="35"/>
      <c r="SD126" s="35"/>
      <c r="SE126" s="35"/>
      <c r="SF126" s="35"/>
      <c r="SG126" s="35"/>
      <c r="SH126" s="35"/>
      <c r="SI126" s="35"/>
      <c r="SJ126" s="35"/>
      <c r="SK126" s="35"/>
      <c r="SL126" s="35"/>
      <c r="SM126" s="35"/>
      <c r="SN126" s="35"/>
      <c r="SO126" s="35"/>
      <c r="SP126" s="35"/>
      <c r="SQ126" s="35"/>
      <c r="SR126" s="35"/>
      <c r="SS126" s="35"/>
      <c r="ST126" s="35"/>
      <c r="SU126" s="35"/>
      <c r="SV126" s="35"/>
      <c r="SW126" s="35"/>
      <c r="SX126" s="35"/>
      <c r="SY126" s="35"/>
      <c r="SZ126" s="35"/>
      <c r="TA126" s="35"/>
      <c r="TB126" s="35"/>
      <c r="TC126" s="35"/>
      <c r="TD126" s="35"/>
      <c r="TE126" s="35"/>
      <c r="TF126" s="35"/>
      <c r="TG126" s="35"/>
      <c r="TH126" s="35"/>
      <c r="TI126" s="35"/>
      <c r="TJ126" s="35"/>
      <c r="TK126" s="35"/>
      <c r="TL126" s="35"/>
      <c r="TM126" s="35"/>
      <c r="TN126" s="35"/>
      <c r="TO126" s="35"/>
      <c r="TP126" s="35"/>
      <c r="TQ126" s="35"/>
      <c r="TR126" s="35"/>
      <c r="TS126" s="35"/>
      <c r="TT126" s="35"/>
      <c r="TU126" s="35"/>
      <c r="TV126" s="35"/>
      <c r="TW126" s="35"/>
      <c r="TX126" s="35"/>
      <c r="TY126" s="35"/>
      <c r="TZ126" s="35"/>
      <c r="UA126" s="35"/>
      <c r="UB126" s="35"/>
      <c r="UC126" s="35"/>
      <c r="UD126" s="35"/>
      <c r="UE126" s="35"/>
      <c r="UF126" s="35"/>
      <c r="UG126" s="35"/>
      <c r="UH126" s="35"/>
      <c r="UI126" s="35"/>
      <c r="UJ126" s="35"/>
      <c r="UK126" s="35"/>
      <c r="UL126" s="35"/>
      <c r="UM126" s="35"/>
      <c r="UN126" s="35"/>
      <c r="UO126" s="35"/>
      <c r="UP126" s="35"/>
      <c r="UQ126" s="35"/>
      <c r="UR126" s="35"/>
      <c r="US126" s="35"/>
      <c r="UT126" s="35"/>
      <c r="UU126" s="35"/>
      <c r="UV126" s="35"/>
      <c r="UW126" s="35"/>
      <c r="UX126" s="35"/>
      <c r="UY126" s="35"/>
      <c r="UZ126" s="35"/>
      <c r="VA126" s="35"/>
      <c r="VB126" s="35"/>
      <c r="VC126" s="35"/>
      <c r="VD126" s="35"/>
      <c r="VE126" s="35"/>
      <c r="VF126" s="35"/>
      <c r="VG126" s="35"/>
      <c r="VH126" s="35"/>
      <c r="VI126" s="35"/>
      <c r="VJ126" s="35"/>
      <c r="VK126" s="35"/>
      <c r="VL126" s="35"/>
      <c r="VM126" s="35"/>
      <c r="VN126" s="35"/>
      <c r="VO126" s="35"/>
      <c r="VP126" s="35"/>
      <c r="VQ126" s="35"/>
      <c r="VR126" s="35"/>
      <c r="VS126" s="35"/>
      <c r="VT126" s="35"/>
      <c r="VU126" s="35"/>
      <c r="VV126" s="35"/>
      <c r="VW126" s="35"/>
      <c r="VX126" s="35"/>
      <c r="VY126" s="35"/>
      <c r="VZ126" s="35"/>
      <c r="WA126" s="35"/>
      <c r="WB126" s="35"/>
      <c r="WC126" s="35"/>
      <c r="WD126" s="35"/>
      <c r="WE126" s="35"/>
      <c r="WF126" s="35"/>
      <c r="WG126" s="35"/>
      <c r="WH126" s="35"/>
      <c r="WI126" s="35"/>
      <c r="WJ126" s="35"/>
      <c r="WK126" s="35"/>
      <c r="WL126" s="35"/>
      <c r="WM126" s="35"/>
      <c r="WN126" s="35"/>
      <c r="WO126" s="35"/>
      <c r="WP126" s="35"/>
      <c r="WQ126" s="35"/>
      <c r="WR126" s="35"/>
      <c r="WS126" s="35"/>
      <c r="WT126" s="35"/>
      <c r="WU126" s="35"/>
      <c r="WV126" s="35"/>
      <c r="WW126" s="35"/>
      <c r="WX126" s="35"/>
      <c r="WY126" s="35"/>
      <c r="WZ126" s="35"/>
      <c r="XA126" s="35"/>
      <c r="XB126" s="35"/>
      <c r="XC126" s="35"/>
      <c r="XD126" s="35"/>
      <c r="XE126" s="35"/>
      <c r="XF126" s="35"/>
      <c r="XG126" s="35"/>
      <c r="XH126" s="35"/>
      <c r="XI126" s="35"/>
      <c r="XJ126" s="35"/>
      <c r="XK126" s="35"/>
      <c r="XL126" s="35"/>
      <c r="XM126" s="35"/>
      <c r="XN126" s="35"/>
      <c r="XO126" s="35"/>
      <c r="XP126" s="35"/>
      <c r="XQ126" s="35"/>
      <c r="XR126" s="35"/>
      <c r="XS126" s="35"/>
      <c r="XT126" s="35"/>
      <c r="XU126" s="35"/>
      <c r="XV126" s="35"/>
      <c r="XW126" s="35"/>
      <c r="XX126" s="35"/>
      <c r="XY126" s="35"/>
      <c r="XZ126" s="35"/>
      <c r="YA126" s="35"/>
      <c r="YB126" s="35"/>
      <c r="YC126" s="35"/>
      <c r="YD126" s="35"/>
      <c r="YE126" s="35"/>
      <c r="YF126" s="35"/>
      <c r="YG126" s="35"/>
      <c r="YH126" s="35"/>
      <c r="YI126" s="35"/>
      <c r="YJ126" s="35"/>
      <c r="YK126" s="35"/>
      <c r="YL126" s="35"/>
      <c r="YM126" s="35"/>
      <c r="YN126" s="35"/>
      <c r="YO126" s="35"/>
      <c r="YP126" s="35"/>
      <c r="YQ126" s="35"/>
      <c r="YR126" s="35"/>
      <c r="YS126" s="35"/>
      <c r="YT126" s="35"/>
      <c r="YU126" s="35"/>
      <c r="YV126" s="35"/>
      <c r="YW126" s="35"/>
      <c r="YX126" s="35"/>
      <c r="YY126" s="35"/>
      <c r="YZ126" s="35"/>
      <c r="ZA126" s="35"/>
      <c r="ZB126" s="35"/>
      <c r="ZC126" s="35"/>
      <c r="ZD126" s="35"/>
      <c r="ZE126" s="35"/>
      <c r="ZF126" s="35"/>
      <c r="ZG126" s="35"/>
      <c r="ZH126" s="35"/>
      <c r="ZI126" s="35"/>
      <c r="ZJ126" s="35"/>
      <c r="ZK126" s="35"/>
      <c r="ZL126" s="35"/>
      <c r="ZM126" s="35"/>
      <c r="ZN126" s="35"/>
      <c r="ZO126" s="35"/>
      <c r="ZP126" s="35"/>
      <c r="ZQ126" s="35"/>
      <c r="ZR126" s="35"/>
      <c r="ZS126" s="35"/>
      <c r="ZT126" s="35"/>
      <c r="ZU126" s="35"/>
      <c r="ZV126" s="35"/>
      <c r="ZW126" s="35"/>
      <c r="ZX126" s="35"/>
      <c r="ZY126" s="35"/>
      <c r="ZZ126" s="35"/>
      <c r="AAA126" s="35"/>
      <c r="AAB126" s="35"/>
      <c r="AAC126" s="35"/>
      <c r="AAD126" s="35"/>
      <c r="AAE126" s="35"/>
      <c r="AAF126" s="35"/>
      <c r="AAG126" s="35"/>
      <c r="AAH126" s="35"/>
      <c r="AAI126" s="35"/>
      <c r="AAJ126" s="35"/>
      <c r="AAK126" s="35"/>
      <c r="AAL126" s="35"/>
      <c r="AAM126" s="35"/>
      <c r="AAN126" s="35"/>
      <c r="AAO126" s="35"/>
      <c r="AAP126" s="35"/>
      <c r="AAQ126" s="35"/>
      <c r="AAR126" s="35"/>
      <c r="AAS126" s="35"/>
      <c r="AAT126" s="35"/>
      <c r="AAU126" s="35"/>
      <c r="AAV126" s="35"/>
      <c r="AAW126" s="35"/>
      <c r="AAX126" s="35"/>
      <c r="AAY126" s="35"/>
      <c r="AAZ126" s="35"/>
      <c r="ABA126" s="35"/>
      <c r="ABB126" s="35"/>
      <c r="ABC126" s="35"/>
      <c r="ABD126" s="35"/>
      <c r="ABE126" s="35"/>
      <c r="ABF126" s="35"/>
      <c r="ABG126" s="35"/>
      <c r="ABH126" s="35"/>
      <c r="ABI126" s="35"/>
      <c r="ABJ126" s="35"/>
      <c r="ABK126" s="35"/>
      <c r="ABL126" s="35"/>
      <c r="ABM126" s="35"/>
      <c r="ABN126" s="35"/>
      <c r="ABO126" s="35"/>
      <c r="ABP126" s="35"/>
      <c r="ABQ126" s="35"/>
      <c r="ABR126" s="35"/>
      <c r="ABS126" s="35"/>
      <c r="ABT126" s="35"/>
      <c r="ABU126" s="35"/>
      <c r="ABV126" s="35"/>
      <c r="ABW126" s="35"/>
      <c r="ABX126" s="35"/>
      <c r="ABY126" s="35"/>
      <c r="ABZ126" s="35"/>
      <c r="ACA126" s="35"/>
      <c r="ACB126" s="35"/>
      <c r="ACC126" s="35"/>
      <c r="ACD126" s="35"/>
      <c r="ACE126" s="35"/>
      <c r="ACF126" s="35"/>
      <c r="ACG126" s="35"/>
      <c r="ACH126" s="35"/>
      <c r="ACI126" s="35"/>
      <c r="ACJ126" s="35"/>
      <c r="ACK126" s="35"/>
      <c r="ACL126" s="35"/>
      <c r="ACM126" s="35"/>
      <c r="ACN126" s="35"/>
      <c r="ACO126" s="35"/>
      <c r="ACP126" s="35"/>
      <c r="ACQ126" s="35"/>
      <c r="ACR126" s="35"/>
      <c r="ACS126" s="35"/>
      <c r="ACT126" s="35"/>
      <c r="ACU126" s="35"/>
      <c r="ACV126" s="35"/>
      <c r="ACW126" s="35"/>
      <c r="ACX126" s="35"/>
      <c r="ACY126" s="35"/>
      <c r="ACZ126" s="35"/>
      <c r="ADA126" s="35"/>
      <c r="ADB126" s="35"/>
      <c r="ADC126" s="35"/>
      <c r="ADD126" s="35"/>
      <c r="ADE126" s="35"/>
      <c r="ADF126" s="35"/>
      <c r="ADG126" s="35"/>
      <c r="ADH126" s="35"/>
      <c r="ADI126" s="35"/>
      <c r="ADJ126" s="35"/>
      <c r="ADK126" s="35"/>
      <c r="ADL126" s="35"/>
      <c r="ADM126" s="35"/>
      <c r="ADN126" s="35"/>
      <c r="ADO126" s="35"/>
      <c r="ADP126" s="35"/>
      <c r="ADQ126" s="35"/>
      <c r="ADR126" s="35"/>
      <c r="ADS126" s="35"/>
      <c r="ADT126" s="35"/>
      <c r="ADU126" s="35"/>
      <c r="ADV126" s="35"/>
      <c r="ADW126" s="35"/>
      <c r="ADX126" s="35"/>
      <c r="ADY126" s="35"/>
      <c r="ADZ126" s="35"/>
      <c r="AEA126" s="35"/>
      <c r="AEB126" s="35"/>
      <c r="AEC126" s="35"/>
      <c r="AED126" s="35"/>
      <c r="AEE126" s="35"/>
      <c r="AEF126" s="35"/>
      <c r="AEG126" s="35"/>
      <c r="AEH126" s="35"/>
      <c r="AEI126" s="35"/>
      <c r="AEJ126" s="35"/>
      <c r="AEK126" s="35"/>
      <c r="AEL126" s="35"/>
      <c r="AEM126" s="35"/>
      <c r="AEN126" s="35"/>
      <c r="AEO126" s="35"/>
      <c r="AEP126" s="35"/>
      <c r="AEQ126" s="35"/>
      <c r="AER126" s="35"/>
      <c r="AES126" s="35"/>
      <c r="AET126" s="35"/>
      <c r="AEU126" s="35"/>
      <c r="AEV126" s="35"/>
      <c r="AEW126" s="35"/>
      <c r="AEX126" s="35"/>
      <c r="AEY126" s="35"/>
      <c r="AEZ126" s="35"/>
      <c r="AFA126" s="35"/>
      <c r="AFB126" s="35"/>
      <c r="AFC126" s="35"/>
      <c r="AFD126" s="35"/>
      <c r="AFE126" s="35"/>
      <c r="AFF126" s="35"/>
      <c r="AFG126" s="35"/>
      <c r="AFH126" s="35"/>
      <c r="AFI126" s="35"/>
      <c r="AFJ126" s="35"/>
      <c r="AFK126" s="35"/>
      <c r="AFL126" s="35"/>
      <c r="AFM126" s="35"/>
      <c r="AFN126" s="35"/>
      <c r="AFO126" s="35"/>
      <c r="AFP126" s="35"/>
      <c r="AFQ126" s="35"/>
      <c r="AFR126" s="35"/>
      <c r="AFS126" s="35"/>
      <c r="AFT126" s="35"/>
      <c r="AFU126" s="35"/>
      <c r="AFV126" s="35"/>
      <c r="AFW126" s="35"/>
      <c r="AFX126" s="35"/>
      <c r="AFY126" s="35"/>
      <c r="AFZ126" s="35"/>
      <c r="AGA126" s="35"/>
      <c r="AGB126" s="35"/>
      <c r="AGC126" s="35"/>
      <c r="AGD126" s="35"/>
      <c r="AGE126" s="35"/>
      <c r="AGF126" s="35"/>
      <c r="AGG126" s="35"/>
      <c r="AGH126" s="35"/>
      <c r="AGI126" s="35"/>
      <c r="AGJ126" s="35"/>
      <c r="AGK126" s="35"/>
      <c r="AGL126" s="35"/>
      <c r="AGM126" s="35"/>
      <c r="AGN126" s="35"/>
      <c r="AGO126" s="35"/>
      <c r="AGP126" s="35"/>
      <c r="AGQ126" s="35"/>
      <c r="AGR126" s="35"/>
      <c r="AGS126" s="35"/>
      <c r="AGT126" s="35"/>
      <c r="AGU126" s="35"/>
      <c r="AGV126" s="35"/>
      <c r="AGW126" s="35"/>
      <c r="AGX126" s="35"/>
      <c r="AGY126" s="35"/>
      <c r="AGZ126" s="35"/>
      <c r="AHA126" s="35"/>
      <c r="AHB126" s="35"/>
      <c r="AHC126" s="35"/>
      <c r="AHD126" s="35"/>
      <c r="AHE126" s="35"/>
      <c r="AHF126" s="35"/>
      <c r="AHG126" s="35"/>
      <c r="AHH126" s="35"/>
      <c r="AHI126" s="35"/>
      <c r="AHJ126" s="35"/>
      <c r="AHK126" s="35"/>
      <c r="AHL126" s="35"/>
      <c r="AHM126" s="35"/>
      <c r="AHN126" s="35"/>
      <c r="AHO126" s="35"/>
      <c r="AHP126" s="35"/>
      <c r="AHQ126" s="35"/>
      <c r="AHR126" s="35"/>
      <c r="AHS126" s="35"/>
      <c r="AHT126" s="35"/>
      <c r="AHU126" s="35"/>
      <c r="AHV126" s="35"/>
      <c r="AHW126" s="35"/>
      <c r="AHX126" s="35"/>
      <c r="AHY126" s="35"/>
      <c r="AHZ126" s="35"/>
      <c r="AIA126" s="35"/>
      <c r="AIB126" s="35"/>
      <c r="AIC126" s="35"/>
      <c r="AID126" s="35"/>
      <c r="AIE126" s="35"/>
      <c r="AIF126" s="35"/>
      <c r="AIG126" s="35"/>
      <c r="AIH126" s="35"/>
      <c r="AII126" s="35"/>
      <c r="AIJ126" s="35"/>
      <c r="AIK126" s="35"/>
      <c r="AIL126" s="35"/>
      <c r="AIM126" s="35"/>
      <c r="AIN126" s="35"/>
      <c r="AIO126" s="35"/>
      <c r="AIP126" s="35"/>
      <c r="AIQ126" s="35"/>
      <c r="AIR126" s="35"/>
      <c r="AIS126" s="35"/>
      <c r="AIT126" s="35"/>
      <c r="AIU126" s="35"/>
      <c r="AIV126" s="35"/>
      <c r="AIW126" s="35"/>
      <c r="AIX126" s="35"/>
      <c r="AIY126" s="35"/>
      <c r="AIZ126" s="35"/>
      <c r="AJA126" s="35"/>
      <c r="AJB126" s="35"/>
      <c r="AJC126" s="35"/>
      <c r="AJD126" s="35"/>
      <c r="AJE126" s="35"/>
      <c r="AJF126" s="35"/>
      <c r="AJG126" s="35"/>
      <c r="AJH126" s="35"/>
      <c r="AJI126" s="35"/>
      <c r="AJJ126" s="35"/>
      <c r="AJK126" s="35"/>
      <c r="AJL126" s="35"/>
      <c r="AJM126" s="35"/>
      <c r="AJN126" s="35"/>
      <c r="AJO126" s="35"/>
      <c r="AJP126" s="35"/>
      <c r="AJQ126" s="35"/>
      <c r="AJR126" s="35"/>
      <c r="AJS126" s="35"/>
      <c r="AJT126" s="35"/>
      <c r="AJU126" s="35"/>
      <c r="AJV126" s="35"/>
      <c r="AJW126" s="35"/>
      <c r="AJX126" s="35"/>
      <c r="AJY126" s="35"/>
      <c r="AJZ126" s="35"/>
      <c r="AKA126" s="35"/>
      <c r="AKB126" s="35"/>
      <c r="AKC126" s="35"/>
      <c r="AKD126" s="35"/>
      <c r="AKE126" s="35"/>
      <c r="AKF126" s="35"/>
      <c r="AKG126" s="35"/>
      <c r="AKH126" s="35"/>
      <c r="AKI126" s="35"/>
      <c r="AKJ126" s="35"/>
      <c r="AKK126" s="35"/>
      <c r="AKL126" s="35"/>
      <c r="AKM126" s="35"/>
      <c r="AKN126" s="35"/>
      <c r="AKO126" s="35"/>
      <c r="AKP126" s="35"/>
      <c r="AKQ126" s="35"/>
      <c r="AKR126" s="35"/>
      <c r="AKS126" s="35"/>
      <c r="AKT126" s="35"/>
      <c r="AKU126" s="35"/>
      <c r="AKV126" s="35"/>
      <c r="AKW126" s="35"/>
      <c r="AKX126" s="35"/>
      <c r="AKY126" s="35"/>
      <c r="AKZ126" s="35"/>
      <c r="ALA126" s="35"/>
      <c r="ALB126" s="35"/>
      <c r="ALC126" s="35"/>
      <c r="ALD126" s="35"/>
      <c r="ALE126" s="35"/>
      <c r="ALF126" s="35"/>
      <c r="ALG126" s="35"/>
      <c r="ALH126" s="35"/>
      <c r="ALI126" s="35"/>
      <c r="ALJ126" s="35"/>
      <c r="ALK126" s="35"/>
      <c r="ALL126" s="35"/>
      <c r="ALM126" s="35"/>
      <c r="ALN126" s="35"/>
      <c r="ALO126" s="35"/>
      <c r="ALP126" s="35"/>
      <c r="ALQ126" s="35"/>
      <c r="ALR126" s="35"/>
      <c r="ALS126" s="35"/>
      <c r="ALT126" s="35"/>
      <c r="ALU126" s="35"/>
      <c r="ALV126" s="35"/>
      <c r="ALW126" s="35"/>
      <c r="ALX126" s="35"/>
      <c r="ALY126" s="35"/>
      <c r="ALZ126" s="35"/>
      <c r="AMA126" s="35"/>
    </row>
    <row r="127" spans="14:1015">
      <c r="N127" s="3">
        <f>Y127*info!T$4+AC127*info!T$5+AG127*info!T$6+AK127*info!T$7+N126</f>
        <v>1.9734000000000009</v>
      </c>
      <c r="P127" s="45">
        <v>87</v>
      </c>
      <c r="Q127" s="131"/>
      <c r="R127" s="131"/>
      <c r="S127" s="161">
        <f t="shared" si="61"/>
        <v>2.1961264822134379E-2</v>
      </c>
      <c r="T127" s="169">
        <f>AA126*$AA$30*$AA$34*(1-$AA$32)+AE126*$AE$30*$AE$34*(1-$AE$32)+AI126*$AI$30*$AI$34*(1-$AI$32)+AM126*$AM$30*$AM$34*(1-$AM$32)+AQ126*$AQ$30*$AQ$34*(1-$AQ$32)+AU126*$AU$30*$AU$34*(1-$AU$32)+Q127-R127+AW126+AX126+Advance!G101</f>
        <v>0.20009999999999994</v>
      </c>
      <c r="U127" s="132">
        <f t="shared" si="70"/>
        <v>0</v>
      </c>
      <c r="V127" s="165">
        <f t="shared" si="49"/>
        <v>0.20009999999999994</v>
      </c>
      <c r="W127" s="166">
        <f t="shared" si="62"/>
        <v>6.6479999999999997</v>
      </c>
      <c r="X127" s="49"/>
      <c r="Y127" s="42">
        <f t="shared" si="41"/>
        <v>0</v>
      </c>
      <c r="Z127" s="46">
        <f t="shared" si="63"/>
        <v>0</v>
      </c>
      <c r="AA127" s="47">
        <f t="shared" si="50"/>
        <v>0</v>
      </c>
      <c r="AB127" s="48">
        <f t="shared" si="51"/>
        <v>0.20009999999999994</v>
      </c>
      <c r="AC127" s="49">
        <f t="shared" si="52"/>
        <v>0</v>
      </c>
      <c r="AD127" s="46">
        <f t="shared" si="64"/>
        <v>0</v>
      </c>
      <c r="AE127" s="46">
        <f t="shared" si="53"/>
        <v>100</v>
      </c>
      <c r="AF127" s="50">
        <f t="shared" si="42"/>
        <v>0.20009999999999994</v>
      </c>
      <c r="AG127" s="42">
        <f t="shared" si="65"/>
        <v>5</v>
      </c>
      <c r="AH127" s="46">
        <f t="shared" si="66"/>
        <v>-5</v>
      </c>
      <c r="AI127" s="46">
        <f t="shared" si="54"/>
        <v>200</v>
      </c>
      <c r="AJ127" s="50">
        <f t="shared" si="43"/>
        <v>8.0099999999999949E-2</v>
      </c>
      <c r="AK127" s="42">
        <f t="shared" si="55"/>
        <v>2</v>
      </c>
      <c r="AL127" s="46">
        <f t="shared" si="67"/>
        <v>0</v>
      </c>
      <c r="AM127" s="46">
        <f t="shared" si="56"/>
        <v>18</v>
      </c>
      <c r="AN127" s="50">
        <f t="shared" si="44"/>
        <v>8.0999999999999545E-3</v>
      </c>
      <c r="AO127" s="42">
        <f t="shared" si="57"/>
        <v>0</v>
      </c>
      <c r="AP127" s="46">
        <f t="shared" si="68"/>
        <v>0</v>
      </c>
      <c r="AQ127" s="46">
        <f t="shared" si="58"/>
        <v>0</v>
      </c>
      <c r="AR127" s="50">
        <f t="shared" si="45"/>
        <v>8.0999999999999545E-3</v>
      </c>
      <c r="AS127" s="42">
        <f t="shared" si="59"/>
        <v>0</v>
      </c>
      <c r="AT127" s="46">
        <f t="shared" si="69"/>
        <v>0</v>
      </c>
      <c r="AU127" s="46">
        <f t="shared" si="60"/>
        <v>0</v>
      </c>
      <c r="AV127" s="51">
        <f t="shared" si="46"/>
        <v>8.0999999999999545E-3</v>
      </c>
      <c r="AW127" s="42">
        <f t="shared" si="47"/>
        <v>0.20009999999999994</v>
      </c>
      <c r="AX127" s="43">
        <f t="shared" si="48"/>
        <v>-0.192</v>
      </c>
      <c r="AY127" s="42">
        <f t="shared" si="71"/>
        <v>318</v>
      </c>
      <c r="AZ127" s="52">
        <f t="shared" si="72"/>
        <v>6.6479999999999997</v>
      </c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  <c r="QR127" s="35"/>
      <c r="QS127" s="35"/>
      <c r="QT127" s="35"/>
      <c r="QU127" s="35"/>
      <c r="QV127" s="35"/>
      <c r="QW127" s="35"/>
      <c r="QX127" s="35"/>
      <c r="QY127" s="35"/>
      <c r="QZ127" s="35"/>
      <c r="RA127" s="35"/>
      <c r="RB127" s="35"/>
      <c r="RC127" s="35"/>
      <c r="RD127" s="35"/>
      <c r="RE127" s="35"/>
      <c r="RF127" s="35"/>
      <c r="RG127" s="35"/>
      <c r="RH127" s="35"/>
      <c r="RI127" s="35"/>
      <c r="RJ127" s="35"/>
      <c r="RK127" s="35"/>
      <c r="RL127" s="35"/>
      <c r="RM127" s="35"/>
      <c r="RN127" s="35"/>
      <c r="RO127" s="35"/>
      <c r="RP127" s="35"/>
      <c r="RQ127" s="35"/>
      <c r="RR127" s="35"/>
      <c r="RS127" s="35"/>
      <c r="RT127" s="35"/>
      <c r="RU127" s="35"/>
      <c r="RV127" s="35"/>
      <c r="RW127" s="35"/>
      <c r="RX127" s="35"/>
      <c r="RY127" s="35"/>
      <c r="RZ127" s="35"/>
      <c r="SA127" s="35"/>
      <c r="SB127" s="35"/>
      <c r="SC127" s="35"/>
      <c r="SD127" s="35"/>
      <c r="SE127" s="35"/>
      <c r="SF127" s="35"/>
      <c r="SG127" s="35"/>
      <c r="SH127" s="35"/>
      <c r="SI127" s="35"/>
      <c r="SJ127" s="35"/>
      <c r="SK127" s="35"/>
      <c r="SL127" s="35"/>
      <c r="SM127" s="35"/>
      <c r="SN127" s="35"/>
      <c r="SO127" s="35"/>
      <c r="SP127" s="35"/>
      <c r="SQ127" s="35"/>
      <c r="SR127" s="35"/>
      <c r="SS127" s="35"/>
      <c r="ST127" s="35"/>
      <c r="SU127" s="35"/>
      <c r="SV127" s="35"/>
      <c r="SW127" s="35"/>
      <c r="SX127" s="35"/>
      <c r="SY127" s="35"/>
      <c r="SZ127" s="35"/>
      <c r="TA127" s="35"/>
      <c r="TB127" s="35"/>
      <c r="TC127" s="35"/>
      <c r="TD127" s="35"/>
      <c r="TE127" s="35"/>
      <c r="TF127" s="35"/>
      <c r="TG127" s="35"/>
      <c r="TH127" s="35"/>
      <c r="TI127" s="35"/>
      <c r="TJ127" s="35"/>
      <c r="TK127" s="35"/>
      <c r="TL127" s="35"/>
      <c r="TM127" s="35"/>
      <c r="TN127" s="35"/>
      <c r="TO127" s="35"/>
      <c r="TP127" s="35"/>
      <c r="TQ127" s="35"/>
      <c r="TR127" s="35"/>
      <c r="TS127" s="35"/>
      <c r="TT127" s="35"/>
      <c r="TU127" s="35"/>
      <c r="TV127" s="35"/>
      <c r="TW127" s="35"/>
      <c r="TX127" s="35"/>
      <c r="TY127" s="35"/>
      <c r="TZ127" s="35"/>
      <c r="UA127" s="35"/>
      <c r="UB127" s="35"/>
      <c r="UC127" s="35"/>
      <c r="UD127" s="35"/>
      <c r="UE127" s="35"/>
      <c r="UF127" s="35"/>
      <c r="UG127" s="35"/>
      <c r="UH127" s="35"/>
      <c r="UI127" s="35"/>
      <c r="UJ127" s="35"/>
      <c r="UK127" s="35"/>
      <c r="UL127" s="35"/>
      <c r="UM127" s="35"/>
      <c r="UN127" s="35"/>
      <c r="UO127" s="35"/>
      <c r="UP127" s="35"/>
      <c r="UQ127" s="35"/>
      <c r="UR127" s="35"/>
      <c r="US127" s="35"/>
      <c r="UT127" s="35"/>
      <c r="UU127" s="35"/>
      <c r="UV127" s="35"/>
      <c r="UW127" s="35"/>
      <c r="UX127" s="35"/>
      <c r="UY127" s="35"/>
      <c r="UZ127" s="35"/>
      <c r="VA127" s="35"/>
      <c r="VB127" s="35"/>
      <c r="VC127" s="35"/>
      <c r="VD127" s="35"/>
      <c r="VE127" s="35"/>
      <c r="VF127" s="35"/>
      <c r="VG127" s="35"/>
      <c r="VH127" s="35"/>
      <c r="VI127" s="35"/>
      <c r="VJ127" s="35"/>
      <c r="VK127" s="35"/>
      <c r="VL127" s="35"/>
      <c r="VM127" s="35"/>
      <c r="VN127" s="35"/>
      <c r="VO127" s="35"/>
      <c r="VP127" s="35"/>
      <c r="VQ127" s="35"/>
      <c r="VR127" s="35"/>
      <c r="VS127" s="35"/>
      <c r="VT127" s="35"/>
      <c r="VU127" s="35"/>
      <c r="VV127" s="35"/>
      <c r="VW127" s="35"/>
      <c r="VX127" s="35"/>
      <c r="VY127" s="35"/>
      <c r="VZ127" s="35"/>
      <c r="WA127" s="35"/>
      <c r="WB127" s="35"/>
      <c r="WC127" s="35"/>
      <c r="WD127" s="35"/>
      <c r="WE127" s="35"/>
      <c r="WF127" s="35"/>
      <c r="WG127" s="35"/>
      <c r="WH127" s="35"/>
      <c r="WI127" s="35"/>
      <c r="WJ127" s="35"/>
      <c r="WK127" s="35"/>
      <c r="WL127" s="35"/>
      <c r="WM127" s="35"/>
      <c r="WN127" s="35"/>
      <c r="WO127" s="35"/>
      <c r="WP127" s="35"/>
      <c r="WQ127" s="35"/>
      <c r="WR127" s="35"/>
      <c r="WS127" s="35"/>
      <c r="WT127" s="35"/>
      <c r="WU127" s="35"/>
      <c r="WV127" s="35"/>
      <c r="WW127" s="35"/>
      <c r="WX127" s="35"/>
      <c r="WY127" s="35"/>
      <c r="WZ127" s="35"/>
      <c r="XA127" s="35"/>
      <c r="XB127" s="35"/>
      <c r="XC127" s="35"/>
      <c r="XD127" s="35"/>
      <c r="XE127" s="35"/>
      <c r="XF127" s="35"/>
      <c r="XG127" s="35"/>
      <c r="XH127" s="35"/>
      <c r="XI127" s="35"/>
      <c r="XJ127" s="35"/>
      <c r="XK127" s="35"/>
      <c r="XL127" s="35"/>
      <c r="XM127" s="35"/>
      <c r="XN127" s="35"/>
      <c r="XO127" s="35"/>
      <c r="XP127" s="35"/>
      <c r="XQ127" s="35"/>
      <c r="XR127" s="35"/>
      <c r="XS127" s="35"/>
      <c r="XT127" s="35"/>
      <c r="XU127" s="35"/>
      <c r="XV127" s="35"/>
      <c r="XW127" s="35"/>
      <c r="XX127" s="35"/>
      <c r="XY127" s="35"/>
      <c r="XZ127" s="35"/>
      <c r="YA127" s="35"/>
      <c r="YB127" s="35"/>
      <c r="YC127" s="35"/>
      <c r="YD127" s="35"/>
      <c r="YE127" s="35"/>
      <c r="YF127" s="35"/>
      <c r="YG127" s="35"/>
      <c r="YH127" s="35"/>
      <c r="YI127" s="35"/>
      <c r="YJ127" s="35"/>
      <c r="YK127" s="35"/>
      <c r="YL127" s="35"/>
      <c r="YM127" s="35"/>
      <c r="YN127" s="35"/>
      <c r="YO127" s="35"/>
      <c r="YP127" s="35"/>
      <c r="YQ127" s="35"/>
      <c r="YR127" s="35"/>
      <c r="YS127" s="35"/>
      <c r="YT127" s="35"/>
      <c r="YU127" s="35"/>
      <c r="YV127" s="35"/>
      <c r="YW127" s="35"/>
      <c r="YX127" s="35"/>
      <c r="YY127" s="35"/>
      <c r="YZ127" s="35"/>
      <c r="ZA127" s="35"/>
      <c r="ZB127" s="35"/>
      <c r="ZC127" s="35"/>
      <c r="ZD127" s="35"/>
      <c r="ZE127" s="35"/>
      <c r="ZF127" s="35"/>
      <c r="ZG127" s="35"/>
      <c r="ZH127" s="35"/>
      <c r="ZI127" s="35"/>
      <c r="ZJ127" s="35"/>
      <c r="ZK127" s="35"/>
      <c r="ZL127" s="35"/>
      <c r="ZM127" s="35"/>
      <c r="ZN127" s="35"/>
      <c r="ZO127" s="35"/>
      <c r="ZP127" s="35"/>
      <c r="ZQ127" s="35"/>
      <c r="ZR127" s="35"/>
      <c r="ZS127" s="35"/>
      <c r="ZT127" s="35"/>
      <c r="ZU127" s="35"/>
      <c r="ZV127" s="35"/>
      <c r="ZW127" s="35"/>
      <c r="ZX127" s="35"/>
      <c r="ZY127" s="35"/>
      <c r="ZZ127" s="35"/>
      <c r="AAA127" s="35"/>
      <c r="AAB127" s="35"/>
      <c r="AAC127" s="35"/>
      <c r="AAD127" s="35"/>
      <c r="AAE127" s="35"/>
      <c r="AAF127" s="35"/>
      <c r="AAG127" s="35"/>
      <c r="AAH127" s="35"/>
      <c r="AAI127" s="35"/>
      <c r="AAJ127" s="35"/>
      <c r="AAK127" s="35"/>
      <c r="AAL127" s="35"/>
      <c r="AAM127" s="35"/>
      <c r="AAN127" s="35"/>
      <c r="AAO127" s="35"/>
      <c r="AAP127" s="35"/>
      <c r="AAQ127" s="35"/>
      <c r="AAR127" s="35"/>
      <c r="AAS127" s="35"/>
      <c r="AAT127" s="35"/>
      <c r="AAU127" s="35"/>
      <c r="AAV127" s="35"/>
      <c r="AAW127" s="35"/>
      <c r="AAX127" s="35"/>
      <c r="AAY127" s="35"/>
      <c r="AAZ127" s="35"/>
      <c r="ABA127" s="35"/>
      <c r="ABB127" s="35"/>
      <c r="ABC127" s="35"/>
      <c r="ABD127" s="35"/>
      <c r="ABE127" s="35"/>
      <c r="ABF127" s="35"/>
      <c r="ABG127" s="35"/>
      <c r="ABH127" s="35"/>
      <c r="ABI127" s="35"/>
      <c r="ABJ127" s="35"/>
      <c r="ABK127" s="35"/>
      <c r="ABL127" s="35"/>
      <c r="ABM127" s="35"/>
      <c r="ABN127" s="35"/>
      <c r="ABO127" s="35"/>
      <c r="ABP127" s="35"/>
      <c r="ABQ127" s="35"/>
      <c r="ABR127" s="35"/>
      <c r="ABS127" s="35"/>
      <c r="ABT127" s="35"/>
      <c r="ABU127" s="35"/>
      <c r="ABV127" s="35"/>
      <c r="ABW127" s="35"/>
      <c r="ABX127" s="35"/>
      <c r="ABY127" s="35"/>
      <c r="ABZ127" s="35"/>
      <c r="ACA127" s="35"/>
      <c r="ACB127" s="35"/>
      <c r="ACC127" s="35"/>
      <c r="ACD127" s="35"/>
      <c r="ACE127" s="35"/>
      <c r="ACF127" s="35"/>
      <c r="ACG127" s="35"/>
      <c r="ACH127" s="35"/>
      <c r="ACI127" s="35"/>
      <c r="ACJ127" s="35"/>
      <c r="ACK127" s="35"/>
      <c r="ACL127" s="35"/>
      <c r="ACM127" s="35"/>
      <c r="ACN127" s="35"/>
      <c r="ACO127" s="35"/>
      <c r="ACP127" s="35"/>
      <c r="ACQ127" s="35"/>
      <c r="ACR127" s="35"/>
      <c r="ACS127" s="35"/>
      <c r="ACT127" s="35"/>
      <c r="ACU127" s="35"/>
      <c r="ACV127" s="35"/>
      <c r="ACW127" s="35"/>
      <c r="ACX127" s="35"/>
      <c r="ACY127" s="35"/>
      <c r="ACZ127" s="35"/>
      <c r="ADA127" s="35"/>
      <c r="ADB127" s="35"/>
      <c r="ADC127" s="35"/>
      <c r="ADD127" s="35"/>
      <c r="ADE127" s="35"/>
      <c r="ADF127" s="35"/>
      <c r="ADG127" s="35"/>
      <c r="ADH127" s="35"/>
      <c r="ADI127" s="35"/>
      <c r="ADJ127" s="35"/>
      <c r="ADK127" s="35"/>
      <c r="ADL127" s="35"/>
      <c r="ADM127" s="35"/>
      <c r="ADN127" s="35"/>
      <c r="ADO127" s="35"/>
      <c r="ADP127" s="35"/>
      <c r="ADQ127" s="35"/>
      <c r="ADR127" s="35"/>
      <c r="ADS127" s="35"/>
      <c r="ADT127" s="35"/>
      <c r="ADU127" s="35"/>
      <c r="ADV127" s="35"/>
      <c r="ADW127" s="35"/>
      <c r="ADX127" s="35"/>
      <c r="ADY127" s="35"/>
      <c r="ADZ127" s="35"/>
      <c r="AEA127" s="35"/>
      <c r="AEB127" s="35"/>
      <c r="AEC127" s="35"/>
      <c r="AED127" s="35"/>
      <c r="AEE127" s="35"/>
      <c r="AEF127" s="35"/>
      <c r="AEG127" s="35"/>
      <c r="AEH127" s="35"/>
      <c r="AEI127" s="35"/>
      <c r="AEJ127" s="35"/>
      <c r="AEK127" s="35"/>
      <c r="AEL127" s="35"/>
      <c r="AEM127" s="35"/>
      <c r="AEN127" s="35"/>
      <c r="AEO127" s="35"/>
      <c r="AEP127" s="35"/>
      <c r="AEQ127" s="35"/>
      <c r="AER127" s="35"/>
      <c r="AES127" s="35"/>
      <c r="AET127" s="35"/>
      <c r="AEU127" s="35"/>
      <c r="AEV127" s="35"/>
      <c r="AEW127" s="35"/>
      <c r="AEX127" s="35"/>
      <c r="AEY127" s="35"/>
      <c r="AEZ127" s="35"/>
      <c r="AFA127" s="35"/>
      <c r="AFB127" s="35"/>
      <c r="AFC127" s="35"/>
      <c r="AFD127" s="35"/>
      <c r="AFE127" s="35"/>
      <c r="AFF127" s="35"/>
      <c r="AFG127" s="35"/>
      <c r="AFH127" s="35"/>
      <c r="AFI127" s="35"/>
      <c r="AFJ127" s="35"/>
      <c r="AFK127" s="35"/>
      <c r="AFL127" s="35"/>
      <c r="AFM127" s="35"/>
      <c r="AFN127" s="35"/>
      <c r="AFO127" s="35"/>
      <c r="AFP127" s="35"/>
      <c r="AFQ127" s="35"/>
      <c r="AFR127" s="35"/>
      <c r="AFS127" s="35"/>
      <c r="AFT127" s="35"/>
      <c r="AFU127" s="35"/>
      <c r="AFV127" s="35"/>
      <c r="AFW127" s="35"/>
      <c r="AFX127" s="35"/>
      <c r="AFY127" s="35"/>
      <c r="AFZ127" s="35"/>
      <c r="AGA127" s="35"/>
      <c r="AGB127" s="35"/>
      <c r="AGC127" s="35"/>
      <c r="AGD127" s="35"/>
      <c r="AGE127" s="35"/>
      <c r="AGF127" s="35"/>
      <c r="AGG127" s="35"/>
      <c r="AGH127" s="35"/>
      <c r="AGI127" s="35"/>
      <c r="AGJ127" s="35"/>
      <c r="AGK127" s="35"/>
      <c r="AGL127" s="35"/>
      <c r="AGM127" s="35"/>
      <c r="AGN127" s="35"/>
      <c r="AGO127" s="35"/>
      <c r="AGP127" s="35"/>
      <c r="AGQ127" s="35"/>
      <c r="AGR127" s="35"/>
      <c r="AGS127" s="35"/>
      <c r="AGT127" s="35"/>
      <c r="AGU127" s="35"/>
      <c r="AGV127" s="35"/>
      <c r="AGW127" s="35"/>
      <c r="AGX127" s="35"/>
      <c r="AGY127" s="35"/>
      <c r="AGZ127" s="35"/>
      <c r="AHA127" s="35"/>
      <c r="AHB127" s="35"/>
      <c r="AHC127" s="35"/>
      <c r="AHD127" s="35"/>
      <c r="AHE127" s="35"/>
      <c r="AHF127" s="35"/>
      <c r="AHG127" s="35"/>
      <c r="AHH127" s="35"/>
      <c r="AHI127" s="35"/>
      <c r="AHJ127" s="35"/>
      <c r="AHK127" s="35"/>
      <c r="AHL127" s="35"/>
      <c r="AHM127" s="35"/>
      <c r="AHN127" s="35"/>
      <c r="AHO127" s="35"/>
      <c r="AHP127" s="35"/>
      <c r="AHQ127" s="35"/>
      <c r="AHR127" s="35"/>
      <c r="AHS127" s="35"/>
      <c r="AHT127" s="35"/>
      <c r="AHU127" s="35"/>
      <c r="AHV127" s="35"/>
      <c r="AHW127" s="35"/>
      <c r="AHX127" s="35"/>
      <c r="AHY127" s="35"/>
      <c r="AHZ127" s="35"/>
      <c r="AIA127" s="35"/>
      <c r="AIB127" s="35"/>
      <c r="AIC127" s="35"/>
      <c r="AID127" s="35"/>
      <c r="AIE127" s="35"/>
      <c r="AIF127" s="35"/>
      <c r="AIG127" s="35"/>
      <c r="AIH127" s="35"/>
      <c r="AII127" s="35"/>
      <c r="AIJ127" s="35"/>
      <c r="AIK127" s="35"/>
      <c r="AIL127" s="35"/>
      <c r="AIM127" s="35"/>
      <c r="AIN127" s="35"/>
      <c r="AIO127" s="35"/>
      <c r="AIP127" s="35"/>
      <c r="AIQ127" s="35"/>
      <c r="AIR127" s="35"/>
      <c r="AIS127" s="35"/>
      <c r="AIT127" s="35"/>
      <c r="AIU127" s="35"/>
      <c r="AIV127" s="35"/>
      <c r="AIW127" s="35"/>
      <c r="AIX127" s="35"/>
      <c r="AIY127" s="35"/>
      <c r="AIZ127" s="35"/>
      <c r="AJA127" s="35"/>
      <c r="AJB127" s="35"/>
      <c r="AJC127" s="35"/>
      <c r="AJD127" s="35"/>
      <c r="AJE127" s="35"/>
      <c r="AJF127" s="35"/>
      <c r="AJG127" s="35"/>
      <c r="AJH127" s="35"/>
      <c r="AJI127" s="35"/>
      <c r="AJJ127" s="35"/>
      <c r="AJK127" s="35"/>
      <c r="AJL127" s="35"/>
      <c r="AJM127" s="35"/>
      <c r="AJN127" s="35"/>
      <c r="AJO127" s="35"/>
      <c r="AJP127" s="35"/>
      <c r="AJQ127" s="35"/>
      <c r="AJR127" s="35"/>
      <c r="AJS127" s="35"/>
      <c r="AJT127" s="35"/>
      <c r="AJU127" s="35"/>
      <c r="AJV127" s="35"/>
      <c r="AJW127" s="35"/>
      <c r="AJX127" s="35"/>
      <c r="AJY127" s="35"/>
      <c r="AJZ127" s="35"/>
      <c r="AKA127" s="35"/>
      <c r="AKB127" s="35"/>
      <c r="AKC127" s="35"/>
      <c r="AKD127" s="35"/>
      <c r="AKE127" s="35"/>
      <c r="AKF127" s="35"/>
      <c r="AKG127" s="35"/>
      <c r="AKH127" s="35"/>
      <c r="AKI127" s="35"/>
      <c r="AKJ127" s="35"/>
      <c r="AKK127" s="35"/>
      <c r="AKL127" s="35"/>
      <c r="AKM127" s="35"/>
      <c r="AKN127" s="35"/>
      <c r="AKO127" s="35"/>
      <c r="AKP127" s="35"/>
      <c r="AKQ127" s="35"/>
      <c r="AKR127" s="35"/>
      <c r="AKS127" s="35"/>
      <c r="AKT127" s="35"/>
      <c r="AKU127" s="35"/>
      <c r="AKV127" s="35"/>
      <c r="AKW127" s="35"/>
      <c r="AKX127" s="35"/>
      <c r="AKY127" s="35"/>
      <c r="AKZ127" s="35"/>
      <c r="ALA127" s="35"/>
      <c r="ALB127" s="35"/>
      <c r="ALC127" s="35"/>
      <c r="ALD127" s="35"/>
      <c r="ALE127" s="35"/>
      <c r="ALF127" s="35"/>
      <c r="ALG127" s="35"/>
      <c r="ALH127" s="35"/>
      <c r="ALI127" s="35"/>
      <c r="ALJ127" s="35"/>
      <c r="ALK127" s="35"/>
      <c r="ALL127" s="35"/>
      <c r="ALM127" s="35"/>
      <c r="ALN127" s="35"/>
      <c r="ALO127" s="35"/>
      <c r="ALP127" s="35"/>
      <c r="ALQ127" s="35"/>
      <c r="ALR127" s="35"/>
      <c r="ALS127" s="35"/>
      <c r="ALT127" s="35"/>
      <c r="ALU127" s="35"/>
      <c r="ALV127" s="35"/>
      <c r="ALW127" s="35"/>
      <c r="ALX127" s="35"/>
      <c r="ALY127" s="35"/>
      <c r="ALZ127" s="35"/>
      <c r="AMA127" s="35"/>
    </row>
    <row r="128" spans="14:1015">
      <c r="N128" s="3">
        <f>Y128*info!T$4+AC128*info!T$5+AG128*info!T$6+AK128*info!T$7+N127</f>
        <v>1.995000000000001</v>
      </c>
      <c r="P128" s="45">
        <v>88</v>
      </c>
      <c r="Q128" s="131"/>
      <c r="R128" s="131"/>
      <c r="S128" s="161">
        <f t="shared" si="61"/>
        <v>2.2124901185770745E-2</v>
      </c>
      <c r="T128" s="169">
        <f>AA127*$AA$30*$AA$34*(1-$AA$32)+AE127*$AE$30*$AE$34*(1-$AE$32)+AI127*$AI$30*$AI$34*(1-$AI$32)+AM127*$AM$30*$AM$34*(1-$AM$32)+AQ127*$AQ$30*$AQ$34*(1-$AQ$32)+AU127*$AU$30*$AU$34*(1-$AU$32)+Q128-R128+AW127+AX127+Advance!G102</f>
        <v>0.17429999999999995</v>
      </c>
      <c r="U128" s="132">
        <f t="shared" si="70"/>
        <v>0</v>
      </c>
      <c r="V128" s="165">
        <f t="shared" si="49"/>
        <v>0.17429999999999995</v>
      </c>
      <c r="W128" s="166">
        <f t="shared" si="62"/>
        <v>6.6479999999999997</v>
      </c>
      <c r="X128" s="49"/>
      <c r="Y128" s="42">
        <f t="shared" si="41"/>
        <v>0</v>
      </c>
      <c r="Z128" s="46">
        <f t="shared" si="63"/>
        <v>0</v>
      </c>
      <c r="AA128" s="47">
        <f t="shared" si="50"/>
        <v>0</v>
      </c>
      <c r="AB128" s="48">
        <f t="shared" si="51"/>
        <v>0.17429999999999995</v>
      </c>
      <c r="AC128" s="49">
        <f t="shared" si="52"/>
        <v>0</v>
      </c>
      <c r="AD128" s="46">
        <f t="shared" si="64"/>
        <v>0</v>
      </c>
      <c r="AE128" s="46">
        <f t="shared" si="53"/>
        <v>100</v>
      </c>
      <c r="AF128" s="50">
        <f t="shared" si="42"/>
        <v>0.17429999999999995</v>
      </c>
      <c r="AG128" s="42">
        <f t="shared" si="65"/>
        <v>6</v>
      </c>
      <c r="AH128" s="46">
        <f t="shared" si="66"/>
        <v>-6</v>
      </c>
      <c r="AI128" s="46">
        <f t="shared" si="54"/>
        <v>200</v>
      </c>
      <c r="AJ128" s="50">
        <f t="shared" si="43"/>
        <v>3.0299999999999938E-2</v>
      </c>
      <c r="AK128" s="42">
        <f t="shared" si="55"/>
        <v>0</v>
      </c>
      <c r="AL128" s="46">
        <f t="shared" si="67"/>
        <v>0</v>
      </c>
      <c r="AM128" s="46">
        <f t="shared" si="56"/>
        <v>18</v>
      </c>
      <c r="AN128" s="50">
        <f t="shared" si="44"/>
        <v>3.0299999999999938E-2</v>
      </c>
      <c r="AO128" s="42">
        <f t="shared" si="57"/>
        <v>0</v>
      </c>
      <c r="AP128" s="46">
        <f t="shared" si="68"/>
        <v>0</v>
      </c>
      <c r="AQ128" s="46">
        <f t="shared" si="58"/>
        <v>0</v>
      </c>
      <c r="AR128" s="50">
        <f t="shared" si="45"/>
        <v>3.0299999999999938E-2</v>
      </c>
      <c r="AS128" s="42">
        <f t="shared" si="59"/>
        <v>0</v>
      </c>
      <c r="AT128" s="46">
        <f t="shared" si="69"/>
        <v>0</v>
      </c>
      <c r="AU128" s="46">
        <f t="shared" si="60"/>
        <v>0</v>
      </c>
      <c r="AV128" s="51">
        <f t="shared" si="46"/>
        <v>3.0299999999999938E-2</v>
      </c>
      <c r="AW128" s="42">
        <f t="shared" si="47"/>
        <v>0.17429999999999995</v>
      </c>
      <c r="AX128" s="43">
        <f t="shared" si="48"/>
        <v>-0.14400000000000002</v>
      </c>
      <c r="AY128" s="42">
        <f t="shared" si="71"/>
        <v>318</v>
      </c>
      <c r="AZ128" s="52">
        <f t="shared" si="72"/>
        <v>6.6479999999999997</v>
      </c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  <c r="QR128" s="35"/>
      <c r="QS128" s="35"/>
      <c r="QT128" s="35"/>
      <c r="QU128" s="35"/>
      <c r="QV128" s="35"/>
      <c r="QW128" s="35"/>
      <c r="QX128" s="35"/>
      <c r="QY128" s="35"/>
      <c r="QZ128" s="35"/>
      <c r="RA128" s="35"/>
      <c r="RB128" s="35"/>
      <c r="RC128" s="35"/>
      <c r="RD128" s="35"/>
      <c r="RE128" s="35"/>
      <c r="RF128" s="35"/>
      <c r="RG128" s="35"/>
      <c r="RH128" s="35"/>
      <c r="RI128" s="35"/>
      <c r="RJ128" s="35"/>
      <c r="RK128" s="35"/>
      <c r="RL128" s="35"/>
      <c r="RM128" s="35"/>
      <c r="RN128" s="35"/>
      <c r="RO128" s="35"/>
      <c r="RP128" s="35"/>
      <c r="RQ128" s="35"/>
      <c r="RR128" s="35"/>
      <c r="RS128" s="35"/>
      <c r="RT128" s="35"/>
      <c r="RU128" s="35"/>
      <c r="RV128" s="35"/>
      <c r="RW128" s="35"/>
      <c r="RX128" s="35"/>
      <c r="RY128" s="35"/>
      <c r="RZ128" s="35"/>
      <c r="SA128" s="35"/>
      <c r="SB128" s="35"/>
      <c r="SC128" s="35"/>
      <c r="SD128" s="35"/>
      <c r="SE128" s="35"/>
      <c r="SF128" s="35"/>
      <c r="SG128" s="35"/>
      <c r="SH128" s="35"/>
      <c r="SI128" s="35"/>
      <c r="SJ128" s="35"/>
      <c r="SK128" s="35"/>
      <c r="SL128" s="35"/>
      <c r="SM128" s="35"/>
      <c r="SN128" s="35"/>
      <c r="SO128" s="35"/>
      <c r="SP128" s="35"/>
      <c r="SQ128" s="35"/>
      <c r="SR128" s="35"/>
      <c r="SS128" s="35"/>
      <c r="ST128" s="35"/>
      <c r="SU128" s="35"/>
      <c r="SV128" s="35"/>
      <c r="SW128" s="35"/>
      <c r="SX128" s="35"/>
      <c r="SY128" s="35"/>
      <c r="SZ128" s="35"/>
      <c r="TA128" s="35"/>
      <c r="TB128" s="35"/>
      <c r="TC128" s="35"/>
      <c r="TD128" s="35"/>
      <c r="TE128" s="35"/>
      <c r="TF128" s="35"/>
      <c r="TG128" s="35"/>
      <c r="TH128" s="35"/>
      <c r="TI128" s="35"/>
      <c r="TJ128" s="35"/>
      <c r="TK128" s="35"/>
      <c r="TL128" s="35"/>
      <c r="TM128" s="35"/>
      <c r="TN128" s="35"/>
      <c r="TO128" s="35"/>
      <c r="TP128" s="35"/>
      <c r="TQ128" s="35"/>
      <c r="TR128" s="35"/>
      <c r="TS128" s="35"/>
      <c r="TT128" s="35"/>
      <c r="TU128" s="35"/>
      <c r="TV128" s="35"/>
      <c r="TW128" s="35"/>
      <c r="TX128" s="35"/>
      <c r="TY128" s="35"/>
      <c r="TZ128" s="35"/>
      <c r="UA128" s="35"/>
      <c r="UB128" s="35"/>
      <c r="UC128" s="35"/>
      <c r="UD128" s="35"/>
      <c r="UE128" s="35"/>
      <c r="UF128" s="35"/>
      <c r="UG128" s="35"/>
      <c r="UH128" s="35"/>
      <c r="UI128" s="35"/>
      <c r="UJ128" s="35"/>
      <c r="UK128" s="35"/>
      <c r="UL128" s="35"/>
      <c r="UM128" s="35"/>
      <c r="UN128" s="35"/>
      <c r="UO128" s="35"/>
      <c r="UP128" s="35"/>
      <c r="UQ128" s="35"/>
      <c r="UR128" s="35"/>
      <c r="US128" s="35"/>
      <c r="UT128" s="35"/>
      <c r="UU128" s="35"/>
      <c r="UV128" s="35"/>
      <c r="UW128" s="35"/>
      <c r="UX128" s="35"/>
      <c r="UY128" s="35"/>
      <c r="UZ128" s="35"/>
      <c r="VA128" s="35"/>
      <c r="VB128" s="35"/>
      <c r="VC128" s="35"/>
      <c r="VD128" s="35"/>
      <c r="VE128" s="35"/>
      <c r="VF128" s="35"/>
      <c r="VG128" s="35"/>
      <c r="VH128" s="35"/>
      <c r="VI128" s="35"/>
      <c r="VJ128" s="35"/>
      <c r="VK128" s="35"/>
      <c r="VL128" s="35"/>
      <c r="VM128" s="35"/>
      <c r="VN128" s="35"/>
      <c r="VO128" s="35"/>
      <c r="VP128" s="35"/>
      <c r="VQ128" s="35"/>
      <c r="VR128" s="35"/>
      <c r="VS128" s="35"/>
      <c r="VT128" s="35"/>
      <c r="VU128" s="35"/>
      <c r="VV128" s="35"/>
      <c r="VW128" s="35"/>
      <c r="VX128" s="35"/>
      <c r="VY128" s="35"/>
      <c r="VZ128" s="35"/>
      <c r="WA128" s="35"/>
      <c r="WB128" s="35"/>
      <c r="WC128" s="35"/>
      <c r="WD128" s="35"/>
      <c r="WE128" s="35"/>
      <c r="WF128" s="35"/>
      <c r="WG128" s="35"/>
      <c r="WH128" s="35"/>
      <c r="WI128" s="35"/>
      <c r="WJ128" s="35"/>
      <c r="WK128" s="35"/>
      <c r="WL128" s="35"/>
      <c r="WM128" s="35"/>
      <c r="WN128" s="35"/>
      <c r="WO128" s="35"/>
      <c r="WP128" s="35"/>
      <c r="WQ128" s="35"/>
      <c r="WR128" s="35"/>
      <c r="WS128" s="35"/>
      <c r="WT128" s="35"/>
      <c r="WU128" s="35"/>
      <c r="WV128" s="35"/>
      <c r="WW128" s="35"/>
      <c r="WX128" s="35"/>
      <c r="WY128" s="35"/>
      <c r="WZ128" s="35"/>
      <c r="XA128" s="35"/>
      <c r="XB128" s="35"/>
      <c r="XC128" s="35"/>
      <c r="XD128" s="35"/>
      <c r="XE128" s="35"/>
      <c r="XF128" s="35"/>
      <c r="XG128" s="35"/>
      <c r="XH128" s="35"/>
      <c r="XI128" s="35"/>
      <c r="XJ128" s="35"/>
      <c r="XK128" s="35"/>
      <c r="XL128" s="35"/>
      <c r="XM128" s="35"/>
      <c r="XN128" s="35"/>
      <c r="XO128" s="35"/>
      <c r="XP128" s="35"/>
      <c r="XQ128" s="35"/>
      <c r="XR128" s="35"/>
      <c r="XS128" s="35"/>
      <c r="XT128" s="35"/>
      <c r="XU128" s="35"/>
      <c r="XV128" s="35"/>
      <c r="XW128" s="35"/>
      <c r="XX128" s="35"/>
      <c r="XY128" s="35"/>
      <c r="XZ128" s="35"/>
      <c r="YA128" s="35"/>
      <c r="YB128" s="35"/>
      <c r="YC128" s="35"/>
      <c r="YD128" s="35"/>
      <c r="YE128" s="35"/>
      <c r="YF128" s="35"/>
      <c r="YG128" s="35"/>
      <c r="YH128" s="35"/>
      <c r="YI128" s="35"/>
      <c r="YJ128" s="35"/>
      <c r="YK128" s="35"/>
      <c r="YL128" s="35"/>
      <c r="YM128" s="35"/>
      <c r="YN128" s="35"/>
      <c r="YO128" s="35"/>
      <c r="YP128" s="35"/>
      <c r="YQ128" s="35"/>
      <c r="YR128" s="35"/>
      <c r="YS128" s="35"/>
      <c r="YT128" s="35"/>
      <c r="YU128" s="35"/>
      <c r="YV128" s="35"/>
      <c r="YW128" s="35"/>
      <c r="YX128" s="35"/>
      <c r="YY128" s="35"/>
      <c r="YZ128" s="35"/>
      <c r="ZA128" s="35"/>
      <c r="ZB128" s="35"/>
      <c r="ZC128" s="35"/>
      <c r="ZD128" s="35"/>
      <c r="ZE128" s="35"/>
      <c r="ZF128" s="35"/>
      <c r="ZG128" s="35"/>
      <c r="ZH128" s="35"/>
      <c r="ZI128" s="35"/>
      <c r="ZJ128" s="35"/>
      <c r="ZK128" s="35"/>
      <c r="ZL128" s="35"/>
      <c r="ZM128" s="35"/>
      <c r="ZN128" s="35"/>
      <c r="ZO128" s="35"/>
      <c r="ZP128" s="35"/>
      <c r="ZQ128" s="35"/>
      <c r="ZR128" s="35"/>
      <c r="ZS128" s="35"/>
      <c r="ZT128" s="35"/>
      <c r="ZU128" s="35"/>
      <c r="ZV128" s="35"/>
      <c r="ZW128" s="35"/>
      <c r="ZX128" s="35"/>
      <c r="ZY128" s="35"/>
      <c r="ZZ128" s="35"/>
      <c r="AAA128" s="35"/>
      <c r="AAB128" s="35"/>
      <c r="AAC128" s="35"/>
      <c r="AAD128" s="35"/>
      <c r="AAE128" s="35"/>
      <c r="AAF128" s="35"/>
      <c r="AAG128" s="35"/>
      <c r="AAH128" s="35"/>
      <c r="AAI128" s="35"/>
      <c r="AAJ128" s="35"/>
      <c r="AAK128" s="35"/>
      <c r="AAL128" s="35"/>
      <c r="AAM128" s="35"/>
      <c r="AAN128" s="35"/>
      <c r="AAO128" s="35"/>
      <c r="AAP128" s="35"/>
      <c r="AAQ128" s="35"/>
      <c r="AAR128" s="35"/>
      <c r="AAS128" s="35"/>
      <c r="AAT128" s="35"/>
      <c r="AAU128" s="35"/>
      <c r="AAV128" s="35"/>
      <c r="AAW128" s="35"/>
      <c r="AAX128" s="35"/>
      <c r="AAY128" s="35"/>
      <c r="AAZ128" s="35"/>
      <c r="ABA128" s="35"/>
      <c r="ABB128" s="35"/>
      <c r="ABC128" s="35"/>
      <c r="ABD128" s="35"/>
      <c r="ABE128" s="35"/>
      <c r="ABF128" s="35"/>
      <c r="ABG128" s="35"/>
      <c r="ABH128" s="35"/>
      <c r="ABI128" s="35"/>
      <c r="ABJ128" s="35"/>
      <c r="ABK128" s="35"/>
      <c r="ABL128" s="35"/>
      <c r="ABM128" s="35"/>
      <c r="ABN128" s="35"/>
      <c r="ABO128" s="35"/>
      <c r="ABP128" s="35"/>
      <c r="ABQ128" s="35"/>
      <c r="ABR128" s="35"/>
      <c r="ABS128" s="35"/>
      <c r="ABT128" s="35"/>
      <c r="ABU128" s="35"/>
      <c r="ABV128" s="35"/>
      <c r="ABW128" s="35"/>
      <c r="ABX128" s="35"/>
      <c r="ABY128" s="35"/>
      <c r="ABZ128" s="35"/>
      <c r="ACA128" s="35"/>
      <c r="ACB128" s="35"/>
      <c r="ACC128" s="35"/>
      <c r="ACD128" s="35"/>
      <c r="ACE128" s="35"/>
      <c r="ACF128" s="35"/>
      <c r="ACG128" s="35"/>
      <c r="ACH128" s="35"/>
      <c r="ACI128" s="35"/>
      <c r="ACJ128" s="35"/>
      <c r="ACK128" s="35"/>
      <c r="ACL128" s="35"/>
      <c r="ACM128" s="35"/>
      <c r="ACN128" s="35"/>
      <c r="ACO128" s="35"/>
      <c r="ACP128" s="35"/>
      <c r="ACQ128" s="35"/>
      <c r="ACR128" s="35"/>
      <c r="ACS128" s="35"/>
      <c r="ACT128" s="35"/>
      <c r="ACU128" s="35"/>
      <c r="ACV128" s="35"/>
      <c r="ACW128" s="35"/>
      <c r="ACX128" s="35"/>
      <c r="ACY128" s="35"/>
      <c r="ACZ128" s="35"/>
      <c r="ADA128" s="35"/>
      <c r="ADB128" s="35"/>
      <c r="ADC128" s="35"/>
      <c r="ADD128" s="35"/>
      <c r="ADE128" s="35"/>
      <c r="ADF128" s="35"/>
      <c r="ADG128" s="35"/>
      <c r="ADH128" s="35"/>
      <c r="ADI128" s="35"/>
      <c r="ADJ128" s="35"/>
      <c r="ADK128" s="35"/>
      <c r="ADL128" s="35"/>
      <c r="ADM128" s="35"/>
      <c r="ADN128" s="35"/>
      <c r="ADO128" s="35"/>
      <c r="ADP128" s="35"/>
      <c r="ADQ128" s="35"/>
      <c r="ADR128" s="35"/>
      <c r="ADS128" s="35"/>
      <c r="ADT128" s="35"/>
      <c r="ADU128" s="35"/>
      <c r="ADV128" s="35"/>
      <c r="ADW128" s="35"/>
      <c r="ADX128" s="35"/>
      <c r="ADY128" s="35"/>
      <c r="ADZ128" s="35"/>
      <c r="AEA128" s="35"/>
      <c r="AEB128" s="35"/>
      <c r="AEC128" s="35"/>
      <c r="AED128" s="35"/>
      <c r="AEE128" s="35"/>
      <c r="AEF128" s="35"/>
      <c r="AEG128" s="35"/>
      <c r="AEH128" s="35"/>
      <c r="AEI128" s="35"/>
      <c r="AEJ128" s="35"/>
      <c r="AEK128" s="35"/>
      <c r="AEL128" s="35"/>
      <c r="AEM128" s="35"/>
      <c r="AEN128" s="35"/>
      <c r="AEO128" s="35"/>
      <c r="AEP128" s="35"/>
      <c r="AEQ128" s="35"/>
      <c r="AER128" s="35"/>
      <c r="AES128" s="35"/>
      <c r="AET128" s="35"/>
      <c r="AEU128" s="35"/>
      <c r="AEV128" s="35"/>
      <c r="AEW128" s="35"/>
      <c r="AEX128" s="35"/>
      <c r="AEY128" s="35"/>
      <c r="AEZ128" s="35"/>
      <c r="AFA128" s="35"/>
      <c r="AFB128" s="35"/>
      <c r="AFC128" s="35"/>
      <c r="AFD128" s="35"/>
      <c r="AFE128" s="35"/>
      <c r="AFF128" s="35"/>
      <c r="AFG128" s="35"/>
      <c r="AFH128" s="35"/>
      <c r="AFI128" s="35"/>
      <c r="AFJ128" s="35"/>
      <c r="AFK128" s="35"/>
      <c r="AFL128" s="35"/>
      <c r="AFM128" s="35"/>
      <c r="AFN128" s="35"/>
      <c r="AFO128" s="35"/>
      <c r="AFP128" s="35"/>
      <c r="AFQ128" s="35"/>
      <c r="AFR128" s="35"/>
      <c r="AFS128" s="35"/>
      <c r="AFT128" s="35"/>
      <c r="AFU128" s="35"/>
      <c r="AFV128" s="35"/>
      <c r="AFW128" s="35"/>
      <c r="AFX128" s="35"/>
      <c r="AFY128" s="35"/>
      <c r="AFZ128" s="35"/>
      <c r="AGA128" s="35"/>
      <c r="AGB128" s="35"/>
      <c r="AGC128" s="35"/>
      <c r="AGD128" s="35"/>
      <c r="AGE128" s="35"/>
      <c r="AGF128" s="35"/>
      <c r="AGG128" s="35"/>
      <c r="AGH128" s="35"/>
      <c r="AGI128" s="35"/>
      <c r="AGJ128" s="35"/>
      <c r="AGK128" s="35"/>
      <c r="AGL128" s="35"/>
      <c r="AGM128" s="35"/>
      <c r="AGN128" s="35"/>
      <c r="AGO128" s="35"/>
      <c r="AGP128" s="35"/>
      <c r="AGQ128" s="35"/>
      <c r="AGR128" s="35"/>
      <c r="AGS128" s="35"/>
      <c r="AGT128" s="35"/>
      <c r="AGU128" s="35"/>
      <c r="AGV128" s="35"/>
      <c r="AGW128" s="35"/>
      <c r="AGX128" s="35"/>
      <c r="AGY128" s="35"/>
      <c r="AGZ128" s="35"/>
      <c r="AHA128" s="35"/>
      <c r="AHB128" s="35"/>
      <c r="AHC128" s="35"/>
      <c r="AHD128" s="35"/>
      <c r="AHE128" s="35"/>
      <c r="AHF128" s="35"/>
      <c r="AHG128" s="35"/>
      <c r="AHH128" s="35"/>
      <c r="AHI128" s="35"/>
      <c r="AHJ128" s="35"/>
      <c r="AHK128" s="35"/>
      <c r="AHL128" s="35"/>
      <c r="AHM128" s="35"/>
      <c r="AHN128" s="35"/>
      <c r="AHO128" s="35"/>
      <c r="AHP128" s="35"/>
      <c r="AHQ128" s="35"/>
      <c r="AHR128" s="35"/>
      <c r="AHS128" s="35"/>
      <c r="AHT128" s="35"/>
      <c r="AHU128" s="35"/>
      <c r="AHV128" s="35"/>
      <c r="AHW128" s="35"/>
      <c r="AHX128" s="35"/>
      <c r="AHY128" s="35"/>
      <c r="AHZ128" s="35"/>
      <c r="AIA128" s="35"/>
      <c r="AIB128" s="35"/>
      <c r="AIC128" s="35"/>
      <c r="AID128" s="35"/>
      <c r="AIE128" s="35"/>
      <c r="AIF128" s="35"/>
      <c r="AIG128" s="35"/>
      <c r="AIH128" s="35"/>
      <c r="AII128" s="35"/>
      <c r="AIJ128" s="35"/>
      <c r="AIK128" s="35"/>
      <c r="AIL128" s="35"/>
      <c r="AIM128" s="35"/>
      <c r="AIN128" s="35"/>
      <c r="AIO128" s="35"/>
      <c r="AIP128" s="35"/>
      <c r="AIQ128" s="35"/>
      <c r="AIR128" s="35"/>
      <c r="AIS128" s="35"/>
      <c r="AIT128" s="35"/>
      <c r="AIU128" s="35"/>
      <c r="AIV128" s="35"/>
      <c r="AIW128" s="35"/>
      <c r="AIX128" s="35"/>
      <c r="AIY128" s="35"/>
      <c r="AIZ128" s="35"/>
      <c r="AJA128" s="35"/>
      <c r="AJB128" s="35"/>
      <c r="AJC128" s="35"/>
      <c r="AJD128" s="35"/>
      <c r="AJE128" s="35"/>
      <c r="AJF128" s="35"/>
      <c r="AJG128" s="35"/>
      <c r="AJH128" s="35"/>
      <c r="AJI128" s="35"/>
      <c r="AJJ128" s="35"/>
      <c r="AJK128" s="35"/>
      <c r="AJL128" s="35"/>
      <c r="AJM128" s="35"/>
      <c r="AJN128" s="35"/>
      <c r="AJO128" s="35"/>
      <c r="AJP128" s="35"/>
      <c r="AJQ128" s="35"/>
      <c r="AJR128" s="35"/>
      <c r="AJS128" s="35"/>
      <c r="AJT128" s="35"/>
      <c r="AJU128" s="35"/>
      <c r="AJV128" s="35"/>
      <c r="AJW128" s="35"/>
      <c r="AJX128" s="35"/>
      <c r="AJY128" s="35"/>
      <c r="AJZ128" s="35"/>
      <c r="AKA128" s="35"/>
      <c r="AKB128" s="35"/>
      <c r="AKC128" s="35"/>
      <c r="AKD128" s="35"/>
      <c r="AKE128" s="35"/>
      <c r="AKF128" s="35"/>
      <c r="AKG128" s="35"/>
      <c r="AKH128" s="35"/>
      <c r="AKI128" s="35"/>
      <c r="AKJ128" s="35"/>
      <c r="AKK128" s="35"/>
      <c r="AKL128" s="35"/>
      <c r="AKM128" s="35"/>
      <c r="AKN128" s="35"/>
      <c r="AKO128" s="35"/>
      <c r="AKP128" s="35"/>
      <c r="AKQ128" s="35"/>
      <c r="AKR128" s="35"/>
      <c r="AKS128" s="35"/>
      <c r="AKT128" s="35"/>
      <c r="AKU128" s="35"/>
      <c r="AKV128" s="35"/>
      <c r="AKW128" s="35"/>
      <c r="AKX128" s="35"/>
      <c r="AKY128" s="35"/>
      <c r="AKZ128" s="35"/>
      <c r="ALA128" s="35"/>
      <c r="ALB128" s="35"/>
      <c r="ALC128" s="35"/>
      <c r="ALD128" s="35"/>
      <c r="ALE128" s="35"/>
      <c r="ALF128" s="35"/>
      <c r="ALG128" s="35"/>
      <c r="ALH128" s="35"/>
      <c r="ALI128" s="35"/>
      <c r="ALJ128" s="35"/>
      <c r="ALK128" s="35"/>
      <c r="ALL128" s="35"/>
      <c r="ALM128" s="35"/>
      <c r="ALN128" s="35"/>
      <c r="ALO128" s="35"/>
      <c r="ALP128" s="35"/>
      <c r="ALQ128" s="35"/>
      <c r="ALR128" s="35"/>
      <c r="ALS128" s="35"/>
      <c r="ALT128" s="35"/>
      <c r="ALU128" s="35"/>
      <c r="ALV128" s="35"/>
      <c r="ALW128" s="35"/>
      <c r="ALX128" s="35"/>
      <c r="ALY128" s="35"/>
      <c r="ALZ128" s="35"/>
      <c r="AMA128" s="35"/>
    </row>
    <row r="129" spans="14:1015">
      <c r="N129" s="3">
        <f>Y129*info!T$4+AC129*info!T$5+AG129*info!T$6+AK129*info!T$7+N128</f>
        <v>2.0202000000000009</v>
      </c>
      <c r="P129" s="45">
        <v>89</v>
      </c>
      <c r="Q129" s="131"/>
      <c r="R129" s="131"/>
      <c r="S129" s="161">
        <f t="shared" si="61"/>
        <v>2.2124901185770745E-2</v>
      </c>
      <c r="T129" s="169">
        <f>AA128*$AA$30*$AA$34*(1-$AA$32)+AE128*$AE$30*$AE$34*(1-$AE$32)+AI128*$AI$30*$AI$34*(1-$AI$32)+AM128*$AM$30*$AM$34*(1-$AM$32)+AQ128*$AQ$30*$AQ$34*(1-$AQ$32)+AU128*$AU$30*$AU$34*(1-$AU$32)+Q129-R129+AW128+AX128+Advance!G103</f>
        <v>0.1964999999999999</v>
      </c>
      <c r="U129" s="132">
        <f t="shared" si="70"/>
        <v>0</v>
      </c>
      <c r="V129" s="165">
        <f t="shared" si="49"/>
        <v>0.1964999999999999</v>
      </c>
      <c r="W129" s="166">
        <f t="shared" si="62"/>
        <v>6.6479999999999997</v>
      </c>
      <c r="X129" s="49"/>
      <c r="Y129" s="42">
        <f t="shared" si="41"/>
        <v>0</v>
      </c>
      <c r="Z129" s="46">
        <f t="shared" si="63"/>
        <v>0</v>
      </c>
      <c r="AA129" s="47">
        <f t="shared" si="50"/>
        <v>0</v>
      </c>
      <c r="AB129" s="48">
        <f t="shared" si="51"/>
        <v>0.1964999999999999</v>
      </c>
      <c r="AC129" s="49">
        <f t="shared" si="52"/>
        <v>0</v>
      </c>
      <c r="AD129" s="46">
        <f t="shared" si="64"/>
        <v>0</v>
      </c>
      <c r="AE129" s="46">
        <f t="shared" si="53"/>
        <v>100</v>
      </c>
      <c r="AF129" s="50">
        <f t="shared" si="42"/>
        <v>0.1964999999999999</v>
      </c>
      <c r="AG129" s="42">
        <f t="shared" si="65"/>
        <v>6</v>
      </c>
      <c r="AH129" s="46">
        <f t="shared" si="66"/>
        <v>-6</v>
      </c>
      <c r="AI129" s="46">
        <f t="shared" si="54"/>
        <v>200</v>
      </c>
      <c r="AJ129" s="50">
        <f t="shared" si="43"/>
        <v>5.249999999999988E-2</v>
      </c>
      <c r="AK129" s="42">
        <f t="shared" si="55"/>
        <v>1</v>
      </c>
      <c r="AL129" s="46">
        <f t="shared" si="67"/>
        <v>-1</v>
      </c>
      <c r="AM129" s="46">
        <f t="shared" si="56"/>
        <v>18</v>
      </c>
      <c r="AN129" s="50">
        <f t="shared" si="44"/>
        <v>1.6499999999999883E-2</v>
      </c>
      <c r="AO129" s="42">
        <f t="shared" si="57"/>
        <v>0</v>
      </c>
      <c r="AP129" s="46">
        <f t="shared" si="68"/>
        <v>0</v>
      </c>
      <c r="AQ129" s="46">
        <f t="shared" si="58"/>
        <v>0</v>
      </c>
      <c r="AR129" s="50">
        <f t="shared" si="45"/>
        <v>1.6499999999999883E-2</v>
      </c>
      <c r="AS129" s="42">
        <f t="shared" si="59"/>
        <v>0</v>
      </c>
      <c r="AT129" s="46">
        <f t="shared" si="69"/>
        <v>0</v>
      </c>
      <c r="AU129" s="46">
        <f t="shared" si="60"/>
        <v>0</v>
      </c>
      <c r="AV129" s="51">
        <f t="shared" si="46"/>
        <v>1.6499999999999883E-2</v>
      </c>
      <c r="AW129" s="42">
        <f t="shared" si="47"/>
        <v>0.1964999999999999</v>
      </c>
      <c r="AX129" s="43">
        <f t="shared" si="48"/>
        <v>-0.18000000000000002</v>
      </c>
      <c r="AY129" s="42">
        <f t="shared" si="71"/>
        <v>318</v>
      </c>
      <c r="AZ129" s="52">
        <f t="shared" si="72"/>
        <v>6.6479999999999997</v>
      </c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  <c r="QR129" s="35"/>
      <c r="QS129" s="35"/>
      <c r="QT129" s="35"/>
      <c r="QU129" s="35"/>
      <c r="QV129" s="35"/>
      <c r="QW129" s="35"/>
      <c r="QX129" s="35"/>
      <c r="QY129" s="35"/>
      <c r="QZ129" s="35"/>
      <c r="RA129" s="35"/>
      <c r="RB129" s="35"/>
      <c r="RC129" s="35"/>
      <c r="RD129" s="35"/>
      <c r="RE129" s="35"/>
      <c r="RF129" s="35"/>
      <c r="RG129" s="35"/>
      <c r="RH129" s="35"/>
      <c r="RI129" s="35"/>
      <c r="RJ129" s="35"/>
      <c r="RK129" s="35"/>
      <c r="RL129" s="35"/>
      <c r="RM129" s="35"/>
      <c r="RN129" s="35"/>
      <c r="RO129" s="35"/>
      <c r="RP129" s="35"/>
      <c r="RQ129" s="35"/>
      <c r="RR129" s="35"/>
      <c r="RS129" s="35"/>
      <c r="RT129" s="35"/>
      <c r="RU129" s="35"/>
      <c r="RV129" s="35"/>
      <c r="RW129" s="35"/>
      <c r="RX129" s="35"/>
      <c r="RY129" s="35"/>
      <c r="RZ129" s="35"/>
      <c r="SA129" s="35"/>
      <c r="SB129" s="35"/>
      <c r="SC129" s="35"/>
      <c r="SD129" s="35"/>
      <c r="SE129" s="35"/>
      <c r="SF129" s="35"/>
      <c r="SG129" s="35"/>
      <c r="SH129" s="35"/>
      <c r="SI129" s="35"/>
      <c r="SJ129" s="35"/>
      <c r="SK129" s="35"/>
      <c r="SL129" s="35"/>
      <c r="SM129" s="35"/>
      <c r="SN129" s="35"/>
      <c r="SO129" s="35"/>
      <c r="SP129" s="35"/>
      <c r="SQ129" s="35"/>
      <c r="SR129" s="35"/>
      <c r="SS129" s="35"/>
      <c r="ST129" s="35"/>
      <c r="SU129" s="35"/>
      <c r="SV129" s="35"/>
      <c r="SW129" s="35"/>
      <c r="SX129" s="35"/>
      <c r="SY129" s="35"/>
      <c r="SZ129" s="35"/>
      <c r="TA129" s="35"/>
      <c r="TB129" s="35"/>
      <c r="TC129" s="35"/>
      <c r="TD129" s="35"/>
      <c r="TE129" s="35"/>
      <c r="TF129" s="35"/>
      <c r="TG129" s="35"/>
      <c r="TH129" s="35"/>
      <c r="TI129" s="35"/>
      <c r="TJ129" s="35"/>
      <c r="TK129" s="35"/>
      <c r="TL129" s="35"/>
      <c r="TM129" s="35"/>
      <c r="TN129" s="35"/>
      <c r="TO129" s="35"/>
      <c r="TP129" s="35"/>
      <c r="TQ129" s="35"/>
      <c r="TR129" s="35"/>
      <c r="TS129" s="35"/>
      <c r="TT129" s="35"/>
      <c r="TU129" s="35"/>
      <c r="TV129" s="35"/>
      <c r="TW129" s="35"/>
      <c r="TX129" s="35"/>
      <c r="TY129" s="35"/>
      <c r="TZ129" s="35"/>
      <c r="UA129" s="35"/>
      <c r="UB129" s="35"/>
      <c r="UC129" s="35"/>
      <c r="UD129" s="35"/>
      <c r="UE129" s="35"/>
      <c r="UF129" s="35"/>
      <c r="UG129" s="35"/>
      <c r="UH129" s="35"/>
      <c r="UI129" s="35"/>
      <c r="UJ129" s="35"/>
      <c r="UK129" s="35"/>
      <c r="UL129" s="35"/>
      <c r="UM129" s="35"/>
      <c r="UN129" s="35"/>
      <c r="UO129" s="35"/>
      <c r="UP129" s="35"/>
      <c r="UQ129" s="35"/>
      <c r="UR129" s="35"/>
      <c r="US129" s="35"/>
      <c r="UT129" s="35"/>
      <c r="UU129" s="35"/>
      <c r="UV129" s="35"/>
      <c r="UW129" s="35"/>
      <c r="UX129" s="35"/>
      <c r="UY129" s="35"/>
      <c r="UZ129" s="35"/>
      <c r="VA129" s="35"/>
      <c r="VB129" s="35"/>
      <c r="VC129" s="35"/>
      <c r="VD129" s="35"/>
      <c r="VE129" s="35"/>
      <c r="VF129" s="35"/>
      <c r="VG129" s="35"/>
      <c r="VH129" s="35"/>
      <c r="VI129" s="35"/>
      <c r="VJ129" s="35"/>
      <c r="VK129" s="35"/>
      <c r="VL129" s="35"/>
      <c r="VM129" s="35"/>
      <c r="VN129" s="35"/>
      <c r="VO129" s="35"/>
      <c r="VP129" s="35"/>
      <c r="VQ129" s="35"/>
      <c r="VR129" s="35"/>
      <c r="VS129" s="35"/>
      <c r="VT129" s="35"/>
      <c r="VU129" s="35"/>
      <c r="VV129" s="35"/>
      <c r="VW129" s="35"/>
      <c r="VX129" s="35"/>
      <c r="VY129" s="35"/>
      <c r="VZ129" s="35"/>
      <c r="WA129" s="35"/>
      <c r="WB129" s="35"/>
      <c r="WC129" s="35"/>
      <c r="WD129" s="35"/>
      <c r="WE129" s="35"/>
      <c r="WF129" s="35"/>
      <c r="WG129" s="35"/>
      <c r="WH129" s="35"/>
      <c r="WI129" s="35"/>
      <c r="WJ129" s="35"/>
      <c r="WK129" s="35"/>
      <c r="WL129" s="35"/>
      <c r="WM129" s="35"/>
      <c r="WN129" s="35"/>
      <c r="WO129" s="35"/>
      <c r="WP129" s="35"/>
      <c r="WQ129" s="35"/>
      <c r="WR129" s="35"/>
      <c r="WS129" s="35"/>
      <c r="WT129" s="35"/>
      <c r="WU129" s="35"/>
      <c r="WV129" s="35"/>
      <c r="WW129" s="35"/>
      <c r="WX129" s="35"/>
      <c r="WY129" s="35"/>
      <c r="WZ129" s="35"/>
      <c r="XA129" s="35"/>
      <c r="XB129" s="35"/>
      <c r="XC129" s="35"/>
      <c r="XD129" s="35"/>
      <c r="XE129" s="35"/>
      <c r="XF129" s="35"/>
      <c r="XG129" s="35"/>
      <c r="XH129" s="35"/>
      <c r="XI129" s="35"/>
      <c r="XJ129" s="35"/>
      <c r="XK129" s="35"/>
      <c r="XL129" s="35"/>
      <c r="XM129" s="35"/>
      <c r="XN129" s="35"/>
      <c r="XO129" s="35"/>
      <c r="XP129" s="35"/>
      <c r="XQ129" s="35"/>
      <c r="XR129" s="35"/>
      <c r="XS129" s="35"/>
      <c r="XT129" s="35"/>
      <c r="XU129" s="35"/>
      <c r="XV129" s="35"/>
      <c r="XW129" s="35"/>
      <c r="XX129" s="35"/>
      <c r="XY129" s="35"/>
      <c r="XZ129" s="35"/>
      <c r="YA129" s="35"/>
      <c r="YB129" s="35"/>
      <c r="YC129" s="35"/>
      <c r="YD129" s="35"/>
      <c r="YE129" s="35"/>
      <c r="YF129" s="35"/>
      <c r="YG129" s="35"/>
      <c r="YH129" s="35"/>
      <c r="YI129" s="35"/>
      <c r="YJ129" s="35"/>
      <c r="YK129" s="35"/>
      <c r="YL129" s="35"/>
      <c r="YM129" s="35"/>
      <c r="YN129" s="35"/>
      <c r="YO129" s="35"/>
      <c r="YP129" s="35"/>
      <c r="YQ129" s="35"/>
      <c r="YR129" s="35"/>
      <c r="YS129" s="35"/>
      <c r="YT129" s="35"/>
      <c r="YU129" s="35"/>
      <c r="YV129" s="35"/>
      <c r="YW129" s="35"/>
      <c r="YX129" s="35"/>
      <c r="YY129" s="35"/>
      <c r="YZ129" s="35"/>
      <c r="ZA129" s="35"/>
      <c r="ZB129" s="35"/>
      <c r="ZC129" s="35"/>
      <c r="ZD129" s="35"/>
      <c r="ZE129" s="35"/>
      <c r="ZF129" s="35"/>
      <c r="ZG129" s="35"/>
      <c r="ZH129" s="35"/>
      <c r="ZI129" s="35"/>
      <c r="ZJ129" s="35"/>
      <c r="ZK129" s="35"/>
      <c r="ZL129" s="35"/>
      <c r="ZM129" s="35"/>
      <c r="ZN129" s="35"/>
      <c r="ZO129" s="35"/>
      <c r="ZP129" s="35"/>
      <c r="ZQ129" s="35"/>
      <c r="ZR129" s="35"/>
      <c r="ZS129" s="35"/>
      <c r="ZT129" s="35"/>
      <c r="ZU129" s="35"/>
      <c r="ZV129" s="35"/>
      <c r="ZW129" s="35"/>
      <c r="ZX129" s="35"/>
      <c r="ZY129" s="35"/>
      <c r="ZZ129" s="35"/>
      <c r="AAA129" s="35"/>
      <c r="AAB129" s="35"/>
      <c r="AAC129" s="35"/>
      <c r="AAD129" s="35"/>
      <c r="AAE129" s="35"/>
      <c r="AAF129" s="35"/>
      <c r="AAG129" s="35"/>
      <c r="AAH129" s="35"/>
      <c r="AAI129" s="35"/>
      <c r="AAJ129" s="35"/>
      <c r="AAK129" s="35"/>
      <c r="AAL129" s="35"/>
      <c r="AAM129" s="35"/>
      <c r="AAN129" s="35"/>
      <c r="AAO129" s="35"/>
      <c r="AAP129" s="35"/>
      <c r="AAQ129" s="35"/>
      <c r="AAR129" s="35"/>
      <c r="AAS129" s="35"/>
      <c r="AAT129" s="35"/>
      <c r="AAU129" s="35"/>
      <c r="AAV129" s="35"/>
      <c r="AAW129" s="35"/>
      <c r="AAX129" s="35"/>
      <c r="AAY129" s="35"/>
      <c r="AAZ129" s="35"/>
      <c r="ABA129" s="35"/>
      <c r="ABB129" s="35"/>
      <c r="ABC129" s="35"/>
      <c r="ABD129" s="35"/>
      <c r="ABE129" s="35"/>
      <c r="ABF129" s="35"/>
      <c r="ABG129" s="35"/>
      <c r="ABH129" s="35"/>
      <c r="ABI129" s="35"/>
      <c r="ABJ129" s="35"/>
      <c r="ABK129" s="35"/>
      <c r="ABL129" s="35"/>
      <c r="ABM129" s="35"/>
      <c r="ABN129" s="35"/>
      <c r="ABO129" s="35"/>
      <c r="ABP129" s="35"/>
      <c r="ABQ129" s="35"/>
      <c r="ABR129" s="35"/>
      <c r="ABS129" s="35"/>
      <c r="ABT129" s="35"/>
      <c r="ABU129" s="35"/>
      <c r="ABV129" s="35"/>
      <c r="ABW129" s="35"/>
      <c r="ABX129" s="35"/>
      <c r="ABY129" s="35"/>
      <c r="ABZ129" s="35"/>
      <c r="ACA129" s="35"/>
      <c r="ACB129" s="35"/>
      <c r="ACC129" s="35"/>
      <c r="ACD129" s="35"/>
      <c r="ACE129" s="35"/>
      <c r="ACF129" s="35"/>
      <c r="ACG129" s="35"/>
      <c r="ACH129" s="35"/>
      <c r="ACI129" s="35"/>
      <c r="ACJ129" s="35"/>
      <c r="ACK129" s="35"/>
      <c r="ACL129" s="35"/>
      <c r="ACM129" s="35"/>
      <c r="ACN129" s="35"/>
      <c r="ACO129" s="35"/>
      <c r="ACP129" s="35"/>
      <c r="ACQ129" s="35"/>
      <c r="ACR129" s="35"/>
      <c r="ACS129" s="35"/>
      <c r="ACT129" s="35"/>
      <c r="ACU129" s="35"/>
      <c r="ACV129" s="35"/>
      <c r="ACW129" s="35"/>
      <c r="ACX129" s="35"/>
      <c r="ACY129" s="35"/>
      <c r="ACZ129" s="35"/>
      <c r="ADA129" s="35"/>
      <c r="ADB129" s="35"/>
      <c r="ADC129" s="35"/>
      <c r="ADD129" s="35"/>
      <c r="ADE129" s="35"/>
      <c r="ADF129" s="35"/>
      <c r="ADG129" s="35"/>
      <c r="ADH129" s="35"/>
      <c r="ADI129" s="35"/>
      <c r="ADJ129" s="35"/>
      <c r="ADK129" s="35"/>
      <c r="ADL129" s="35"/>
      <c r="ADM129" s="35"/>
      <c r="ADN129" s="35"/>
      <c r="ADO129" s="35"/>
      <c r="ADP129" s="35"/>
      <c r="ADQ129" s="35"/>
      <c r="ADR129" s="35"/>
      <c r="ADS129" s="35"/>
      <c r="ADT129" s="35"/>
      <c r="ADU129" s="35"/>
      <c r="ADV129" s="35"/>
      <c r="ADW129" s="35"/>
      <c r="ADX129" s="35"/>
      <c r="ADY129" s="35"/>
      <c r="ADZ129" s="35"/>
      <c r="AEA129" s="35"/>
      <c r="AEB129" s="35"/>
      <c r="AEC129" s="35"/>
      <c r="AED129" s="35"/>
      <c r="AEE129" s="35"/>
      <c r="AEF129" s="35"/>
      <c r="AEG129" s="35"/>
      <c r="AEH129" s="35"/>
      <c r="AEI129" s="35"/>
      <c r="AEJ129" s="35"/>
      <c r="AEK129" s="35"/>
      <c r="AEL129" s="35"/>
      <c r="AEM129" s="35"/>
      <c r="AEN129" s="35"/>
      <c r="AEO129" s="35"/>
      <c r="AEP129" s="35"/>
      <c r="AEQ129" s="35"/>
      <c r="AER129" s="35"/>
      <c r="AES129" s="35"/>
      <c r="AET129" s="35"/>
      <c r="AEU129" s="35"/>
      <c r="AEV129" s="35"/>
      <c r="AEW129" s="35"/>
      <c r="AEX129" s="35"/>
      <c r="AEY129" s="35"/>
      <c r="AEZ129" s="35"/>
      <c r="AFA129" s="35"/>
      <c r="AFB129" s="35"/>
      <c r="AFC129" s="35"/>
      <c r="AFD129" s="35"/>
      <c r="AFE129" s="35"/>
      <c r="AFF129" s="35"/>
      <c r="AFG129" s="35"/>
      <c r="AFH129" s="35"/>
      <c r="AFI129" s="35"/>
      <c r="AFJ129" s="35"/>
      <c r="AFK129" s="35"/>
      <c r="AFL129" s="35"/>
      <c r="AFM129" s="35"/>
      <c r="AFN129" s="35"/>
      <c r="AFO129" s="35"/>
      <c r="AFP129" s="35"/>
      <c r="AFQ129" s="35"/>
      <c r="AFR129" s="35"/>
      <c r="AFS129" s="35"/>
      <c r="AFT129" s="35"/>
      <c r="AFU129" s="35"/>
      <c r="AFV129" s="35"/>
      <c r="AFW129" s="35"/>
      <c r="AFX129" s="35"/>
      <c r="AFY129" s="35"/>
      <c r="AFZ129" s="35"/>
      <c r="AGA129" s="35"/>
      <c r="AGB129" s="35"/>
      <c r="AGC129" s="35"/>
      <c r="AGD129" s="35"/>
      <c r="AGE129" s="35"/>
      <c r="AGF129" s="35"/>
      <c r="AGG129" s="35"/>
      <c r="AGH129" s="35"/>
      <c r="AGI129" s="35"/>
      <c r="AGJ129" s="35"/>
      <c r="AGK129" s="35"/>
      <c r="AGL129" s="35"/>
      <c r="AGM129" s="35"/>
      <c r="AGN129" s="35"/>
      <c r="AGO129" s="35"/>
      <c r="AGP129" s="35"/>
      <c r="AGQ129" s="35"/>
      <c r="AGR129" s="35"/>
      <c r="AGS129" s="35"/>
      <c r="AGT129" s="35"/>
      <c r="AGU129" s="35"/>
      <c r="AGV129" s="35"/>
      <c r="AGW129" s="35"/>
      <c r="AGX129" s="35"/>
      <c r="AGY129" s="35"/>
      <c r="AGZ129" s="35"/>
      <c r="AHA129" s="35"/>
      <c r="AHB129" s="35"/>
      <c r="AHC129" s="35"/>
      <c r="AHD129" s="35"/>
      <c r="AHE129" s="35"/>
      <c r="AHF129" s="35"/>
      <c r="AHG129" s="35"/>
      <c r="AHH129" s="35"/>
      <c r="AHI129" s="35"/>
      <c r="AHJ129" s="35"/>
      <c r="AHK129" s="35"/>
      <c r="AHL129" s="35"/>
      <c r="AHM129" s="35"/>
      <c r="AHN129" s="35"/>
      <c r="AHO129" s="35"/>
      <c r="AHP129" s="35"/>
      <c r="AHQ129" s="35"/>
      <c r="AHR129" s="35"/>
      <c r="AHS129" s="35"/>
      <c r="AHT129" s="35"/>
      <c r="AHU129" s="35"/>
      <c r="AHV129" s="35"/>
      <c r="AHW129" s="35"/>
      <c r="AHX129" s="35"/>
      <c r="AHY129" s="35"/>
      <c r="AHZ129" s="35"/>
      <c r="AIA129" s="35"/>
      <c r="AIB129" s="35"/>
      <c r="AIC129" s="35"/>
      <c r="AID129" s="35"/>
      <c r="AIE129" s="35"/>
      <c r="AIF129" s="35"/>
      <c r="AIG129" s="35"/>
      <c r="AIH129" s="35"/>
      <c r="AII129" s="35"/>
      <c r="AIJ129" s="35"/>
      <c r="AIK129" s="35"/>
      <c r="AIL129" s="35"/>
      <c r="AIM129" s="35"/>
      <c r="AIN129" s="35"/>
      <c r="AIO129" s="35"/>
      <c r="AIP129" s="35"/>
      <c r="AIQ129" s="35"/>
      <c r="AIR129" s="35"/>
      <c r="AIS129" s="35"/>
      <c r="AIT129" s="35"/>
      <c r="AIU129" s="35"/>
      <c r="AIV129" s="35"/>
      <c r="AIW129" s="35"/>
      <c r="AIX129" s="35"/>
      <c r="AIY129" s="35"/>
      <c r="AIZ129" s="35"/>
      <c r="AJA129" s="35"/>
      <c r="AJB129" s="35"/>
      <c r="AJC129" s="35"/>
      <c r="AJD129" s="35"/>
      <c r="AJE129" s="35"/>
      <c r="AJF129" s="35"/>
      <c r="AJG129" s="35"/>
      <c r="AJH129" s="35"/>
      <c r="AJI129" s="35"/>
      <c r="AJJ129" s="35"/>
      <c r="AJK129" s="35"/>
      <c r="AJL129" s="35"/>
      <c r="AJM129" s="35"/>
      <c r="AJN129" s="35"/>
      <c r="AJO129" s="35"/>
      <c r="AJP129" s="35"/>
      <c r="AJQ129" s="35"/>
      <c r="AJR129" s="35"/>
      <c r="AJS129" s="35"/>
      <c r="AJT129" s="35"/>
      <c r="AJU129" s="35"/>
      <c r="AJV129" s="35"/>
      <c r="AJW129" s="35"/>
      <c r="AJX129" s="35"/>
      <c r="AJY129" s="35"/>
      <c r="AJZ129" s="35"/>
      <c r="AKA129" s="35"/>
      <c r="AKB129" s="35"/>
      <c r="AKC129" s="35"/>
      <c r="AKD129" s="35"/>
      <c r="AKE129" s="35"/>
      <c r="AKF129" s="35"/>
      <c r="AKG129" s="35"/>
      <c r="AKH129" s="35"/>
      <c r="AKI129" s="35"/>
      <c r="AKJ129" s="35"/>
      <c r="AKK129" s="35"/>
      <c r="AKL129" s="35"/>
      <c r="AKM129" s="35"/>
      <c r="AKN129" s="35"/>
      <c r="AKO129" s="35"/>
      <c r="AKP129" s="35"/>
      <c r="AKQ129" s="35"/>
      <c r="AKR129" s="35"/>
      <c r="AKS129" s="35"/>
      <c r="AKT129" s="35"/>
      <c r="AKU129" s="35"/>
      <c r="AKV129" s="35"/>
      <c r="AKW129" s="35"/>
      <c r="AKX129" s="35"/>
      <c r="AKY129" s="35"/>
      <c r="AKZ129" s="35"/>
      <c r="ALA129" s="35"/>
      <c r="ALB129" s="35"/>
      <c r="ALC129" s="35"/>
      <c r="ALD129" s="35"/>
      <c r="ALE129" s="35"/>
      <c r="ALF129" s="35"/>
      <c r="ALG129" s="35"/>
      <c r="ALH129" s="35"/>
      <c r="ALI129" s="35"/>
      <c r="ALJ129" s="35"/>
      <c r="ALK129" s="35"/>
      <c r="ALL129" s="35"/>
      <c r="ALM129" s="35"/>
      <c r="ALN129" s="35"/>
      <c r="ALO129" s="35"/>
      <c r="ALP129" s="35"/>
      <c r="ALQ129" s="35"/>
      <c r="ALR129" s="35"/>
      <c r="ALS129" s="35"/>
      <c r="ALT129" s="35"/>
      <c r="ALU129" s="35"/>
      <c r="ALV129" s="35"/>
      <c r="ALW129" s="35"/>
      <c r="ALX129" s="35"/>
      <c r="ALY129" s="35"/>
      <c r="ALZ129" s="35"/>
      <c r="AMA129" s="35"/>
    </row>
    <row r="130" spans="14:1015">
      <c r="N130" s="3">
        <f>Y130*info!T$4+AC130*info!T$5+AG130*info!T$6+AK130*info!T$7+N129</f>
        <v>2.0454000000000008</v>
      </c>
      <c r="P130" s="45">
        <v>90</v>
      </c>
      <c r="Q130" s="131"/>
      <c r="R130" s="131"/>
      <c r="S130" s="161">
        <f t="shared" si="61"/>
        <v>2.2124901185770745E-2</v>
      </c>
      <c r="T130" s="169">
        <f>AA129*$AA$30*$AA$34*(1-$AA$32)+AE129*$AE$30*$AE$34*(1-$AE$32)+AI129*$AI$30*$AI$34*(1-$AI$32)+AM129*$AM$30*$AM$34*(1-$AM$32)+AQ129*$AQ$30*$AQ$34*(1-$AQ$32)+AU129*$AU$30*$AU$34*(1-$AU$32)+Q130-R130+AW129+AX129+Advance!G104</f>
        <v>0.18269999999999989</v>
      </c>
      <c r="U130" s="132">
        <f t="shared" si="70"/>
        <v>0</v>
      </c>
      <c r="V130" s="165">
        <f t="shared" si="49"/>
        <v>0.18269999999999989</v>
      </c>
      <c r="W130" s="166">
        <f t="shared" si="62"/>
        <v>6.6479999999999997</v>
      </c>
      <c r="X130" s="49"/>
      <c r="Y130" s="42">
        <f t="shared" si="41"/>
        <v>0</v>
      </c>
      <c r="Z130" s="46">
        <f t="shared" si="63"/>
        <v>0</v>
      </c>
      <c r="AA130" s="47">
        <f t="shared" si="50"/>
        <v>0</v>
      </c>
      <c r="AB130" s="48">
        <f t="shared" si="51"/>
        <v>0.18269999999999989</v>
      </c>
      <c r="AC130" s="49">
        <f t="shared" si="52"/>
        <v>0</v>
      </c>
      <c r="AD130" s="46">
        <f t="shared" si="64"/>
        <v>0</v>
      </c>
      <c r="AE130" s="46">
        <f t="shared" si="53"/>
        <v>100</v>
      </c>
      <c r="AF130" s="50">
        <f t="shared" si="42"/>
        <v>0.18269999999999989</v>
      </c>
      <c r="AG130" s="42">
        <f t="shared" si="65"/>
        <v>7</v>
      </c>
      <c r="AH130" s="46">
        <f t="shared" si="66"/>
        <v>-7</v>
      </c>
      <c r="AI130" s="46">
        <f t="shared" si="54"/>
        <v>200</v>
      </c>
      <c r="AJ130" s="50">
        <f t="shared" si="43"/>
        <v>1.469999999999988E-2</v>
      </c>
      <c r="AK130" s="42">
        <f t="shared" si="55"/>
        <v>0</v>
      </c>
      <c r="AL130" s="46">
        <f t="shared" si="67"/>
        <v>0</v>
      </c>
      <c r="AM130" s="46">
        <f t="shared" si="56"/>
        <v>18</v>
      </c>
      <c r="AN130" s="50">
        <f t="shared" si="44"/>
        <v>1.469999999999988E-2</v>
      </c>
      <c r="AO130" s="42">
        <f t="shared" si="57"/>
        <v>0</v>
      </c>
      <c r="AP130" s="46">
        <f t="shared" si="68"/>
        <v>0</v>
      </c>
      <c r="AQ130" s="46">
        <f t="shared" si="58"/>
        <v>0</v>
      </c>
      <c r="AR130" s="50">
        <f t="shared" si="45"/>
        <v>1.469999999999988E-2</v>
      </c>
      <c r="AS130" s="42">
        <f t="shared" si="59"/>
        <v>0</v>
      </c>
      <c r="AT130" s="46">
        <f t="shared" si="69"/>
        <v>0</v>
      </c>
      <c r="AU130" s="46">
        <f t="shared" si="60"/>
        <v>0</v>
      </c>
      <c r="AV130" s="51">
        <f t="shared" si="46"/>
        <v>1.469999999999988E-2</v>
      </c>
      <c r="AW130" s="42">
        <f t="shared" si="47"/>
        <v>0.18269999999999989</v>
      </c>
      <c r="AX130" s="43">
        <f t="shared" si="48"/>
        <v>-0.16800000000000001</v>
      </c>
      <c r="AY130" s="42">
        <f t="shared" si="71"/>
        <v>318</v>
      </c>
      <c r="AZ130" s="52">
        <f t="shared" si="72"/>
        <v>6.6479999999999997</v>
      </c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  <c r="QR130" s="35"/>
      <c r="QS130" s="35"/>
      <c r="QT130" s="35"/>
      <c r="QU130" s="35"/>
      <c r="QV130" s="35"/>
      <c r="QW130" s="35"/>
      <c r="QX130" s="35"/>
      <c r="QY130" s="35"/>
      <c r="QZ130" s="35"/>
      <c r="RA130" s="35"/>
      <c r="RB130" s="35"/>
      <c r="RC130" s="35"/>
      <c r="RD130" s="35"/>
      <c r="RE130" s="35"/>
      <c r="RF130" s="35"/>
      <c r="RG130" s="35"/>
      <c r="RH130" s="35"/>
      <c r="RI130" s="35"/>
      <c r="RJ130" s="35"/>
      <c r="RK130" s="35"/>
      <c r="RL130" s="35"/>
      <c r="RM130" s="35"/>
      <c r="RN130" s="35"/>
      <c r="RO130" s="35"/>
      <c r="RP130" s="35"/>
      <c r="RQ130" s="35"/>
      <c r="RR130" s="35"/>
      <c r="RS130" s="35"/>
      <c r="RT130" s="35"/>
      <c r="RU130" s="35"/>
      <c r="RV130" s="35"/>
      <c r="RW130" s="35"/>
      <c r="RX130" s="35"/>
      <c r="RY130" s="35"/>
      <c r="RZ130" s="35"/>
      <c r="SA130" s="35"/>
      <c r="SB130" s="35"/>
      <c r="SC130" s="35"/>
      <c r="SD130" s="35"/>
      <c r="SE130" s="35"/>
      <c r="SF130" s="35"/>
      <c r="SG130" s="35"/>
      <c r="SH130" s="35"/>
      <c r="SI130" s="35"/>
      <c r="SJ130" s="35"/>
      <c r="SK130" s="35"/>
      <c r="SL130" s="35"/>
      <c r="SM130" s="35"/>
      <c r="SN130" s="35"/>
      <c r="SO130" s="35"/>
      <c r="SP130" s="35"/>
      <c r="SQ130" s="35"/>
      <c r="SR130" s="35"/>
      <c r="SS130" s="35"/>
      <c r="ST130" s="35"/>
      <c r="SU130" s="35"/>
      <c r="SV130" s="35"/>
      <c r="SW130" s="35"/>
      <c r="SX130" s="35"/>
      <c r="SY130" s="35"/>
      <c r="SZ130" s="35"/>
      <c r="TA130" s="35"/>
      <c r="TB130" s="35"/>
      <c r="TC130" s="35"/>
      <c r="TD130" s="35"/>
      <c r="TE130" s="35"/>
      <c r="TF130" s="35"/>
      <c r="TG130" s="35"/>
      <c r="TH130" s="35"/>
      <c r="TI130" s="35"/>
      <c r="TJ130" s="35"/>
      <c r="TK130" s="35"/>
      <c r="TL130" s="35"/>
      <c r="TM130" s="35"/>
      <c r="TN130" s="35"/>
      <c r="TO130" s="35"/>
      <c r="TP130" s="35"/>
      <c r="TQ130" s="35"/>
      <c r="TR130" s="35"/>
      <c r="TS130" s="35"/>
      <c r="TT130" s="35"/>
      <c r="TU130" s="35"/>
      <c r="TV130" s="35"/>
      <c r="TW130" s="35"/>
      <c r="TX130" s="35"/>
      <c r="TY130" s="35"/>
      <c r="TZ130" s="35"/>
      <c r="UA130" s="35"/>
      <c r="UB130" s="35"/>
      <c r="UC130" s="35"/>
      <c r="UD130" s="35"/>
      <c r="UE130" s="35"/>
      <c r="UF130" s="35"/>
      <c r="UG130" s="35"/>
      <c r="UH130" s="35"/>
      <c r="UI130" s="35"/>
      <c r="UJ130" s="35"/>
      <c r="UK130" s="35"/>
      <c r="UL130" s="35"/>
      <c r="UM130" s="35"/>
      <c r="UN130" s="35"/>
      <c r="UO130" s="35"/>
      <c r="UP130" s="35"/>
      <c r="UQ130" s="35"/>
      <c r="UR130" s="35"/>
      <c r="US130" s="35"/>
      <c r="UT130" s="35"/>
      <c r="UU130" s="35"/>
      <c r="UV130" s="35"/>
      <c r="UW130" s="35"/>
      <c r="UX130" s="35"/>
      <c r="UY130" s="35"/>
      <c r="UZ130" s="35"/>
      <c r="VA130" s="35"/>
      <c r="VB130" s="35"/>
      <c r="VC130" s="35"/>
      <c r="VD130" s="35"/>
      <c r="VE130" s="35"/>
      <c r="VF130" s="35"/>
      <c r="VG130" s="35"/>
      <c r="VH130" s="35"/>
      <c r="VI130" s="35"/>
      <c r="VJ130" s="35"/>
      <c r="VK130" s="35"/>
      <c r="VL130" s="35"/>
      <c r="VM130" s="35"/>
      <c r="VN130" s="35"/>
      <c r="VO130" s="35"/>
      <c r="VP130" s="35"/>
      <c r="VQ130" s="35"/>
      <c r="VR130" s="35"/>
      <c r="VS130" s="35"/>
      <c r="VT130" s="35"/>
      <c r="VU130" s="35"/>
      <c r="VV130" s="35"/>
      <c r="VW130" s="35"/>
      <c r="VX130" s="35"/>
      <c r="VY130" s="35"/>
      <c r="VZ130" s="35"/>
      <c r="WA130" s="35"/>
      <c r="WB130" s="35"/>
      <c r="WC130" s="35"/>
      <c r="WD130" s="35"/>
      <c r="WE130" s="35"/>
      <c r="WF130" s="35"/>
      <c r="WG130" s="35"/>
      <c r="WH130" s="35"/>
      <c r="WI130" s="35"/>
      <c r="WJ130" s="35"/>
      <c r="WK130" s="35"/>
      <c r="WL130" s="35"/>
      <c r="WM130" s="35"/>
      <c r="WN130" s="35"/>
      <c r="WO130" s="35"/>
      <c r="WP130" s="35"/>
      <c r="WQ130" s="35"/>
      <c r="WR130" s="35"/>
      <c r="WS130" s="35"/>
      <c r="WT130" s="35"/>
      <c r="WU130" s="35"/>
      <c r="WV130" s="35"/>
      <c r="WW130" s="35"/>
      <c r="WX130" s="35"/>
      <c r="WY130" s="35"/>
      <c r="WZ130" s="35"/>
      <c r="XA130" s="35"/>
      <c r="XB130" s="35"/>
      <c r="XC130" s="35"/>
      <c r="XD130" s="35"/>
      <c r="XE130" s="35"/>
      <c r="XF130" s="35"/>
      <c r="XG130" s="35"/>
      <c r="XH130" s="35"/>
      <c r="XI130" s="35"/>
      <c r="XJ130" s="35"/>
      <c r="XK130" s="35"/>
      <c r="XL130" s="35"/>
      <c r="XM130" s="35"/>
      <c r="XN130" s="35"/>
      <c r="XO130" s="35"/>
      <c r="XP130" s="35"/>
      <c r="XQ130" s="35"/>
      <c r="XR130" s="35"/>
      <c r="XS130" s="35"/>
      <c r="XT130" s="35"/>
      <c r="XU130" s="35"/>
      <c r="XV130" s="35"/>
      <c r="XW130" s="35"/>
      <c r="XX130" s="35"/>
      <c r="XY130" s="35"/>
      <c r="XZ130" s="35"/>
      <c r="YA130" s="35"/>
      <c r="YB130" s="35"/>
      <c r="YC130" s="35"/>
      <c r="YD130" s="35"/>
      <c r="YE130" s="35"/>
      <c r="YF130" s="35"/>
      <c r="YG130" s="35"/>
      <c r="YH130" s="35"/>
      <c r="YI130" s="35"/>
      <c r="YJ130" s="35"/>
      <c r="YK130" s="35"/>
      <c r="YL130" s="35"/>
      <c r="YM130" s="35"/>
      <c r="YN130" s="35"/>
      <c r="YO130" s="35"/>
      <c r="YP130" s="35"/>
      <c r="YQ130" s="35"/>
      <c r="YR130" s="35"/>
      <c r="YS130" s="35"/>
      <c r="YT130" s="35"/>
      <c r="YU130" s="35"/>
      <c r="YV130" s="35"/>
      <c r="YW130" s="35"/>
      <c r="YX130" s="35"/>
      <c r="YY130" s="35"/>
      <c r="YZ130" s="35"/>
      <c r="ZA130" s="35"/>
      <c r="ZB130" s="35"/>
      <c r="ZC130" s="35"/>
      <c r="ZD130" s="35"/>
      <c r="ZE130" s="35"/>
      <c r="ZF130" s="35"/>
      <c r="ZG130" s="35"/>
      <c r="ZH130" s="35"/>
      <c r="ZI130" s="35"/>
      <c r="ZJ130" s="35"/>
      <c r="ZK130" s="35"/>
      <c r="ZL130" s="35"/>
      <c r="ZM130" s="35"/>
      <c r="ZN130" s="35"/>
      <c r="ZO130" s="35"/>
      <c r="ZP130" s="35"/>
      <c r="ZQ130" s="35"/>
      <c r="ZR130" s="35"/>
      <c r="ZS130" s="35"/>
      <c r="ZT130" s="35"/>
      <c r="ZU130" s="35"/>
      <c r="ZV130" s="35"/>
      <c r="ZW130" s="35"/>
      <c r="ZX130" s="35"/>
      <c r="ZY130" s="35"/>
      <c r="ZZ130" s="35"/>
      <c r="AAA130" s="35"/>
      <c r="AAB130" s="35"/>
      <c r="AAC130" s="35"/>
      <c r="AAD130" s="35"/>
      <c r="AAE130" s="35"/>
      <c r="AAF130" s="35"/>
      <c r="AAG130" s="35"/>
      <c r="AAH130" s="35"/>
      <c r="AAI130" s="35"/>
      <c r="AAJ130" s="35"/>
      <c r="AAK130" s="35"/>
      <c r="AAL130" s="35"/>
      <c r="AAM130" s="35"/>
      <c r="AAN130" s="35"/>
      <c r="AAO130" s="35"/>
      <c r="AAP130" s="35"/>
      <c r="AAQ130" s="35"/>
      <c r="AAR130" s="35"/>
      <c r="AAS130" s="35"/>
      <c r="AAT130" s="35"/>
      <c r="AAU130" s="35"/>
      <c r="AAV130" s="35"/>
      <c r="AAW130" s="35"/>
      <c r="AAX130" s="35"/>
      <c r="AAY130" s="35"/>
      <c r="AAZ130" s="35"/>
      <c r="ABA130" s="35"/>
      <c r="ABB130" s="35"/>
      <c r="ABC130" s="35"/>
      <c r="ABD130" s="35"/>
      <c r="ABE130" s="35"/>
      <c r="ABF130" s="35"/>
      <c r="ABG130" s="35"/>
      <c r="ABH130" s="35"/>
      <c r="ABI130" s="35"/>
      <c r="ABJ130" s="35"/>
      <c r="ABK130" s="35"/>
      <c r="ABL130" s="35"/>
      <c r="ABM130" s="35"/>
      <c r="ABN130" s="35"/>
      <c r="ABO130" s="35"/>
      <c r="ABP130" s="35"/>
      <c r="ABQ130" s="35"/>
      <c r="ABR130" s="35"/>
      <c r="ABS130" s="35"/>
      <c r="ABT130" s="35"/>
      <c r="ABU130" s="35"/>
      <c r="ABV130" s="35"/>
      <c r="ABW130" s="35"/>
      <c r="ABX130" s="35"/>
      <c r="ABY130" s="35"/>
      <c r="ABZ130" s="35"/>
      <c r="ACA130" s="35"/>
      <c r="ACB130" s="35"/>
      <c r="ACC130" s="35"/>
      <c r="ACD130" s="35"/>
      <c r="ACE130" s="35"/>
      <c r="ACF130" s="35"/>
      <c r="ACG130" s="35"/>
      <c r="ACH130" s="35"/>
      <c r="ACI130" s="35"/>
      <c r="ACJ130" s="35"/>
      <c r="ACK130" s="35"/>
      <c r="ACL130" s="35"/>
      <c r="ACM130" s="35"/>
      <c r="ACN130" s="35"/>
      <c r="ACO130" s="35"/>
      <c r="ACP130" s="35"/>
      <c r="ACQ130" s="35"/>
      <c r="ACR130" s="35"/>
      <c r="ACS130" s="35"/>
      <c r="ACT130" s="35"/>
      <c r="ACU130" s="35"/>
      <c r="ACV130" s="35"/>
      <c r="ACW130" s="35"/>
      <c r="ACX130" s="35"/>
      <c r="ACY130" s="35"/>
      <c r="ACZ130" s="35"/>
      <c r="ADA130" s="35"/>
      <c r="ADB130" s="35"/>
      <c r="ADC130" s="35"/>
      <c r="ADD130" s="35"/>
      <c r="ADE130" s="35"/>
      <c r="ADF130" s="35"/>
      <c r="ADG130" s="35"/>
      <c r="ADH130" s="35"/>
      <c r="ADI130" s="35"/>
      <c r="ADJ130" s="35"/>
      <c r="ADK130" s="35"/>
      <c r="ADL130" s="35"/>
      <c r="ADM130" s="35"/>
      <c r="ADN130" s="35"/>
      <c r="ADO130" s="35"/>
      <c r="ADP130" s="35"/>
      <c r="ADQ130" s="35"/>
      <c r="ADR130" s="35"/>
      <c r="ADS130" s="35"/>
      <c r="ADT130" s="35"/>
      <c r="ADU130" s="35"/>
      <c r="ADV130" s="35"/>
      <c r="ADW130" s="35"/>
      <c r="ADX130" s="35"/>
      <c r="ADY130" s="35"/>
      <c r="ADZ130" s="35"/>
      <c r="AEA130" s="35"/>
      <c r="AEB130" s="35"/>
      <c r="AEC130" s="35"/>
      <c r="AED130" s="35"/>
      <c r="AEE130" s="35"/>
      <c r="AEF130" s="35"/>
      <c r="AEG130" s="35"/>
      <c r="AEH130" s="35"/>
      <c r="AEI130" s="35"/>
      <c r="AEJ130" s="35"/>
      <c r="AEK130" s="35"/>
      <c r="AEL130" s="35"/>
      <c r="AEM130" s="35"/>
      <c r="AEN130" s="35"/>
      <c r="AEO130" s="35"/>
      <c r="AEP130" s="35"/>
      <c r="AEQ130" s="35"/>
      <c r="AER130" s="35"/>
      <c r="AES130" s="35"/>
      <c r="AET130" s="35"/>
      <c r="AEU130" s="35"/>
      <c r="AEV130" s="35"/>
      <c r="AEW130" s="35"/>
      <c r="AEX130" s="35"/>
      <c r="AEY130" s="35"/>
      <c r="AEZ130" s="35"/>
      <c r="AFA130" s="35"/>
      <c r="AFB130" s="35"/>
      <c r="AFC130" s="35"/>
      <c r="AFD130" s="35"/>
      <c r="AFE130" s="35"/>
      <c r="AFF130" s="35"/>
      <c r="AFG130" s="35"/>
      <c r="AFH130" s="35"/>
      <c r="AFI130" s="35"/>
      <c r="AFJ130" s="35"/>
      <c r="AFK130" s="35"/>
      <c r="AFL130" s="35"/>
      <c r="AFM130" s="35"/>
      <c r="AFN130" s="35"/>
      <c r="AFO130" s="35"/>
      <c r="AFP130" s="35"/>
      <c r="AFQ130" s="35"/>
      <c r="AFR130" s="35"/>
      <c r="AFS130" s="35"/>
      <c r="AFT130" s="35"/>
      <c r="AFU130" s="35"/>
      <c r="AFV130" s="35"/>
      <c r="AFW130" s="35"/>
      <c r="AFX130" s="35"/>
      <c r="AFY130" s="35"/>
      <c r="AFZ130" s="35"/>
      <c r="AGA130" s="35"/>
      <c r="AGB130" s="35"/>
      <c r="AGC130" s="35"/>
      <c r="AGD130" s="35"/>
      <c r="AGE130" s="35"/>
      <c r="AGF130" s="35"/>
      <c r="AGG130" s="35"/>
      <c r="AGH130" s="35"/>
      <c r="AGI130" s="35"/>
      <c r="AGJ130" s="35"/>
      <c r="AGK130" s="35"/>
      <c r="AGL130" s="35"/>
      <c r="AGM130" s="35"/>
      <c r="AGN130" s="35"/>
      <c r="AGO130" s="35"/>
      <c r="AGP130" s="35"/>
      <c r="AGQ130" s="35"/>
      <c r="AGR130" s="35"/>
      <c r="AGS130" s="35"/>
      <c r="AGT130" s="35"/>
      <c r="AGU130" s="35"/>
      <c r="AGV130" s="35"/>
      <c r="AGW130" s="35"/>
      <c r="AGX130" s="35"/>
      <c r="AGY130" s="35"/>
      <c r="AGZ130" s="35"/>
      <c r="AHA130" s="35"/>
      <c r="AHB130" s="35"/>
      <c r="AHC130" s="35"/>
      <c r="AHD130" s="35"/>
      <c r="AHE130" s="35"/>
      <c r="AHF130" s="35"/>
      <c r="AHG130" s="35"/>
      <c r="AHH130" s="35"/>
      <c r="AHI130" s="35"/>
      <c r="AHJ130" s="35"/>
      <c r="AHK130" s="35"/>
      <c r="AHL130" s="35"/>
      <c r="AHM130" s="35"/>
      <c r="AHN130" s="35"/>
      <c r="AHO130" s="35"/>
      <c r="AHP130" s="35"/>
      <c r="AHQ130" s="35"/>
      <c r="AHR130" s="35"/>
      <c r="AHS130" s="35"/>
      <c r="AHT130" s="35"/>
      <c r="AHU130" s="35"/>
      <c r="AHV130" s="35"/>
      <c r="AHW130" s="35"/>
      <c r="AHX130" s="35"/>
      <c r="AHY130" s="35"/>
      <c r="AHZ130" s="35"/>
      <c r="AIA130" s="35"/>
      <c r="AIB130" s="35"/>
      <c r="AIC130" s="35"/>
      <c r="AID130" s="35"/>
      <c r="AIE130" s="35"/>
      <c r="AIF130" s="35"/>
      <c r="AIG130" s="35"/>
      <c r="AIH130" s="35"/>
      <c r="AII130" s="35"/>
      <c r="AIJ130" s="35"/>
      <c r="AIK130" s="35"/>
      <c r="AIL130" s="35"/>
      <c r="AIM130" s="35"/>
      <c r="AIN130" s="35"/>
      <c r="AIO130" s="35"/>
      <c r="AIP130" s="35"/>
      <c r="AIQ130" s="35"/>
      <c r="AIR130" s="35"/>
      <c r="AIS130" s="35"/>
      <c r="AIT130" s="35"/>
      <c r="AIU130" s="35"/>
      <c r="AIV130" s="35"/>
      <c r="AIW130" s="35"/>
      <c r="AIX130" s="35"/>
      <c r="AIY130" s="35"/>
      <c r="AIZ130" s="35"/>
      <c r="AJA130" s="35"/>
      <c r="AJB130" s="35"/>
      <c r="AJC130" s="35"/>
      <c r="AJD130" s="35"/>
      <c r="AJE130" s="35"/>
      <c r="AJF130" s="35"/>
      <c r="AJG130" s="35"/>
      <c r="AJH130" s="35"/>
      <c r="AJI130" s="35"/>
      <c r="AJJ130" s="35"/>
      <c r="AJK130" s="35"/>
      <c r="AJL130" s="35"/>
      <c r="AJM130" s="35"/>
      <c r="AJN130" s="35"/>
      <c r="AJO130" s="35"/>
      <c r="AJP130" s="35"/>
      <c r="AJQ130" s="35"/>
      <c r="AJR130" s="35"/>
      <c r="AJS130" s="35"/>
      <c r="AJT130" s="35"/>
      <c r="AJU130" s="35"/>
      <c r="AJV130" s="35"/>
      <c r="AJW130" s="35"/>
      <c r="AJX130" s="35"/>
      <c r="AJY130" s="35"/>
      <c r="AJZ130" s="35"/>
      <c r="AKA130" s="35"/>
      <c r="AKB130" s="35"/>
      <c r="AKC130" s="35"/>
      <c r="AKD130" s="35"/>
      <c r="AKE130" s="35"/>
      <c r="AKF130" s="35"/>
      <c r="AKG130" s="35"/>
      <c r="AKH130" s="35"/>
      <c r="AKI130" s="35"/>
      <c r="AKJ130" s="35"/>
      <c r="AKK130" s="35"/>
      <c r="AKL130" s="35"/>
      <c r="AKM130" s="35"/>
      <c r="AKN130" s="35"/>
      <c r="AKO130" s="35"/>
      <c r="AKP130" s="35"/>
      <c r="AKQ130" s="35"/>
      <c r="AKR130" s="35"/>
      <c r="AKS130" s="35"/>
      <c r="AKT130" s="35"/>
      <c r="AKU130" s="35"/>
      <c r="AKV130" s="35"/>
      <c r="AKW130" s="35"/>
      <c r="AKX130" s="35"/>
      <c r="AKY130" s="35"/>
      <c r="AKZ130" s="35"/>
      <c r="ALA130" s="35"/>
      <c r="ALB130" s="35"/>
      <c r="ALC130" s="35"/>
      <c r="ALD130" s="35"/>
      <c r="ALE130" s="35"/>
      <c r="ALF130" s="35"/>
      <c r="ALG130" s="35"/>
      <c r="ALH130" s="35"/>
      <c r="ALI130" s="35"/>
      <c r="ALJ130" s="35"/>
      <c r="ALK130" s="35"/>
      <c r="ALL130" s="35"/>
      <c r="ALM130" s="35"/>
      <c r="ALN130" s="35"/>
      <c r="ALO130" s="35"/>
      <c r="ALP130" s="35"/>
      <c r="ALQ130" s="35"/>
      <c r="ALR130" s="35"/>
      <c r="ALS130" s="35"/>
      <c r="ALT130" s="35"/>
      <c r="ALU130" s="35"/>
      <c r="ALV130" s="35"/>
      <c r="ALW130" s="35"/>
      <c r="ALX130" s="35"/>
      <c r="ALY130" s="35"/>
      <c r="ALZ130" s="35"/>
      <c r="AMA130" s="35"/>
    </row>
    <row r="131" spans="14:1015">
      <c r="N131" s="3">
        <f>Y131*info!T$4+AC131*info!T$5+AG131*info!T$6+AK131*info!T$7+N130</f>
        <v>2.0670000000000006</v>
      </c>
      <c r="P131" s="45">
        <v>91</v>
      </c>
      <c r="Q131" s="131"/>
      <c r="R131" s="131"/>
      <c r="S131" s="161">
        <f t="shared" si="61"/>
        <v>2.2124901185770745E-2</v>
      </c>
      <c r="T131" s="169">
        <f>AA130*$AA$30*$AA$34*(1-$AA$32)+AE130*$AE$30*$AE$34*(1-$AE$32)+AI130*$AI$30*$AI$34*(1-$AI$32)+AM130*$AM$30*$AM$34*(1-$AM$32)+AQ130*$AQ$30*$AQ$34*(1-$AQ$32)+AU130*$AU$30*$AU$34*(1-$AU$32)+Q131-R131+AW130+AX130+Advance!G105</f>
        <v>0.18089999999999987</v>
      </c>
      <c r="U131" s="132">
        <f t="shared" si="70"/>
        <v>0</v>
      </c>
      <c r="V131" s="165">
        <f t="shared" si="49"/>
        <v>0.18089999999999987</v>
      </c>
      <c r="W131" s="166">
        <f t="shared" si="62"/>
        <v>6.6840000000000002</v>
      </c>
      <c r="X131" s="49"/>
      <c r="Y131" s="42">
        <f t="shared" si="41"/>
        <v>0</v>
      </c>
      <c r="Z131" s="46">
        <f t="shared" si="63"/>
        <v>0</v>
      </c>
      <c r="AA131" s="47">
        <f t="shared" si="50"/>
        <v>0</v>
      </c>
      <c r="AB131" s="48">
        <f t="shared" si="51"/>
        <v>0.18089999999999987</v>
      </c>
      <c r="AC131" s="49">
        <f t="shared" si="52"/>
        <v>0</v>
      </c>
      <c r="AD131" s="46">
        <f t="shared" si="64"/>
        <v>0</v>
      </c>
      <c r="AE131" s="46">
        <f t="shared" si="53"/>
        <v>100</v>
      </c>
      <c r="AF131" s="50">
        <f t="shared" si="42"/>
        <v>0.18089999999999987</v>
      </c>
      <c r="AG131" s="42">
        <f t="shared" si="65"/>
        <v>5</v>
      </c>
      <c r="AH131" s="46">
        <f t="shared" si="66"/>
        <v>-5</v>
      </c>
      <c r="AI131" s="46">
        <f t="shared" si="54"/>
        <v>200</v>
      </c>
      <c r="AJ131" s="50">
        <f t="shared" si="43"/>
        <v>6.0899999999999871E-2</v>
      </c>
      <c r="AK131" s="42">
        <f t="shared" si="55"/>
        <v>1</v>
      </c>
      <c r="AL131" s="46">
        <f t="shared" si="67"/>
        <v>0</v>
      </c>
      <c r="AM131" s="46">
        <f t="shared" si="56"/>
        <v>19</v>
      </c>
      <c r="AN131" s="50">
        <f t="shared" si="44"/>
        <v>2.4899999999999874E-2</v>
      </c>
      <c r="AO131" s="42">
        <f t="shared" si="57"/>
        <v>0</v>
      </c>
      <c r="AP131" s="46">
        <f t="shared" si="68"/>
        <v>0</v>
      </c>
      <c r="AQ131" s="46">
        <f t="shared" si="58"/>
        <v>0</v>
      </c>
      <c r="AR131" s="50">
        <f t="shared" si="45"/>
        <v>2.4899999999999874E-2</v>
      </c>
      <c r="AS131" s="42">
        <f t="shared" si="59"/>
        <v>0</v>
      </c>
      <c r="AT131" s="46">
        <f t="shared" si="69"/>
        <v>0</v>
      </c>
      <c r="AU131" s="46">
        <f t="shared" si="60"/>
        <v>0</v>
      </c>
      <c r="AV131" s="51">
        <f t="shared" si="46"/>
        <v>2.4899999999999874E-2</v>
      </c>
      <c r="AW131" s="42">
        <f t="shared" si="47"/>
        <v>0.18089999999999987</v>
      </c>
      <c r="AX131" s="43">
        <f t="shared" si="48"/>
        <v>-0.156</v>
      </c>
      <c r="AY131" s="42">
        <f t="shared" si="71"/>
        <v>319</v>
      </c>
      <c r="AZ131" s="52">
        <f t="shared" si="72"/>
        <v>6.6840000000000002</v>
      </c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  <c r="QR131" s="35"/>
      <c r="QS131" s="35"/>
      <c r="QT131" s="35"/>
      <c r="QU131" s="35"/>
      <c r="QV131" s="35"/>
      <c r="QW131" s="35"/>
      <c r="QX131" s="35"/>
      <c r="QY131" s="35"/>
      <c r="QZ131" s="35"/>
      <c r="RA131" s="35"/>
      <c r="RB131" s="35"/>
      <c r="RC131" s="35"/>
      <c r="RD131" s="35"/>
      <c r="RE131" s="35"/>
      <c r="RF131" s="35"/>
      <c r="RG131" s="35"/>
      <c r="RH131" s="35"/>
      <c r="RI131" s="35"/>
      <c r="RJ131" s="35"/>
      <c r="RK131" s="35"/>
      <c r="RL131" s="35"/>
      <c r="RM131" s="35"/>
      <c r="RN131" s="35"/>
      <c r="RO131" s="35"/>
      <c r="RP131" s="35"/>
      <c r="RQ131" s="35"/>
      <c r="RR131" s="35"/>
      <c r="RS131" s="35"/>
      <c r="RT131" s="35"/>
      <c r="RU131" s="35"/>
      <c r="RV131" s="35"/>
      <c r="RW131" s="35"/>
      <c r="RX131" s="35"/>
      <c r="RY131" s="35"/>
      <c r="RZ131" s="35"/>
      <c r="SA131" s="35"/>
      <c r="SB131" s="35"/>
      <c r="SC131" s="35"/>
      <c r="SD131" s="35"/>
      <c r="SE131" s="35"/>
      <c r="SF131" s="35"/>
      <c r="SG131" s="35"/>
      <c r="SH131" s="35"/>
      <c r="SI131" s="35"/>
      <c r="SJ131" s="35"/>
      <c r="SK131" s="35"/>
      <c r="SL131" s="35"/>
      <c r="SM131" s="35"/>
      <c r="SN131" s="35"/>
      <c r="SO131" s="35"/>
      <c r="SP131" s="35"/>
      <c r="SQ131" s="35"/>
      <c r="SR131" s="35"/>
      <c r="SS131" s="35"/>
      <c r="ST131" s="35"/>
      <c r="SU131" s="35"/>
      <c r="SV131" s="35"/>
      <c r="SW131" s="35"/>
      <c r="SX131" s="35"/>
      <c r="SY131" s="35"/>
      <c r="SZ131" s="35"/>
      <c r="TA131" s="35"/>
      <c r="TB131" s="35"/>
      <c r="TC131" s="35"/>
      <c r="TD131" s="35"/>
      <c r="TE131" s="35"/>
      <c r="TF131" s="35"/>
      <c r="TG131" s="35"/>
      <c r="TH131" s="35"/>
      <c r="TI131" s="35"/>
      <c r="TJ131" s="35"/>
      <c r="TK131" s="35"/>
      <c r="TL131" s="35"/>
      <c r="TM131" s="35"/>
      <c r="TN131" s="35"/>
      <c r="TO131" s="35"/>
      <c r="TP131" s="35"/>
      <c r="TQ131" s="35"/>
      <c r="TR131" s="35"/>
      <c r="TS131" s="35"/>
      <c r="TT131" s="35"/>
      <c r="TU131" s="35"/>
      <c r="TV131" s="35"/>
      <c r="TW131" s="35"/>
      <c r="TX131" s="35"/>
      <c r="TY131" s="35"/>
      <c r="TZ131" s="35"/>
      <c r="UA131" s="35"/>
      <c r="UB131" s="35"/>
      <c r="UC131" s="35"/>
      <c r="UD131" s="35"/>
      <c r="UE131" s="35"/>
      <c r="UF131" s="35"/>
      <c r="UG131" s="35"/>
      <c r="UH131" s="35"/>
      <c r="UI131" s="35"/>
      <c r="UJ131" s="35"/>
      <c r="UK131" s="35"/>
      <c r="UL131" s="35"/>
      <c r="UM131" s="35"/>
      <c r="UN131" s="35"/>
      <c r="UO131" s="35"/>
      <c r="UP131" s="35"/>
      <c r="UQ131" s="35"/>
      <c r="UR131" s="35"/>
      <c r="US131" s="35"/>
      <c r="UT131" s="35"/>
      <c r="UU131" s="35"/>
      <c r="UV131" s="35"/>
      <c r="UW131" s="35"/>
      <c r="UX131" s="35"/>
      <c r="UY131" s="35"/>
      <c r="UZ131" s="35"/>
      <c r="VA131" s="35"/>
      <c r="VB131" s="35"/>
      <c r="VC131" s="35"/>
      <c r="VD131" s="35"/>
      <c r="VE131" s="35"/>
      <c r="VF131" s="35"/>
      <c r="VG131" s="35"/>
      <c r="VH131" s="35"/>
      <c r="VI131" s="35"/>
      <c r="VJ131" s="35"/>
      <c r="VK131" s="35"/>
      <c r="VL131" s="35"/>
      <c r="VM131" s="35"/>
      <c r="VN131" s="35"/>
      <c r="VO131" s="35"/>
      <c r="VP131" s="35"/>
      <c r="VQ131" s="35"/>
      <c r="VR131" s="35"/>
      <c r="VS131" s="35"/>
      <c r="VT131" s="35"/>
      <c r="VU131" s="35"/>
      <c r="VV131" s="35"/>
      <c r="VW131" s="35"/>
      <c r="VX131" s="35"/>
      <c r="VY131" s="35"/>
      <c r="VZ131" s="35"/>
      <c r="WA131" s="35"/>
      <c r="WB131" s="35"/>
      <c r="WC131" s="35"/>
      <c r="WD131" s="35"/>
      <c r="WE131" s="35"/>
      <c r="WF131" s="35"/>
      <c r="WG131" s="35"/>
      <c r="WH131" s="35"/>
      <c r="WI131" s="35"/>
      <c r="WJ131" s="35"/>
      <c r="WK131" s="35"/>
      <c r="WL131" s="35"/>
      <c r="WM131" s="35"/>
      <c r="WN131" s="35"/>
      <c r="WO131" s="35"/>
      <c r="WP131" s="35"/>
      <c r="WQ131" s="35"/>
      <c r="WR131" s="35"/>
      <c r="WS131" s="35"/>
      <c r="WT131" s="35"/>
      <c r="WU131" s="35"/>
      <c r="WV131" s="35"/>
      <c r="WW131" s="35"/>
      <c r="WX131" s="35"/>
      <c r="WY131" s="35"/>
      <c r="WZ131" s="35"/>
      <c r="XA131" s="35"/>
      <c r="XB131" s="35"/>
      <c r="XC131" s="35"/>
      <c r="XD131" s="35"/>
      <c r="XE131" s="35"/>
      <c r="XF131" s="35"/>
      <c r="XG131" s="35"/>
      <c r="XH131" s="35"/>
      <c r="XI131" s="35"/>
      <c r="XJ131" s="35"/>
      <c r="XK131" s="35"/>
      <c r="XL131" s="35"/>
      <c r="XM131" s="35"/>
      <c r="XN131" s="35"/>
      <c r="XO131" s="35"/>
      <c r="XP131" s="35"/>
      <c r="XQ131" s="35"/>
      <c r="XR131" s="35"/>
      <c r="XS131" s="35"/>
      <c r="XT131" s="35"/>
      <c r="XU131" s="35"/>
      <c r="XV131" s="35"/>
      <c r="XW131" s="35"/>
      <c r="XX131" s="35"/>
      <c r="XY131" s="35"/>
      <c r="XZ131" s="35"/>
      <c r="YA131" s="35"/>
      <c r="YB131" s="35"/>
      <c r="YC131" s="35"/>
      <c r="YD131" s="35"/>
      <c r="YE131" s="35"/>
      <c r="YF131" s="35"/>
      <c r="YG131" s="35"/>
      <c r="YH131" s="35"/>
      <c r="YI131" s="35"/>
      <c r="YJ131" s="35"/>
      <c r="YK131" s="35"/>
      <c r="YL131" s="35"/>
      <c r="YM131" s="35"/>
      <c r="YN131" s="35"/>
      <c r="YO131" s="35"/>
      <c r="YP131" s="35"/>
      <c r="YQ131" s="35"/>
      <c r="YR131" s="35"/>
      <c r="YS131" s="35"/>
      <c r="YT131" s="35"/>
      <c r="YU131" s="35"/>
      <c r="YV131" s="35"/>
      <c r="YW131" s="35"/>
      <c r="YX131" s="35"/>
      <c r="YY131" s="35"/>
      <c r="YZ131" s="35"/>
      <c r="ZA131" s="35"/>
      <c r="ZB131" s="35"/>
      <c r="ZC131" s="35"/>
      <c r="ZD131" s="35"/>
      <c r="ZE131" s="35"/>
      <c r="ZF131" s="35"/>
      <c r="ZG131" s="35"/>
      <c r="ZH131" s="35"/>
      <c r="ZI131" s="35"/>
      <c r="ZJ131" s="35"/>
      <c r="ZK131" s="35"/>
      <c r="ZL131" s="35"/>
      <c r="ZM131" s="35"/>
      <c r="ZN131" s="35"/>
      <c r="ZO131" s="35"/>
      <c r="ZP131" s="35"/>
      <c r="ZQ131" s="35"/>
      <c r="ZR131" s="35"/>
      <c r="ZS131" s="35"/>
      <c r="ZT131" s="35"/>
      <c r="ZU131" s="35"/>
      <c r="ZV131" s="35"/>
      <c r="ZW131" s="35"/>
      <c r="ZX131" s="35"/>
      <c r="ZY131" s="35"/>
      <c r="ZZ131" s="35"/>
      <c r="AAA131" s="35"/>
      <c r="AAB131" s="35"/>
      <c r="AAC131" s="35"/>
      <c r="AAD131" s="35"/>
      <c r="AAE131" s="35"/>
      <c r="AAF131" s="35"/>
      <c r="AAG131" s="35"/>
      <c r="AAH131" s="35"/>
      <c r="AAI131" s="35"/>
      <c r="AAJ131" s="35"/>
      <c r="AAK131" s="35"/>
      <c r="AAL131" s="35"/>
      <c r="AAM131" s="35"/>
      <c r="AAN131" s="35"/>
      <c r="AAO131" s="35"/>
      <c r="AAP131" s="35"/>
      <c r="AAQ131" s="35"/>
      <c r="AAR131" s="35"/>
      <c r="AAS131" s="35"/>
      <c r="AAT131" s="35"/>
      <c r="AAU131" s="35"/>
      <c r="AAV131" s="35"/>
      <c r="AAW131" s="35"/>
      <c r="AAX131" s="35"/>
      <c r="AAY131" s="35"/>
      <c r="AAZ131" s="35"/>
      <c r="ABA131" s="35"/>
      <c r="ABB131" s="35"/>
      <c r="ABC131" s="35"/>
      <c r="ABD131" s="35"/>
      <c r="ABE131" s="35"/>
      <c r="ABF131" s="35"/>
      <c r="ABG131" s="35"/>
      <c r="ABH131" s="35"/>
      <c r="ABI131" s="35"/>
      <c r="ABJ131" s="35"/>
      <c r="ABK131" s="35"/>
      <c r="ABL131" s="35"/>
      <c r="ABM131" s="35"/>
      <c r="ABN131" s="35"/>
      <c r="ABO131" s="35"/>
      <c r="ABP131" s="35"/>
      <c r="ABQ131" s="35"/>
      <c r="ABR131" s="35"/>
      <c r="ABS131" s="35"/>
      <c r="ABT131" s="35"/>
      <c r="ABU131" s="35"/>
      <c r="ABV131" s="35"/>
      <c r="ABW131" s="35"/>
      <c r="ABX131" s="35"/>
      <c r="ABY131" s="35"/>
      <c r="ABZ131" s="35"/>
      <c r="ACA131" s="35"/>
      <c r="ACB131" s="35"/>
      <c r="ACC131" s="35"/>
      <c r="ACD131" s="35"/>
      <c r="ACE131" s="35"/>
      <c r="ACF131" s="35"/>
      <c r="ACG131" s="35"/>
      <c r="ACH131" s="35"/>
      <c r="ACI131" s="35"/>
      <c r="ACJ131" s="35"/>
      <c r="ACK131" s="35"/>
      <c r="ACL131" s="35"/>
      <c r="ACM131" s="35"/>
      <c r="ACN131" s="35"/>
      <c r="ACO131" s="35"/>
      <c r="ACP131" s="35"/>
      <c r="ACQ131" s="35"/>
      <c r="ACR131" s="35"/>
      <c r="ACS131" s="35"/>
      <c r="ACT131" s="35"/>
      <c r="ACU131" s="35"/>
      <c r="ACV131" s="35"/>
      <c r="ACW131" s="35"/>
      <c r="ACX131" s="35"/>
      <c r="ACY131" s="35"/>
      <c r="ACZ131" s="35"/>
      <c r="ADA131" s="35"/>
      <c r="ADB131" s="35"/>
      <c r="ADC131" s="35"/>
      <c r="ADD131" s="35"/>
      <c r="ADE131" s="35"/>
      <c r="ADF131" s="35"/>
      <c r="ADG131" s="35"/>
      <c r="ADH131" s="35"/>
      <c r="ADI131" s="35"/>
      <c r="ADJ131" s="35"/>
      <c r="ADK131" s="35"/>
      <c r="ADL131" s="35"/>
      <c r="ADM131" s="35"/>
      <c r="ADN131" s="35"/>
      <c r="ADO131" s="35"/>
      <c r="ADP131" s="35"/>
      <c r="ADQ131" s="35"/>
      <c r="ADR131" s="35"/>
      <c r="ADS131" s="35"/>
      <c r="ADT131" s="35"/>
      <c r="ADU131" s="35"/>
      <c r="ADV131" s="35"/>
      <c r="ADW131" s="35"/>
      <c r="ADX131" s="35"/>
      <c r="ADY131" s="35"/>
      <c r="ADZ131" s="35"/>
      <c r="AEA131" s="35"/>
      <c r="AEB131" s="35"/>
      <c r="AEC131" s="35"/>
      <c r="AED131" s="35"/>
      <c r="AEE131" s="35"/>
      <c r="AEF131" s="35"/>
      <c r="AEG131" s="35"/>
      <c r="AEH131" s="35"/>
      <c r="AEI131" s="35"/>
      <c r="AEJ131" s="35"/>
      <c r="AEK131" s="35"/>
      <c r="AEL131" s="35"/>
      <c r="AEM131" s="35"/>
      <c r="AEN131" s="35"/>
      <c r="AEO131" s="35"/>
      <c r="AEP131" s="35"/>
      <c r="AEQ131" s="35"/>
      <c r="AER131" s="35"/>
      <c r="AES131" s="35"/>
      <c r="AET131" s="35"/>
      <c r="AEU131" s="35"/>
      <c r="AEV131" s="35"/>
      <c r="AEW131" s="35"/>
      <c r="AEX131" s="35"/>
      <c r="AEY131" s="35"/>
      <c r="AEZ131" s="35"/>
      <c r="AFA131" s="35"/>
      <c r="AFB131" s="35"/>
      <c r="AFC131" s="35"/>
      <c r="AFD131" s="35"/>
      <c r="AFE131" s="35"/>
      <c r="AFF131" s="35"/>
      <c r="AFG131" s="35"/>
      <c r="AFH131" s="35"/>
      <c r="AFI131" s="35"/>
      <c r="AFJ131" s="35"/>
      <c r="AFK131" s="35"/>
      <c r="AFL131" s="35"/>
      <c r="AFM131" s="35"/>
      <c r="AFN131" s="35"/>
      <c r="AFO131" s="35"/>
      <c r="AFP131" s="35"/>
      <c r="AFQ131" s="35"/>
      <c r="AFR131" s="35"/>
      <c r="AFS131" s="35"/>
      <c r="AFT131" s="35"/>
      <c r="AFU131" s="35"/>
      <c r="AFV131" s="35"/>
      <c r="AFW131" s="35"/>
      <c r="AFX131" s="35"/>
      <c r="AFY131" s="35"/>
      <c r="AFZ131" s="35"/>
      <c r="AGA131" s="35"/>
      <c r="AGB131" s="35"/>
      <c r="AGC131" s="35"/>
      <c r="AGD131" s="35"/>
      <c r="AGE131" s="35"/>
      <c r="AGF131" s="35"/>
      <c r="AGG131" s="35"/>
      <c r="AGH131" s="35"/>
      <c r="AGI131" s="35"/>
      <c r="AGJ131" s="35"/>
      <c r="AGK131" s="35"/>
      <c r="AGL131" s="35"/>
      <c r="AGM131" s="35"/>
      <c r="AGN131" s="35"/>
      <c r="AGO131" s="35"/>
      <c r="AGP131" s="35"/>
      <c r="AGQ131" s="35"/>
      <c r="AGR131" s="35"/>
      <c r="AGS131" s="35"/>
      <c r="AGT131" s="35"/>
      <c r="AGU131" s="35"/>
      <c r="AGV131" s="35"/>
      <c r="AGW131" s="35"/>
      <c r="AGX131" s="35"/>
      <c r="AGY131" s="35"/>
      <c r="AGZ131" s="35"/>
      <c r="AHA131" s="35"/>
      <c r="AHB131" s="35"/>
      <c r="AHC131" s="35"/>
      <c r="AHD131" s="35"/>
      <c r="AHE131" s="35"/>
      <c r="AHF131" s="35"/>
      <c r="AHG131" s="35"/>
      <c r="AHH131" s="35"/>
      <c r="AHI131" s="35"/>
      <c r="AHJ131" s="35"/>
      <c r="AHK131" s="35"/>
      <c r="AHL131" s="35"/>
      <c r="AHM131" s="35"/>
      <c r="AHN131" s="35"/>
      <c r="AHO131" s="35"/>
      <c r="AHP131" s="35"/>
      <c r="AHQ131" s="35"/>
      <c r="AHR131" s="35"/>
      <c r="AHS131" s="35"/>
      <c r="AHT131" s="35"/>
      <c r="AHU131" s="35"/>
      <c r="AHV131" s="35"/>
      <c r="AHW131" s="35"/>
      <c r="AHX131" s="35"/>
      <c r="AHY131" s="35"/>
      <c r="AHZ131" s="35"/>
      <c r="AIA131" s="35"/>
      <c r="AIB131" s="35"/>
      <c r="AIC131" s="35"/>
      <c r="AID131" s="35"/>
      <c r="AIE131" s="35"/>
      <c r="AIF131" s="35"/>
      <c r="AIG131" s="35"/>
      <c r="AIH131" s="35"/>
      <c r="AII131" s="35"/>
      <c r="AIJ131" s="35"/>
      <c r="AIK131" s="35"/>
      <c r="AIL131" s="35"/>
      <c r="AIM131" s="35"/>
      <c r="AIN131" s="35"/>
      <c r="AIO131" s="35"/>
      <c r="AIP131" s="35"/>
      <c r="AIQ131" s="35"/>
      <c r="AIR131" s="35"/>
      <c r="AIS131" s="35"/>
      <c r="AIT131" s="35"/>
      <c r="AIU131" s="35"/>
      <c r="AIV131" s="35"/>
      <c r="AIW131" s="35"/>
      <c r="AIX131" s="35"/>
      <c r="AIY131" s="35"/>
      <c r="AIZ131" s="35"/>
      <c r="AJA131" s="35"/>
      <c r="AJB131" s="35"/>
      <c r="AJC131" s="35"/>
      <c r="AJD131" s="35"/>
      <c r="AJE131" s="35"/>
      <c r="AJF131" s="35"/>
      <c r="AJG131" s="35"/>
      <c r="AJH131" s="35"/>
      <c r="AJI131" s="35"/>
      <c r="AJJ131" s="35"/>
      <c r="AJK131" s="35"/>
      <c r="AJL131" s="35"/>
      <c r="AJM131" s="35"/>
      <c r="AJN131" s="35"/>
      <c r="AJO131" s="35"/>
      <c r="AJP131" s="35"/>
      <c r="AJQ131" s="35"/>
      <c r="AJR131" s="35"/>
      <c r="AJS131" s="35"/>
      <c r="AJT131" s="35"/>
      <c r="AJU131" s="35"/>
      <c r="AJV131" s="35"/>
      <c r="AJW131" s="35"/>
      <c r="AJX131" s="35"/>
      <c r="AJY131" s="35"/>
      <c r="AJZ131" s="35"/>
      <c r="AKA131" s="35"/>
      <c r="AKB131" s="35"/>
      <c r="AKC131" s="35"/>
      <c r="AKD131" s="35"/>
      <c r="AKE131" s="35"/>
      <c r="AKF131" s="35"/>
      <c r="AKG131" s="35"/>
      <c r="AKH131" s="35"/>
      <c r="AKI131" s="35"/>
      <c r="AKJ131" s="35"/>
      <c r="AKK131" s="35"/>
      <c r="AKL131" s="35"/>
      <c r="AKM131" s="35"/>
      <c r="AKN131" s="35"/>
      <c r="AKO131" s="35"/>
      <c r="AKP131" s="35"/>
      <c r="AKQ131" s="35"/>
      <c r="AKR131" s="35"/>
      <c r="AKS131" s="35"/>
      <c r="AKT131" s="35"/>
      <c r="AKU131" s="35"/>
      <c r="AKV131" s="35"/>
      <c r="AKW131" s="35"/>
      <c r="AKX131" s="35"/>
      <c r="AKY131" s="35"/>
      <c r="AKZ131" s="35"/>
      <c r="ALA131" s="35"/>
      <c r="ALB131" s="35"/>
      <c r="ALC131" s="35"/>
      <c r="ALD131" s="35"/>
      <c r="ALE131" s="35"/>
      <c r="ALF131" s="35"/>
      <c r="ALG131" s="35"/>
      <c r="ALH131" s="35"/>
      <c r="ALI131" s="35"/>
      <c r="ALJ131" s="35"/>
      <c r="ALK131" s="35"/>
      <c r="ALL131" s="35"/>
      <c r="ALM131" s="35"/>
      <c r="ALN131" s="35"/>
      <c r="ALO131" s="35"/>
      <c r="ALP131" s="35"/>
      <c r="ALQ131" s="35"/>
      <c r="ALR131" s="35"/>
      <c r="ALS131" s="35"/>
      <c r="ALT131" s="35"/>
      <c r="ALU131" s="35"/>
      <c r="ALV131" s="35"/>
      <c r="ALW131" s="35"/>
      <c r="ALX131" s="35"/>
      <c r="ALY131" s="35"/>
      <c r="ALZ131" s="35"/>
      <c r="AMA131" s="35"/>
    </row>
    <row r="132" spans="14:1015">
      <c r="N132" s="3">
        <f>Y132*info!T$4+AC132*info!T$5+AG132*info!T$6+AK132*info!T$7+N131</f>
        <v>2.0922000000000005</v>
      </c>
      <c r="P132" s="45">
        <v>92</v>
      </c>
      <c r="Q132" s="131"/>
      <c r="R132" s="131"/>
      <c r="S132" s="161">
        <f t="shared" si="61"/>
        <v>2.2206719367588924E-2</v>
      </c>
      <c r="T132" s="169">
        <f>AA131*$AA$30*$AA$34*(1-$AA$32)+AE131*$AE$30*$AE$34*(1-$AE$32)+AI131*$AI$30*$AI$34*(1-$AI$32)+AM131*$AM$30*$AM$34*(1-$AM$32)+AQ131*$AQ$30*$AQ$34*(1-$AQ$32)+AU131*$AU$30*$AU$34*(1-$AU$32)+Q132-R132+AW131+AX131+Advance!G106</f>
        <v>0.19199999999999987</v>
      </c>
      <c r="U132" s="132">
        <f t="shared" si="70"/>
        <v>0</v>
      </c>
      <c r="V132" s="165">
        <f t="shared" si="49"/>
        <v>0.19199999999999987</v>
      </c>
      <c r="W132" s="166">
        <f t="shared" si="62"/>
        <v>6.72</v>
      </c>
      <c r="X132" s="49"/>
      <c r="Y132" s="42">
        <f t="shared" si="41"/>
        <v>0</v>
      </c>
      <c r="Z132" s="46">
        <f t="shared" si="63"/>
        <v>0</v>
      </c>
      <c r="AA132" s="47">
        <f t="shared" si="50"/>
        <v>0</v>
      </c>
      <c r="AB132" s="48">
        <f t="shared" si="51"/>
        <v>0.19199999999999987</v>
      </c>
      <c r="AC132" s="49">
        <f t="shared" si="52"/>
        <v>0</v>
      </c>
      <c r="AD132" s="46">
        <f t="shared" si="64"/>
        <v>0</v>
      </c>
      <c r="AE132" s="46">
        <f t="shared" si="53"/>
        <v>100</v>
      </c>
      <c r="AF132" s="50">
        <f t="shared" si="42"/>
        <v>0.19199999999999987</v>
      </c>
      <c r="AG132" s="42">
        <f t="shared" si="65"/>
        <v>6</v>
      </c>
      <c r="AH132" s="46">
        <f t="shared" si="66"/>
        <v>-6</v>
      </c>
      <c r="AI132" s="46">
        <f t="shared" si="54"/>
        <v>200</v>
      </c>
      <c r="AJ132" s="50">
        <f t="shared" si="43"/>
        <v>4.7999999999999848E-2</v>
      </c>
      <c r="AK132" s="42">
        <f t="shared" si="55"/>
        <v>1</v>
      </c>
      <c r="AL132" s="46">
        <f t="shared" si="67"/>
        <v>0</v>
      </c>
      <c r="AM132" s="46">
        <f t="shared" si="56"/>
        <v>20</v>
      </c>
      <c r="AN132" s="50">
        <f t="shared" si="44"/>
        <v>1.1999999999999851E-2</v>
      </c>
      <c r="AO132" s="42">
        <f t="shared" si="57"/>
        <v>0</v>
      </c>
      <c r="AP132" s="46">
        <f t="shared" si="68"/>
        <v>0</v>
      </c>
      <c r="AQ132" s="46">
        <f t="shared" si="58"/>
        <v>0</v>
      </c>
      <c r="AR132" s="50">
        <f t="shared" si="45"/>
        <v>1.1999999999999851E-2</v>
      </c>
      <c r="AS132" s="42">
        <f t="shared" si="59"/>
        <v>0</v>
      </c>
      <c r="AT132" s="46">
        <f t="shared" si="69"/>
        <v>0</v>
      </c>
      <c r="AU132" s="46">
        <f t="shared" si="60"/>
        <v>0</v>
      </c>
      <c r="AV132" s="51">
        <f t="shared" si="46"/>
        <v>1.1999999999999851E-2</v>
      </c>
      <c r="AW132" s="42">
        <f t="shared" si="47"/>
        <v>0.19199999999999987</v>
      </c>
      <c r="AX132" s="43">
        <f t="shared" si="48"/>
        <v>-0.18000000000000002</v>
      </c>
      <c r="AY132" s="42">
        <f t="shared" si="71"/>
        <v>320</v>
      </c>
      <c r="AZ132" s="52">
        <f t="shared" si="72"/>
        <v>6.72</v>
      </c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  <c r="QR132" s="35"/>
      <c r="QS132" s="35"/>
      <c r="QT132" s="35"/>
      <c r="QU132" s="35"/>
      <c r="QV132" s="35"/>
      <c r="QW132" s="35"/>
      <c r="QX132" s="35"/>
      <c r="QY132" s="35"/>
      <c r="QZ132" s="35"/>
      <c r="RA132" s="35"/>
      <c r="RB132" s="35"/>
      <c r="RC132" s="35"/>
      <c r="RD132" s="35"/>
      <c r="RE132" s="35"/>
      <c r="RF132" s="35"/>
      <c r="RG132" s="35"/>
      <c r="RH132" s="35"/>
      <c r="RI132" s="35"/>
      <c r="RJ132" s="35"/>
      <c r="RK132" s="35"/>
      <c r="RL132" s="35"/>
      <c r="RM132" s="35"/>
      <c r="RN132" s="35"/>
      <c r="RO132" s="35"/>
      <c r="RP132" s="35"/>
      <c r="RQ132" s="35"/>
      <c r="RR132" s="35"/>
      <c r="RS132" s="35"/>
      <c r="RT132" s="35"/>
      <c r="RU132" s="35"/>
      <c r="RV132" s="35"/>
      <c r="RW132" s="35"/>
      <c r="RX132" s="35"/>
      <c r="RY132" s="35"/>
      <c r="RZ132" s="35"/>
      <c r="SA132" s="35"/>
      <c r="SB132" s="35"/>
      <c r="SC132" s="35"/>
      <c r="SD132" s="35"/>
      <c r="SE132" s="35"/>
      <c r="SF132" s="35"/>
      <c r="SG132" s="35"/>
      <c r="SH132" s="35"/>
      <c r="SI132" s="35"/>
      <c r="SJ132" s="35"/>
      <c r="SK132" s="35"/>
      <c r="SL132" s="35"/>
      <c r="SM132" s="35"/>
      <c r="SN132" s="35"/>
      <c r="SO132" s="35"/>
      <c r="SP132" s="35"/>
      <c r="SQ132" s="35"/>
      <c r="SR132" s="35"/>
      <c r="SS132" s="35"/>
      <c r="ST132" s="35"/>
      <c r="SU132" s="35"/>
      <c r="SV132" s="35"/>
      <c r="SW132" s="35"/>
      <c r="SX132" s="35"/>
      <c r="SY132" s="35"/>
      <c r="SZ132" s="35"/>
      <c r="TA132" s="35"/>
      <c r="TB132" s="35"/>
      <c r="TC132" s="35"/>
      <c r="TD132" s="35"/>
      <c r="TE132" s="35"/>
      <c r="TF132" s="35"/>
      <c r="TG132" s="35"/>
      <c r="TH132" s="35"/>
      <c r="TI132" s="35"/>
      <c r="TJ132" s="35"/>
      <c r="TK132" s="35"/>
      <c r="TL132" s="35"/>
      <c r="TM132" s="35"/>
      <c r="TN132" s="35"/>
      <c r="TO132" s="35"/>
      <c r="TP132" s="35"/>
      <c r="TQ132" s="35"/>
      <c r="TR132" s="35"/>
      <c r="TS132" s="35"/>
      <c r="TT132" s="35"/>
      <c r="TU132" s="35"/>
      <c r="TV132" s="35"/>
      <c r="TW132" s="35"/>
      <c r="TX132" s="35"/>
      <c r="TY132" s="35"/>
      <c r="TZ132" s="35"/>
      <c r="UA132" s="35"/>
      <c r="UB132" s="35"/>
      <c r="UC132" s="35"/>
      <c r="UD132" s="35"/>
      <c r="UE132" s="35"/>
      <c r="UF132" s="35"/>
      <c r="UG132" s="35"/>
      <c r="UH132" s="35"/>
      <c r="UI132" s="35"/>
      <c r="UJ132" s="35"/>
      <c r="UK132" s="35"/>
      <c r="UL132" s="35"/>
      <c r="UM132" s="35"/>
      <c r="UN132" s="35"/>
      <c r="UO132" s="35"/>
      <c r="UP132" s="35"/>
      <c r="UQ132" s="35"/>
      <c r="UR132" s="35"/>
      <c r="US132" s="35"/>
      <c r="UT132" s="35"/>
      <c r="UU132" s="35"/>
      <c r="UV132" s="35"/>
      <c r="UW132" s="35"/>
      <c r="UX132" s="35"/>
      <c r="UY132" s="35"/>
      <c r="UZ132" s="35"/>
      <c r="VA132" s="35"/>
      <c r="VB132" s="35"/>
      <c r="VC132" s="35"/>
      <c r="VD132" s="35"/>
      <c r="VE132" s="35"/>
      <c r="VF132" s="35"/>
      <c r="VG132" s="35"/>
      <c r="VH132" s="35"/>
      <c r="VI132" s="35"/>
      <c r="VJ132" s="35"/>
      <c r="VK132" s="35"/>
      <c r="VL132" s="35"/>
      <c r="VM132" s="35"/>
      <c r="VN132" s="35"/>
      <c r="VO132" s="35"/>
      <c r="VP132" s="35"/>
      <c r="VQ132" s="35"/>
      <c r="VR132" s="35"/>
      <c r="VS132" s="35"/>
      <c r="VT132" s="35"/>
      <c r="VU132" s="35"/>
      <c r="VV132" s="35"/>
      <c r="VW132" s="35"/>
      <c r="VX132" s="35"/>
      <c r="VY132" s="35"/>
      <c r="VZ132" s="35"/>
      <c r="WA132" s="35"/>
      <c r="WB132" s="35"/>
      <c r="WC132" s="35"/>
      <c r="WD132" s="35"/>
      <c r="WE132" s="35"/>
      <c r="WF132" s="35"/>
      <c r="WG132" s="35"/>
      <c r="WH132" s="35"/>
      <c r="WI132" s="35"/>
      <c r="WJ132" s="35"/>
      <c r="WK132" s="35"/>
      <c r="WL132" s="35"/>
      <c r="WM132" s="35"/>
      <c r="WN132" s="35"/>
      <c r="WO132" s="35"/>
      <c r="WP132" s="35"/>
      <c r="WQ132" s="35"/>
      <c r="WR132" s="35"/>
      <c r="WS132" s="35"/>
      <c r="WT132" s="35"/>
      <c r="WU132" s="35"/>
      <c r="WV132" s="35"/>
      <c r="WW132" s="35"/>
      <c r="WX132" s="35"/>
      <c r="WY132" s="35"/>
      <c r="WZ132" s="35"/>
      <c r="XA132" s="35"/>
      <c r="XB132" s="35"/>
      <c r="XC132" s="35"/>
      <c r="XD132" s="35"/>
      <c r="XE132" s="35"/>
      <c r="XF132" s="35"/>
      <c r="XG132" s="35"/>
      <c r="XH132" s="35"/>
      <c r="XI132" s="35"/>
      <c r="XJ132" s="35"/>
      <c r="XK132" s="35"/>
      <c r="XL132" s="35"/>
      <c r="XM132" s="35"/>
      <c r="XN132" s="35"/>
      <c r="XO132" s="35"/>
      <c r="XP132" s="35"/>
      <c r="XQ132" s="35"/>
      <c r="XR132" s="35"/>
      <c r="XS132" s="35"/>
      <c r="XT132" s="35"/>
      <c r="XU132" s="35"/>
      <c r="XV132" s="35"/>
      <c r="XW132" s="35"/>
      <c r="XX132" s="35"/>
      <c r="XY132" s="35"/>
      <c r="XZ132" s="35"/>
      <c r="YA132" s="35"/>
      <c r="YB132" s="35"/>
      <c r="YC132" s="35"/>
      <c r="YD132" s="35"/>
      <c r="YE132" s="35"/>
      <c r="YF132" s="35"/>
      <c r="YG132" s="35"/>
      <c r="YH132" s="35"/>
      <c r="YI132" s="35"/>
      <c r="YJ132" s="35"/>
      <c r="YK132" s="35"/>
      <c r="YL132" s="35"/>
      <c r="YM132" s="35"/>
      <c r="YN132" s="35"/>
      <c r="YO132" s="35"/>
      <c r="YP132" s="35"/>
      <c r="YQ132" s="35"/>
      <c r="YR132" s="35"/>
      <c r="YS132" s="35"/>
      <c r="YT132" s="35"/>
      <c r="YU132" s="35"/>
      <c r="YV132" s="35"/>
      <c r="YW132" s="35"/>
      <c r="YX132" s="35"/>
      <c r="YY132" s="35"/>
      <c r="YZ132" s="35"/>
      <c r="ZA132" s="35"/>
      <c r="ZB132" s="35"/>
      <c r="ZC132" s="35"/>
      <c r="ZD132" s="35"/>
      <c r="ZE132" s="35"/>
      <c r="ZF132" s="35"/>
      <c r="ZG132" s="35"/>
      <c r="ZH132" s="35"/>
      <c r="ZI132" s="35"/>
      <c r="ZJ132" s="35"/>
      <c r="ZK132" s="35"/>
      <c r="ZL132" s="35"/>
      <c r="ZM132" s="35"/>
      <c r="ZN132" s="35"/>
      <c r="ZO132" s="35"/>
      <c r="ZP132" s="35"/>
      <c r="ZQ132" s="35"/>
      <c r="ZR132" s="35"/>
      <c r="ZS132" s="35"/>
      <c r="ZT132" s="35"/>
      <c r="ZU132" s="35"/>
      <c r="ZV132" s="35"/>
      <c r="ZW132" s="35"/>
      <c r="ZX132" s="35"/>
      <c r="ZY132" s="35"/>
      <c r="ZZ132" s="35"/>
      <c r="AAA132" s="35"/>
      <c r="AAB132" s="35"/>
      <c r="AAC132" s="35"/>
      <c r="AAD132" s="35"/>
      <c r="AAE132" s="35"/>
      <c r="AAF132" s="35"/>
      <c r="AAG132" s="35"/>
      <c r="AAH132" s="35"/>
      <c r="AAI132" s="35"/>
      <c r="AAJ132" s="35"/>
      <c r="AAK132" s="35"/>
      <c r="AAL132" s="35"/>
      <c r="AAM132" s="35"/>
      <c r="AAN132" s="35"/>
      <c r="AAO132" s="35"/>
      <c r="AAP132" s="35"/>
      <c r="AAQ132" s="35"/>
      <c r="AAR132" s="35"/>
      <c r="AAS132" s="35"/>
      <c r="AAT132" s="35"/>
      <c r="AAU132" s="35"/>
      <c r="AAV132" s="35"/>
      <c r="AAW132" s="35"/>
      <c r="AAX132" s="35"/>
      <c r="AAY132" s="35"/>
      <c r="AAZ132" s="35"/>
      <c r="ABA132" s="35"/>
      <c r="ABB132" s="35"/>
      <c r="ABC132" s="35"/>
      <c r="ABD132" s="35"/>
      <c r="ABE132" s="35"/>
      <c r="ABF132" s="35"/>
      <c r="ABG132" s="35"/>
      <c r="ABH132" s="35"/>
      <c r="ABI132" s="35"/>
      <c r="ABJ132" s="35"/>
      <c r="ABK132" s="35"/>
      <c r="ABL132" s="35"/>
      <c r="ABM132" s="35"/>
      <c r="ABN132" s="35"/>
      <c r="ABO132" s="35"/>
      <c r="ABP132" s="35"/>
      <c r="ABQ132" s="35"/>
      <c r="ABR132" s="35"/>
      <c r="ABS132" s="35"/>
      <c r="ABT132" s="35"/>
      <c r="ABU132" s="35"/>
      <c r="ABV132" s="35"/>
      <c r="ABW132" s="35"/>
      <c r="ABX132" s="35"/>
      <c r="ABY132" s="35"/>
      <c r="ABZ132" s="35"/>
      <c r="ACA132" s="35"/>
      <c r="ACB132" s="35"/>
      <c r="ACC132" s="35"/>
      <c r="ACD132" s="35"/>
      <c r="ACE132" s="35"/>
      <c r="ACF132" s="35"/>
      <c r="ACG132" s="35"/>
      <c r="ACH132" s="35"/>
      <c r="ACI132" s="35"/>
      <c r="ACJ132" s="35"/>
      <c r="ACK132" s="35"/>
      <c r="ACL132" s="35"/>
      <c r="ACM132" s="35"/>
      <c r="ACN132" s="35"/>
      <c r="ACO132" s="35"/>
      <c r="ACP132" s="35"/>
      <c r="ACQ132" s="35"/>
      <c r="ACR132" s="35"/>
      <c r="ACS132" s="35"/>
      <c r="ACT132" s="35"/>
      <c r="ACU132" s="35"/>
      <c r="ACV132" s="35"/>
      <c r="ACW132" s="35"/>
      <c r="ACX132" s="35"/>
      <c r="ACY132" s="35"/>
      <c r="ACZ132" s="35"/>
      <c r="ADA132" s="35"/>
      <c r="ADB132" s="35"/>
      <c r="ADC132" s="35"/>
      <c r="ADD132" s="35"/>
      <c r="ADE132" s="35"/>
      <c r="ADF132" s="35"/>
      <c r="ADG132" s="35"/>
      <c r="ADH132" s="35"/>
      <c r="ADI132" s="35"/>
      <c r="ADJ132" s="35"/>
      <c r="ADK132" s="35"/>
      <c r="ADL132" s="35"/>
      <c r="ADM132" s="35"/>
      <c r="ADN132" s="35"/>
      <c r="ADO132" s="35"/>
      <c r="ADP132" s="35"/>
      <c r="ADQ132" s="35"/>
      <c r="ADR132" s="35"/>
      <c r="ADS132" s="35"/>
      <c r="ADT132" s="35"/>
      <c r="ADU132" s="35"/>
      <c r="ADV132" s="35"/>
      <c r="ADW132" s="35"/>
      <c r="ADX132" s="35"/>
      <c r="ADY132" s="35"/>
      <c r="ADZ132" s="35"/>
      <c r="AEA132" s="35"/>
      <c r="AEB132" s="35"/>
      <c r="AEC132" s="35"/>
      <c r="AED132" s="35"/>
      <c r="AEE132" s="35"/>
      <c r="AEF132" s="35"/>
      <c r="AEG132" s="35"/>
      <c r="AEH132" s="35"/>
      <c r="AEI132" s="35"/>
      <c r="AEJ132" s="35"/>
      <c r="AEK132" s="35"/>
      <c r="AEL132" s="35"/>
      <c r="AEM132" s="35"/>
      <c r="AEN132" s="35"/>
      <c r="AEO132" s="35"/>
      <c r="AEP132" s="35"/>
      <c r="AEQ132" s="35"/>
      <c r="AER132" s="35"/>
      <c r="AES132" s="35"/>
      <c r="AET132" s="35"/>
      <c r="AEU132" s="35"/>
      <c r="AEV132" s="35"/>
      <c r="AEW132" s="35"/>
      <c r="AEX132" s="35"/>
      <c r="AEY132" s="35"/>
      <c r="AEZ132" s="35"/>
      <c r="AFA132" s="35"/>
      <c r="AFB132" s="35"/>
      <c r="AFC132" s="35"/>
      <c r="AFD132" s="35"/>
      <c r="AFE132" s="35"/>
      <c r="AFF132" s="35"/>
      <c r="AFG132" s="35"/>
      <c r="AFH132" s="35"/>
      <c r="AFI132" s="35"/>
      <c r="AFJ132" s="35"/>
      <c r="AFK132" s="35"/>
      <c r="AFL132" s="35"/>
      <c r="AFM132" s="35"/>
      <c r="AFN132" s="35"/>
      <c r="AFO132" s="35"/>
      <c r="AFP132" s="35"/>
      <c r="AFQ132" s="35"/>
      <c r="AFR132" s="35"/>
      <c r="AFS132" s="35"/>
      <c r="AFT132" s="35"/>
      <c r="AFU132" s="35"/>
      <c r="AFV132" s="35"/>
      <c r="AFW132" s="35"/>
      <c r="AFX132" s="35"/>
      <c r="AFY132" s="35"/>
      <c r="AFZ132" s="35"/>
      <c r="AGA132" s="35"/>
      <c r="AGB132" s="35"/>
      <c r="AGC132" s="35"/>
      <c r="AGD132" s="35"/>
      <c r="AGE132" s="35"/>
      <c r="AGF132" s="35"/>
      <c r="AGG132" s="35"/>
      <c r="AGH132" s="35"/>
      <c r="AGI132" s="35"/>
      <c r="AGJ132" s="35"/>
      <c r="AGK132" s="35"/>
      <c r="AGL132" s="35"/>
      <c r="AGM132" s="35"/>
      <c r="AGN132" s="35"/>
      <c r="AGO132" s="35"/>
      <c r="AGP132" s="35"/>
      <c r="AGQ132" s="35"/>
      <c r="AGR132" s="35"/>
      <c r="AGS132" s="35"/>
      <c r="AGT132" s="35"/>
      <c r="AGU132" s="35"/>
      <c r="AGV132" s="35"/>
      <c r="AGW132" s="35"/>
      <c r="AGX132" s="35"/>
      <c r="AGY132" s="35"/>
      <c r="AGZ132" s="35"/>
      <c r="AHA132" s="35"/>
      <c r="AHB132" s="35"/>
      <c r="AHC132" s="35"/>
      <c r="AHD132" s="35"/>
      <c r="AHE132" s="35"/>
      <c r="AHF132" s="35"/>
      <c r="AHG132" s="35"/>
      <c r="AHH132" s="35"/>
      <c r="AHI132" s="35"/>
      <c r="AHJ132" s="35"/>
      <c r="AHK132" s="35"/>
      <c r="AHL132" s="35"/>
      <c r="AHM132" s="35"/>
      <c r="AHN132" s="35"/>
      <c r="AHO132" s="35"/>
      <c r="AHP132" s="35"/>
      <c r="AHQ132" s="35"/>
      <c r="AHR132" s="35"/>
      <c r="AHS132" s="35"/>
      <c r="AHT132" s="35"/>
      <c r="AHU132" s="35"/>
      <c r="AHV132" s="35"/>
      <c r="AHW132" s="35"/>
      <c r="AHX132" s="35"/>
      <c r="AHY132" s="35"/>
      <c r="AHZ132" s="35"/>
      <c r="AIA132" s="35"/>
      <c r="AIB132" s="35"/>
      <c r="AIC132" s="35"/>
      <c r="AID132" s="35"/>
      <c r="AIE132" s="35"/>
      <c r="AIF132" s="35"/>
      <c r="AIG132" s="35"/>
      <c r="AIH132" s="35"/>
      <c r="AII132" s="35"/>
      <c r="AIJ132" s="35"/>
      <c r="AIK132" s="35"/>
      <c r="AIL132" s="35"/>
      <c r="AIM132" s="35"/>
      <c r="AIN132" s="35"/>
      <c r="AIO132" s="35"/>
      <c r="AIP132" s="35"/>
      <c r="AIQ132" s="35"/>
      <c r="AIR132" s="35"/>
      <c r="AIS132" s="35"/>
      <c r="AIT132" s="35"/>
      <c r="AIU132" s="35"/>
      <c r="AIV132" s="35"/>
      <c r="AIW132" s="35"/>
      <c r="AIX132" s="35"/>
      <c r="AIY132" s="35"/>
      <c r="AIZ132" s="35"/>
      <c r="AJA132" s="35"/>
      <c r="AJB132" s="35"/>
      <c r="AJC132" s="35"/>
      <c r="AJD132" s="35"/>
      <c r="AJE132" s="35"/>
      <c r="AJF132" s="35"/>
      <c r="AJG132" s="35"/>
      <c r="AJH132" s="35"/>
      <c r="AJI132" s="35"/>
      <c r="AJJ132" s="35"/>
      <c r="AJK132" s="35"/>
      <c r="AJL132" s="35"/>
      <c r="AJM132" s="35"/>
      <c r="AJN132" s="35"/>
      <c r="AJO132" s="35"/>
      <c r="AJP132" s="35"/>
      <c r="AJQ132" s="35"/>
      <c r="AJR132" s="35"/>
      <c r="AJS132" s="35"/>
      <c r="AJT132" s="35"/>
      <c r="AJU132" s="35"/>
      <c r="AJV132" s="35"/>
      <c r="AJW132" s="35"/>
      <c r="AJX132" s="35"/>
      <c r="AJY132" s="35"/>
      <c r="AJZ132" s="35"/>
      <c r="AKA132" s="35"/>
      <c r="AKB132" s="35"/>
      <c r="AKC132" s="35"/>
      <c r="AKD132" s="35"/>
      <c r="AKE132" s="35"/>
      <c r="AKF132" s="35"/>
      <c r="AKG132" s="35"/>
      <c r="AKH132" s="35"/>
      <c r="AKI132" s="35"/>
      <c r="AKJ132" s="35"/>
      <c r="AKK132" s="35"/>
      <c r="AKL132" s="35"/>
      <c r="AKM132" s="35"/>
      <c r="AKN132" s="35"/>
      <c r="AKO132" s="35"/>
      <c r="AKP132" s="35"/>
      <c r="AKQ132" s="35"/>
      <c r="AKR132" s="35"/>
      <c r="AKS132" s="35"/>
      <c r="AKT132" s="35"/>
      <c r="AKU132" s="35"/>
      <c r="AKV132" s="35"/>
      <c r="AKW132" s="35"/>
      <c r="AKX132" s="35"/>
      <c r="AKY132" s="35"/>
      <c r="AKZ132" s="35"/>
      <c r="ALA132" s="35"/>
      <c r="ALB132" s="35"/>
      <c r="ALC132" s="35"/>
      <c r="ALD132" s="35"/>
      <c r="ALE132" s="35"/>
      <c r="ALF132" s="35"/>
      <c r="ALG132" s="35"/>
      <c r="ALH132" s="35"/>
      <c r="ALI132" s="35"/>
      <c r="ALJ132" s="35"/>
      <c r="ALK132" s="35"/>
      <c r="ALL132" s="35"/>
      <c r="ALM132" s="35"/>
      <c r="ALN132" s="35"/>
      <c r="ALO132" s="35"/>
      <c r="ALP132" s="35"/>
      <c r="ALQ132" s="35"/>
      <c r="ALR132" s="35"/>
      <c r="ALS132" s="35"/>
      <c r="ALT132" s="35"/>
      <c r="ALU132" s="35"/>
      <c r="ALV132" s="35"/>
      <c r="ALW132" s="35"/>
      <c r="ALX132" s="35"/>
      <c r="ALY132" s="35"/>
      <c r="ALZ132" s="35"/>
      <c r="AMA132" s="35"/>
    </row>
    <row r="133" spans="14:1015">
      <c r="N133" s="3">
        <f>Y133*info!T$4+AC133*info!T$5+AG133*info!T$6+AK133*info!T$7+N132</f>
        <v>2.1138000000000003</v>
      </c>
      <c r="P133" s="45">
        <v>93</v>
      </c>
      <c r="Q133" s="131"/>
      <c r="R133" s="131"/>
      <c r="S133" s="161">
        <f t="shared" si="61"/>
        <v>2.2288537549407107E-2</v>
      </c>
      <c r="T133" s="169">
        <f>AA132*$AA$30*$AA$34*(1-$AA$32)+AE132*$AE$30*$AE$34*(1-$AE$32)+AI132*$AI$30*$AI$34*(1-$AI$32)+AM132*$AM$30*$AM$34*(1-$AM$32)+AQ132*$AQ$30*$AQ$34*(1-$AQ$32)+AU132*$AU$30*$AU$34*(1-$AU$32)+Q133-R133+AW132+AX132+Advance!G107</f>
        <v>0.17999999999999985</v>
      </c>
      <c r="U133" s="132">
        <f t="shared" si="70"/>
        <v>0</v>
      </c>
      <c r="V133" s="165">
        <f t="shared" si="49"/>
        <v>0.17999999999999985</v>
      </c>
      <c r="W133" s="166">
        <f t="shared" si="62"/>
        <v>6.72</v>
      </c>
      <c r="X133" s="49"/>
      <c r="Y133" s="42">
        <f t="shared" si="41"/>
        <v>0</v>
      </c>
      <c r="Z133" s="46">
        <f t="shared" si="63"/>
        <v>0</v>
      </c>
      <c r="AA133" s="47">
        <f t="shared" si="50"/>
        <v>0</v>
      </c>
      <c r="AB133" s="48">
        <f t="shared" si="51"/>
        <v>0.17999999999999985</v>
      </c>
      <c r="AC133" s="49">
        <f t="shared" si="52"/>
        <v>0</v>
      </c>
      <c r="AD133" s="46">
        <f t="shared" si="64"/>
        <v>0</v>
      </c>
      <c r="AE133" s="46">
        <f t="shared" si="53"/>
        <v>100</v>
      </c>
      <c r="AF133" s="50">
        <f t="shared" si="42"/>
        <v>0.17999999999999985</v>
      </c>
      <c r="AG133" s="42">
        <f t="shared" si="65"/>
        <v>6</v>
      </c>
      <c r="AH133" s="46">
        <f t="shared" si="66"/>
        <v>-6</v>
      </c>
      <c r="AI133" s="46">
        <f t="shared" si="54"/>
        <v>200</v>
      </c>
      <c r="AJ133" s="50">
        <f t="shared" si="43"/>
        <v>3.5999999999999838E-2</v>
      </c>
      <c r="AK133" s="42">
        <f t="shared" si="55"/>
        <v>0</v>
      </c>
      <c r="AL133" s="46">
        <f t="shared" si="67"/>
        <v>0</v>
      </c>
      <c r="AM133" s="46">
        <f t="shared" si="56"/>
        <v>20</v>
      </c>
      <c r="AN133" s="50">
        <f t="shared" si="44"/>
        <v>3.5999999999999838E-2</v>
      </c>
      <c r="AO133" s="42">
        <f t="shared" si="57"/>
        <v>0</v>
      </c>
      <c r="AP133" s="46">
        <f t="shared" si="68"/>
        <v>0</v>
      </c>
      <c r="AQ133" s="46">
        <f t="shared" si="58"/>
        <v>0</v>
      </c>
      <c r="AR133" s="50">
        <f t="shared" si="45"/>
        <v>3.5999999999999838E-2</v>
      </c>
      <c r="AS133" s="42">
        <f t="shared" si="59"/>
        <v>0</v>
      </c>
      <c r="AT133" s="46">
        <f t="shared" si="69"/>
        <v>0</v>
      </c>
      <c r="AU133" s="46">
        <f t="shared" si="60"/>
        <v>0</v>
      </c>
      <c r="AV133" s="51">
        <f t="shared" si="46"/>
        <v>3.5999999999999838E-2</v>
      </c>
      <c r="AW133" s="42">
        <f t="shared" si="47"/>
        <v>0.17999999999999985</v>
      </c>
      <c r="AX133" s="43">
        <f t="shared" si="48"/>
        <v>-0.14400000000000002</v>
      </c>
      <c r="AY133" s="42">
        <f t="shared" si="71"/>
        <v>320</v>
      </c>
      <c r="AZ133" s="52">
        <f t="shared" si="72"/>
        <v>6.72</v>
      </c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  <c r="QR133" s="35"/>
      <c r="QS133" s="35"/>
      <c r="QT133" s="35"/>
      <c r="QU133" s="35"/>
      <c r="QV133" s="35"/>
      <c r="QW133" s="35"/>
      <c r="QX133" s="35"/>
      <c r="QY133" s="35"/>
      <c r="QZ133" s="35"/>
      <c r="RA133" s="35"/>
      <c r="RB133" s="35"/>
      <c r="RC133" s="35"/>
      <c r="RD133" s="35"/>
      <c r="RE133" s="35"/>
      <c r="RF133" s="35"/>
      <c r="RG133" s="35"/>
      <c r="RH133" s="35"/>
      <c r="RI133" s="35"/>
      <c r="RJ133" s="35"/>
      <c r="RK133" s="35"/>
      <c r="RL133" s="35"/>
      <c r="RM133" s="35"/>
      <c r="RN133" s="35"/>
      <c r="RO133" s="35"/>
      <c r="RP133" s="35"/>
      <c r="RQ133" s="35"/>
      <c r="RR133" s="35"/>
      <c r="RS133" s="35"/>
      <c r="RT133" s="35"/>
      <c r="RU133" s="35"/>
      <c r="RV133" s="35"/>
      <c r="RW133" s="35"/>
      <c r="RX133" s="35"/>
      <c r="RY133" s="35"/>
      <c r="RZ133" s="35"/>
      <c r="SA133" s="35"/>
      <c r="SB133" s="35"/>
      <c r="SC133" s="35"/>
      <c r="SD133" s="35"/>
      <c r="SE133" s="35"/>
      <c r="SF133" s="35"/>
      <c r="SG133" s="35"/>
      <c r="SH133" s="35"/>
      <c r="SI133" s="35"/>
      <c r="SJ133" s="35"/>
      <c r="SK133" s="35"/>
      <c r="SL133" s="35"/>
      <c r="SM133" s="35"/>
      <c r="SN133" s="35"/>
      <c r="SO133" s="35"/>
      <c r="SP133" s="35"/>
      <c r="SQ133" s="35"/>
      <c r="SR133" s="35"/>
      <c r="SS133" s="35"/>
      <c r="ST133" s="35"/>
      <c r="SU133" s="35"/>
      <c r="SV133" s="35"/>
      <c r="SW133" s="35"/>
      <c r="SX133" s="35"/>
      <c r="SY133" s="35"/>
      <c r="SZ133" s="35"/>
      <c r="TA133" s="35"/>
      <c r="TB133" s="35"/>
      <c r="TC133" s="35"/>
      <c r="TD133" s="35"/>
      <c r="TE133" s="35"/>
      <c r="TF133" s="35"/>
      <c r="TG133" s="35"/>
      <c r="TH133" s="35"/>
      <c r="TI133" s="35"/>
      <c r="TJ133" s="35"/>
      <c r="TK133" s="35"/>
      <c r="TL133" s="35"/>
      <c r="TM133" s="35"/>
      <c r="TN133" s="35"/>
      <c r="TO133" s="35"/>
      <c r="TP133" s="35"/>
      <c r="TQ133" s="35"/>
      <c r="TR133" s="35"/>
      <c r="TS133" s="35"/>
      <c r="TT133" s="35"/>
      <c r="TU133" s="35"/>
      <c r="TV133" s="35"/>
      <c r="TW133" s="35"/>
      <c r="TX133" s="35"/>
      <c r="TY133" s="35"/>
      <c r="TZ133" s="35"/>
      <c r="UA133" s="35"/>
      <c r="UB133" s="35"/>
      <c r="UC133" s="35"/>
      <c r="UD133" s="35"/>
      <c r="UE133" s="35"/>
      <c r="UF133" s="35"/>
      <c r="UG133" s="35"/>
      <c r="UH133" s="35"/>
      <c r="UI133" s="35"/>
      <c r="UJ133" s="35"/>
      <c r="UK133" s="35"/>
      <c r="UL133" s="35"/>
      <c r="UM133" s="35"/>
      <c r="UN133" s="35"/>
      <c r="UO133" s="35"/>
      <c r="UP133" s="35"/>
      <c r="UQ133" s="35"/>
      <c r="UR133" s="35"/>
      <c r="US133" s="35"/>
      <c r="UT133" s="35"/>
      <c r="UU133" s="35"/>
      <c r="UV133" s="35"/>
      <c r="UW133" s="35"/>
      <c r="UX133" s="35"/>
      <c r="UY133" s="35"/>
      <c r="UZ133" s="35"/>
      <c r="VA133" s="35"/>
      <c r="VB133" s="35"/>
      <c r="VC133" s="35"/>
      <c r="VD133" s="35"/>
      <c r="VE133" s="35"/>
      <c r="VF133" s="35"/>
      <c r="VG133" s="35"/>
      <c r="VH133" s="35"/>
      <c r="VI133" s="35"/>
      <c r="VJ133" s="35"/>
      <c r="VK133" s="35"/>
      <c r="VL133" s="35"/>
      <c r="VM133" s="35"/>
      <c r="VN133" s="35"/>
      <c r="VO133" s="35"/>
      <c r="VP133" s="35"/>
      <c r="VQ133" s="35"/>
      <c r="VR133" s="35"/>
      <c r="VS133" s="35"/>
      <c r="VT133" s="35"/>
      <c r="VU133" s="35"/>
      <c r="VV133" s="35"/>
      <c r="VW133" s="35"/>
      <c r="VX133" s="35"/>
      <c r="VY133" s="35"/>
      <c r="VZ133" s="35"/>
      <c r="WA133" s="35"/>
      <c r="WB133" s="35"/>
      <c r="WC133" s="35"/>
      <c r="WD133" s="35"/>
      <c r="WE133" s="35"/>
      <c r="WF133" s="35"/>
      <c r="WG133" s="35"/>
      <c r="WH133" s="35"/>
      <c r="WI133" s="35"/>
      <c r="WJ133" s="35"/>
      <c r="WK133" s="35"/>
      <c r="WL133" s="35"/>
      <c r="WM133" s="35"/>
      <c r="WN133" s="35"/>
      <c r="WO133" s="35"/>
      <c r="WP133" s="35"/>
      <c r="WQ133" s="35"/>
      <c r="WR133" s="35"/>
      <c r="WS133" s="35"/>
      <c r="WT133" s="35"/>
      <c r="WU133" s="35"/>
      <c r="WV133" s="35"/>
      <c r="WW133" s="35"/>
      <c r="WX133" s="35"/>
      <c r="WY133" s="35"/>
      <c r="WZ133" s="35"/>
      <c r="XA133" s="35"/>
      <c r="XB133" s="35"/>
      <c r="XC133" s="35"/>
      <c r="XD133" s="35"/>
      <c r="XE133" s="35"/>
      <c r="XF133" s="35"/>
      <c r="XG133" s="35"/>
      <c r="XH133" s="35"/>
      <c r="XI133" s="35"/>
      <c r="XJ133" s="35"/>
      <c r="XK133" s="35"/>
      <c r="XL133" s="35"/>
      <c r="XM133" s="35"/>
      <c r="XN133" s="35"/>
      <c r="XO133" s="35"/>
      <c r="XP133" s="35"/>
      <c r="XQ133" s="35"/>
      <c r="XR133" s="35"/>
      <c r="XS133" s="35"/>
      <c r="XT133" s="35"/>
      <c r="XU133" s="35"/>
      <c r="XV133" s="35"/>
      <c r="XW133" s="35"/>
      <c r="XX133" s="35"/>
      <c r="XY133" s="35"/>
      <c r="XZ133" s="35"/>
      <c r="YA133" s="35"/>
      <c r="YB133" s="35"/>
      <c r="YC133" s="35"/>
      <c r="YD133" s="35"/>
      <c r="YE133" s="35"/>
      <c r="YF133" s="35"/>
      <c r="YG133" s="35"/>
      <c r="YH133" s="35"/>
      <c r="YI133" s="35"/>
      <c r="YJ133" s="35"/>
      <c r="YK133" s="35"/>
      <c r="YL133" s="35"/>
      <c r="YM133" s="35"/>
      <c r="YN133" s="35"/>
      <c r="YO133" s="35"/>
      <c r="YP133" s="35"/>
      <c r="YQ133" s="35"/>
      <c r="YR133" s="35"/>
      <c r="YS133" s="35"/>
      <c r="YT133" s="35"/>
      <c r="YU133" s="35"/>
      <c r="YV133" s="35"/>
      <c r="YW133" s="35"/>
      <c r="YX133" s="35"/>
      <c r="YY133" s="35"/>
      <c r="YZ133" s="35"/>
      <c r="ZA133" s="35"/>
      <c r="ZB133" s="35"/>
      <c r="ZC133" s="35"/>
      <c r="ZD133" s="35"/>
      <c r="ZE133" s="35"/>
      <c r="ZF133" s="35"/>
      <c r="ZG133" s="35"/>
      <c r="ZH133" s="35"/>
      <c r="ZI133" s="35"/>
      <c r="ZJ133" s="35"/>
      <c r="ZK133" s="35"/>
      <c r="ZL133" s="35"/>
      <c r="ZM133" s="35"/>
      <c r="ZN133" s="35"/>
      <c r="ZO133" s="35"/>
      <c r="ZP133" s="35"/>
      <c r="ZQ133" s="35"/>
      <c r="ZR133" s="35"/>
      <c r="ZS133" s="35"/>
      <c r="ZT133" s="35"/>
      <c r="ZU133" s="35"/>
      <c r="ZV133" s="35"/>
      <c r="ZW133" s="35"/>
      <c r="ZX133" s="35"/>
      <c r="ZY133" s="35"/>
      <c r="ZZ133" s="35"/>
      <c r="AAA133" s="35"/>
      <c r="AAB133" s="35"/>
      <c r="AAC133" s="35"/>
      <c r="AAD133" s="35"/>
      <c r="AAE133" s="35"/>
      <c r="AAF133" s="35"/>
      <c r="AAG133" s="35"/>
      <c r="AAH133" s="35"/>
      <c r="AAI133" s="35"/>
      <c r="AAJ133" s="35"/>
      <c r="AAK133" s="35"/>
      <c r="AAL133" s="35"/>
      <c r="AAM133" s="35"/>
      <c r="AAN133" s="35"/>
      <c r="AAO133" s="35"/>
      <c r="AAP133" s="35"/>
      <c r="AAQ133" s="35"/>
      <c r="AAR133" s="35"/>
      <c r="AAS133" s="35"/>
      <c r="AAT133" s="35"/>
      <c r="AAU133" s="35"/>
      <c r="AAV133" s="35"/>
      <c r="AAW133" s="35"/>
      <c r="AAX133" s="35"/>
      <c r="AAY133" s="35"/>
      <c r="AAZ133" s="35"/>
      <c r="ABA133" s="35"/>
      <c r="ABB133" s="35"/>
      <c r="ABC133" s="35"/>
      <c r="ABD133" s="35"/>
      <c r="ABE133" s="35"/>
      <c r="ABF133" s="35"/>
      <c r="ABG133" s="35"/>
      <c r="ABH133" s="35"/>
      <c r="ABI133" s="35"/>
      <c r="ABJ133" s="35"/>
      <c r="ABK133" s="35"/>
      <c r="ABL133" s="35"/>
      <c r="ABM133" s="35"/>
      <c r="ABN133" s="35"/>
      <c r="ABO133" s="35"/>
      <c r="ABP133" s="35"/>
      <c r="ABQ133" s="35"/>
      <c r="ABR133" s="35"/>
      <c r="ABS133" s="35"/>
      <c r="ABT133" s="35"/>
      <c r="ABU133" s="35"/>
      <c r="ABV133" s="35"/>
      <c r="ABW133" s="35"/>
      <c r="ABX133" s="35"/>
      <c r="ABY133" s="35"/>
      <c r="ABZ133" s="35"/>
      <c r="ACA133" s="35"/>
      <c r="ACB133" s="35"/>
      <c r="ACC133" s="35"/>
      <c r="ACD133" s="35"/>
      <c r="ACE133" s="35"/>
      <c r="ACF133" s="35"/>
      <c r="ACG133" s="35"/>
      <c r="ACH133" s="35"/>
      <c r="ACI133" s="35"/>
      <c r="ACJ133" s="35"/>
      <c r="ACK133" s="35"/>
      <c r="ACL133" s="35"/>
      <c r="ACM133" s="35"/>
      <c r="ACN133" s="35"/>
      <c r="ACO133" s="35"/>
      <c r="ACP133" s="35"/>
      <c r="ACQ133" s="35"/>
      <c r="ACR133" s="35"/>
      <c r="ACS133" s="35"/>
      <c r="ACT133" s="35"/>
      <c r="ACU133" s="35"/>
      <c r="ACV133" s="35"/>
      <c r="ACW133" s="35"/>
      <c r="ACX133" s="35"/>
      <c r="ACY133" s="35"/>
      <c r="ACZ133" s="35"/>
      <c r="ADA133" s="35"/>
      <c r="ADB133" s="35"/>
      <c r="ADC133" s="35"/>
      <c r="ADD133" s="35"/>
      <c r="ADE133" s="35"/>
      <c r="ADF133" s="35"/>
      <c r="ADG133" s="35"/>
      <c r="ADH133" s="35"/>
      <c r="ADI133" s="35"/>
      <c r="ADJ133" s="35"/>
      <c r="ADK133" s="35"/>
      <c r="ADL133" s="35"/>
      <c r="ADM133" s="35"/>
      <c r="ADN133" s="35"/>
      <c r="ADO133" s="35"/>
      <c r="ADP133" s="35"/>
      <c r="ADQ133" s="35"/>
      <c r="ADR133" s="35"/>
      <c r="ADS133" s="35"/>
      <c r="ADT133" s="35"/>
      <c r="ADU133" s="35"/>
      <c r="ADV133" s="35"/>
      <c r="ADW133" s="35"/>
      <c r="ADX133" s="35"/>
      <c r="ADY133" s="35"/>
      <c r="ADZ133" s="35"/>
      <c r="AEA133" s="35"/>
      <c r="AEB133" s="35"/>
      <c r="AEC133" s="35"/>
      <c r="AED133" s="35"/>
      <c r="AEE133" s="35"/>
      <c r="AEF133" s="35"/>
      <c r="AEG133" s="35"/>
      <c r="AEH133" s="35"/>
      <c r="AEI133" s="35"/>
      <c r="AEJ133" s="35"/>
      <c r="AEK133" s="35"/>
      <c r="AEL133" s="35"/>
      <c r="AEM133" s="35"/>
      <c r="AEN133" s="35"/>
      <c r="AEO133" s="35"/>
      <c r="AEP133" s="35"/>
      <c r="AEQ133" s="35"/>
      <c r="AER133" s="35"/>
      <c r="AES133" s="35"/>
      <c r="AET133" s="35"/>
      <c r="AEU133" s="35"/>
      <c r="AEV133" s="35"/>
      <c r="AEW133" s="35"/>
      <c r="AEX133" s="35"/>
      <c r="AEY133" s="35"/>
      <c r="AEZ133" s="35"/>
      <c r="AFA133" s="35"/>
      <c r="AFB133" s="35"/>
      <c r="AFC133" s="35"/>
      <c r="AFD133" s="35"/>
      <c r="AFE133" s="35"/>
      <c r="AFF133" s="35"/>
      <c r="AFG133" s="35"/>
      <c r="AFH133" s="35"/>
      <c r="AFI133" s="35"/>
      <c r="AFJ133" s="35"/>
      <c r="AFK133" s="35"/>
      <c r="AFL133" s="35"/>
      <c r="AFM133" s="35"/>
      <c r="AFN133" s="35"/>
      <c r="AFO133" s="35"/>
      <c r="AFP133" s="35"/>
      <c r="AFQ133" s="35"/>
      <c r="AFR133" s="35"/>
      <c r="AFS133" s="35"/>
      <c r="AFT133" s="35"/>
      <c r="AFU133" s="35"/>
      <c r="AFV133" s="35"/>
      <c r="AFW133" s="35"/>
      <c r="AFX133" s="35"/>
      <c r="AFY133" s="35"/>
      <c r="AFZ133" s="35"/>
      <c r="AGA133" s="35"/>
      <c r="AGB133" s="35"/>
      <c r="AGC133" s="35"/>
      <c r="AGD133" s="35"/>
      <c r="AGE133" s="35"/>
      <c r="AGF133" s="35"/>
      <c r="AGG133" s="35"/>
      <c r="AGH133" s="35"/>
      <c r="AGI133" s="35"/>
      <c r="AGJ133" s="35"/>
      <c r="AGK133" s="35"/>
      <c r="AGL133" s="35"/>
      <c r="AGM133" s="35"/>
      <c r="AGN133" s="35"/>
      <c r="AGO133" s="35"/>
      <c r="AGP133" s="35"/>
      <c r="AGQ133" s="35"/>
      <c r="AGR133" s="35"/>
      <c r="AGS133" s="35"/>
      <c r="AGT133" s="35"/>
      <c r="AGU133" s="35"/>
      <c r="AGV133" s="35"/>
      <c r="AGW133" s="35"/>
      <c r="AGX133" s="35"/>
      <c r="AGY133" s="35"/>
      <c r="AGZ133" s="35"/>
      <c r="AHA133" s="35"/>
      <c r="AHB133" s="35"/>
      <c r="AHC133" s="35"/>
      <c r="AHD133" s="35"/>
      <c r="AHE133" s="35"/>
      <c r="AHF133" s="35"/>
      <c r="AHG133" s="35"/>
      <c r="AHH133" s="35"/>
      <c r="AHI133" s="35"/>
      <c r="AHJ133" s="35"/>
      <c r="AHK133" s="35"/>
      <c r="AHL133" s="35"/>
      <c r="AHM133" s="35"/>
      <c r="AHN133" s="35"/>
      <c r="AHO133" s="35"/>
      <c r="AHP133" s="35"/>
      <c r="AHQ133" s="35"/>
      <c r="AHR133" s="35"/>
      <c r="AHS133" s="35"/>
      <c r="AHT133" s="35"/>
      <c r="AHU133" s="35"/>
      <c r="AHV133" s="35"/>
      <c r="AHW133" s="35"/>
      <c r="AHX133" s="35"/>
      <c r="AHY133" s="35"/>
      <c r="AHZ133" s="35"/>
      <c r="AIA133" s="35"/>
      <c r="AIB133" s="35"/>
      <c r="AIC133" s="35"/>
      <c r="AID133" s="35"/>
      <c r="AIE133" s="35"/>
      <c r="AIF133" s="35"/>
      <c r="AIG133" s="35"/>
      <c r="AIH133" s="35"/>
      <c r="AII133" s="35"/>
      <c r="AIJ133" s="35"/>
      <c r="AIK133" s="35"/>
      <c r="AIL133" s="35"/>
      <c r="AIM133" s="35"/>
      <c r="AIN133" s="35"/>
      <c r="AIO133" s="35"/>
      <c r="AIP133" s="35"/>
      <c r="AIQ133" s="35"/>
      <c r="AIR133" s="35"/>
      <c r="AIS133" s="35"/>
      <c r="AIT133" s="35"/>
      <c r="AIU133" s="35"/>
      <c r="AIV133" s="35"/>
      <c r="AIW133" s="35"/>
      <c r="AIX133" s="35"/>
      <c r="AIY133" s="35"/>
      <c r="AIZ133" s="35"/>
      <c r="AJA133" s="35"/>
      <c r="AJB133" s="35"/>
      <c r="AJC133" s="35"/>
      <c r="AJD133" s="35"/>
      <c r="AJE133" s="35"/>
      <c r="AJF133" s="35"/>
      <c r="AJG133" s="35"/>
      <c r="AJH133" s="35"/>
      <c r="AJI133" s="35"/>
      <c r="AJJ133" s="35"/>
      <c r="AJK133" s="35"/>
      <c r="AJL133" s="35"/>
      <c r="AJM133" s="35"/>
      <c r="AJN133" s="35"/>
      <c r="AJO133" s="35"/>
      <c r="AJP133" s="35"/>
      <c r="AJQ133" s="35"/>
      <c r="AJR133" s="35"/>
      <c r="AJS133" s="35"/>
      <c r="AJT133" s="35"/>
      <c r="AJU133" s="35"/>
      <c r="AJV133" s="35"/>
      <c r="AJW133" s="35"/>
      <c r="AJX133" s="35"/>
      <c r="AJY133" s="35"/>
      <c r="AJZ133" s="35"/>
      <c r="AKA133" s="35"/>
      <c r="AKB133" s="35"/>
      <c r="AKC133" s="35"/>
      <c r="AKD133" s="35"/>
      <c r="AKE133" s="35"/>
      <c r="AKF133" s="35"/>
      <c r="AKG133" s="35"/>
      <c r="AKH133" s="35"/>
      <c r="AKI133" s="35"/>
      <c r="AKJ133" s="35"/>
      <c r="AKK133" s="35"/>
      <c r="AKL133" s="35"/>
      <c r="AKM133" s="35"/>
      <c r="AKN133" s="35"/>
      <c r="AKO133" s="35"/>
      <c r="AKP133" s="35"/>
      <c r="AKQ133" s="35"/>
      <c r="AKR133" s="35"/>
      <c r="AKS133" s="35"/>
      <c r="AKT133" s="35"/>
      <c r="AKU133" s="35"/>
      <c r="AKV133" s="35"/>
      <c r="AKW133" s="35"/>
      <c r="AKX133" s="35"/>
      <c r="AKY133" s="35"/>
      <c r="AKZ133" s="35"/>
      <c r="ALA133" s="35"/>
      <c r="ALB133" s="35"/>
      <c r="ALC133" s="35"/>
      <c r="ALD133" s="35"/>
      <c r="ALE133" s="35"/>
      <c r="ALF133" s="35"/>
      <c r="ALG133" s="35"/>
      <c r="ALH133" s="35"/>
      <c r="ALI133" s="35"/>
      <c r="ALJ133" s="35"/>
      <c r="ALK133" s="35"/>
      <c r="ALL133" s="35"/>
      <c r="ALM133" s="35"/>
      <c r="ALN133" s="35"/>
      <c r="ALO133" s="35"/>
      <c r="ALP133" s="35"/>
      <c r="ALQ133" s="35"/>
      <c r="ALR133" s="35"/>
      <c r="ALS133" s="35"/>
      <c r="ALT133" s="35"/>
      <c r="ALU133" s="35"/>
      <c r="ALV133" s="35"/>
      <c r="ALW133" s="35"/>
      <c r="ALX133" s="35"/>
      <c r="ALY133" s="35"/>
      <c r="ALZ133" s="35"/>
      <c r="AMA133" s="35"/>
    </row>
    <row r="134" spans="14:1015">
      <c r="N134" s="3">
        <f>Y134*info!T$4+AC134*info!T$5+AG134*info!T$6+AK134*info!T$7+N133</f>
        <v>2.1318000000000001</v>
      </c>
      <c r="P134" s="45">
        <v>94</v>
      </c>
      <c r="Q134" s="131"/>
      <c r="R134" s="131"/>
      <c r="S134" s="161">
        <f t="shared" si="61"/>
        <v>2.2288537549407107E-2</v>
      </c>
      <c r="T134" s="169">
        <f>AA133*$AA$30*$AA$34*(1-$AA$32)+AE133*$AE$30*$AE$34*(1-$AE$32)+AI133*$AI$30*$AI$34*(1-$AI$32)+AM133*$AM$30*$AM$34*(1-$AM$32)+AQ133*$AQ$30*$AQ$34*(1-$AQ$32)+AU133*$AU$30*$AU$34*(1-$AU$32)+Q134-R134+AW133+AX133+Advance!G108</f>
        <v>0.20399999999999985</v>
      </c>
      <c r="U134" s="132">
        <f t="shared" si="70"/>
        <v>0</v>
      </c>
      <c r="V134" s="165">
        <f t="shared" si="49"/>
        <v>0.20399999999999985</v>
      </c>
      <c r="W134" s="166">
        <f t="shared" si="62"/>
        <v>6.9</v>
      </c>
      <c r="X134" s="49"/>
      <c r="Y134" s="42">
        <f t="shared" si="41"/>
        <v>0</v>
      </c>
      <c r="Z134" s="46">
        <f t="shared" si="63"/>
        <v>0</v>
      </c>
      <c r="AA134" s="47">
        <f t="shared" si="50"/>
        <v>0</v>
      </c>
      <c r="AB134" s="48">
        <f t="shared" si="51"/>
        <v>0.20399999999999985</v>
      </c>
      <c r="AC134" s="49">
        <f t="shared" si="52"/>
        <v>0</v>
      </c>
      <c r="AD134" s="46">
        <f t="shared" si="64"/>
        <v>0</v>
      </c>
      <c r="AE134" s="46">
        <f t="shared" si="53"/>
        <v>100</v>
      </c>
      <c r="AF134" s="50">
        <f t="shared" si="42"/>
        <v>0.20399999999999985</v>
      </c>
      <c r="AG134" s="42">
        <f t="shared" si="65"/>
        <v>0</v>
      </c>
      <c r="AH134" s="46">
        <f t="shared" si="66"/>
        <v>0</v>
      </c>
      <c r="AI134" s="46">
        <f t="shared" si="54"/>
        <v>200</v>
      </c>
      <c r="AJ134" s="50">
        <f t="shared" si="43"/>
        <v>0.20399999999999985</v>
      </c>
      <c r="AK134" s="42">
        <f t="shared" si="55"/>
        <v>5</v>
      </c>
      <c r="AL134" s="46">
        <f t="shared" si="67"/>
        <v>0</v>
      </c>
      <c r="AM134" s="46">
        <f t="shared" si="56"/>
        <v>25</v>
      </c>
      <c r="AN134" s="50">
        <f t="shared" si="44"/>
        <v>2.3999999999999855E-2</v>
      </c>
      <c r="AO134" s="42">
        <f t="shared" si="57"/>
        <v>0</v>
      </c>
      <c r="AP134" s="46">
        <f t="shared" si="68"/>
        <v>0</v>
      </c>
      <c r="AQ134" s="46">
        <f t="shared" si="58"/>
        <v>0</v>
      </c>
      <c r="AR134" s="50">
        <f t="shared" si="45"/>
        <v>2.3999999999999855E-2</v>
      </c>
      <c r="AS134" s="42">
        <f t="shared" si="59"/>
        <v>0</v>
      </c>
      <c r="AT134" s="46">
        <f t="shared" si="69"/>
        <v>0</v>
      </c>
      <c r="AU134" s="46">
        <f t="shared" si="60"/>
        <v>0</v>
      </c>
      <c r="AV134" s="51">
        <f t="shared" si="46"/>
        <v>2.3999999999999855E-2</v>
      </c>
      <c r="AW134" s="42">
        <f t="shared" si="47"/>
        <v>0.20399999999999985</v>
      </c>
      <c r="AX134" s="43">
        <f t="shared" si="48"/>
        <v>-0.18</v>
      </c>
      <c r="AY134" s="42">
        <f t="shared" si="71"/>
        <v>325</v>
      </c>
      <c r="AZ134" s="52">
        <f t="shared" si="72"/>
        <v>6.9</v>
      </c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  <c r="QR134" s="35"/>
      <c r="QS134" s="35"/>
      <c r="QT134" s="35"/>
      <c r="QU134" s="35"/>
      <c r="QV134" s="35"/>
      <c r="QW134" s="35"/>
      <c r="QX134" s="35"/>
      <c r="QY134" s="35"/>
      <c r="QZ134" s="35"/>
      <c r="RA134" s="35"/>
      <c r="RB134" s="35"/>
      <c r="RC134" s="35"/>
      <c r="RD134" s="35"/>
      <c r="RE134" s="35"/>
      <c r="RF134" s="35"/>
      <c r="RG134" s="35"/>
      <c r="RH134" s="35"/>
      <c r="RI134" s="35"/>
      <c r="RJ134" s="35"/>
      <c r="RK134" s="35"/>
      <c r="RL134" s="35"/>
      <c r="RM134" s="35"/>
      <c r="RN134" s="35"/>
      <c r="RO134" s="35"/>
      <c r="RP134" s="35"/>
      <c r="RQ134" s="35"/>
      <c r="RR134" s="35"/>
      <c r="RS134" s="35"/>
      <c r="RT134" s="35"/>
      <c r="RU134" s="35"/>
      <c r="RV134" s="35"/>
      <c r="RW134" s="35"/>
      <c r="RX134" s="35"/>
      <c r="RY134" s="35"/>
      <c r="RZ134" s="35"/>
      <c r="SA134" s="35"/>
      <c r="SB134" s="35"/>
      <c r="SC134" s="35"/>
      <c r="SD134" s="35"/>
      <c r="SE134" s="35"/>
      <c r="SF134" s="35"/>
      <c r="SG134" s="35"/>
      <c r="SH134" s="35"/>
      <c r="SI134" s="35"/>
      <c r="SJ134" s="35"/>
      <c r="SK134" s="35"/>
      <c r="SL134" s="35"/>
      <c r="SM134" s="35"/>
      <c r="SN134" s="35"/>
      <c r="SO134" s="35"/>
      <c r="SP134" s="35"/>
      <c r="SQ134" s="35"/>
      <c r="SR134" s="35"/>
      <c r="SS134" s="35"/>
      <c r="ST134" s="35"/>
      <c r="SU134" s="35"/>
      <c r="SV134" s="35"/>
      <c r="SW134" s="35"/>
      <c r="SX134" s="35"/>
      <c r="SY134" s="35"/>
      <c r="SZ134" s="35"/>
      <c r="TA134" s="35"/>
      <c r="TB134" s="35"/>
      <c r="TC134" s="35"/>
      <c r="TD134" s="35"/>
      <c r="TE134" s="35"/>
      <c r="TF134" s="35"/>
      <c r="TG134" s="35"/>
      <c r="TH134" s="35"/>
      <c r="TI134" s="35"/>
      <c r="TJ134" s="35"/>
      <c r="TK134" s="35"/>
      <c r="TL134" s="35"/>
      <c r="TM134" s="35"/>
      <c r="TN134" s="35"/>
      <c r="TO134" s="35"/>
      <c r="TP134" s="35"/>
      <c r="TQ134" s="35"/>
      <c r="TR134" s="35"/>
      <c r="TS134" s="35"/>
      <c r="TT134" s="35"/>
      <c r="TU134" s="35"/>
      <c r="TV134" s="35"/>
      <c r="TW134" s="35"/>
      <c r="TX134" s="35"/>
      <c r="TY134" s="35"/>
      <c r="TZ134" s="35"/>
      <c r="UA134" s="35"/>
      <c r="UB134" s="35"/>
      <c r="UC134" s="35"/>
      <c r="UD134" s="35"/>
      <c r="UE134" s="35"/>
      <c r="UF134" s="35"/>
      <c r="UG134" s="35"/>
      <c r="UH134" s="35"/>
      <c r="UI134" s="35"/>
      <c r="UJ134" s="35"/>
      <c r="UK134" s="35"/>
      <c r="UL134" s="35"/>
      <c r="UM134" s="35"/>
      <c r="UN134" s="35"/>
      <c r="UO134" s="35"/>
      <c r="UP134" s="35"/>
      <c r="UQ134" s="35"/>
      <c r="UR134" s="35"/>
      <c r="US134" s="35"/>
      <c r="UT134" s="35"/>
      <c r="UU134" s="35"/>
      <c r="UV134" s="35"/>
      <c r="UW134" s="35"/>
      <c r="UX134" s="35"/>
      <c r="UY134" s="35"/>
      <c r="UZ134" s="35"/>
      <c r="VA134" s="35"/>
      <c r="VB134" s="35"/>
      <c r="VC134" s="35"/>
      <c r="VD134" s="35"/>
      <c r="VE134" s="35"/>
      <c r="VF134" s="35"/>
      <c r="VG134" s="35"/>
      <c r="VH134" s="35"/>
      <c r="VI134" s="35"/>
      <c r="VJ134" s="35"/>
      <c r="VK134" s="35"/>
      <c r="VL134" s="35"/>
      <c r="VM134" s="35"/>
      <c r="VN134" s="35"/>
      <c r="VO134" s="35"/>
      <c r="VP134" s="35"/>
      <c r="VQ134" s="35"/>
      <c r="VR134" s="35"/>
      <c r="VS134" s="35"/>
      <c r="VT134" s="35"/>
      <c r="VU134" s="35"/>
      <c r="VV134" s="35"/>
      <c r="VW134" s="35"/>
      <c r="VX134" s="35"/>
      <c r="VY134" s="35"/>
      <c r="VZ134" s="35"/>
      <c r="WA134" s="35"/>
      <c r="WB134" s="35"/>
      <c r="WC134" s="35"/>
      <c r="WD134" s="35"/>
      <c r="WE134" s="35"/>
      <c r="WF134" s="35"/>
      <c r="WG134" s="35"/>
      <c r="WH134" s="35"/>
      <c r="WI134" s="35"/>
      <c r="WJ134" s="35"/>
      <c r="WK134" s="35"/>
      <c r="WL134" s="35"/>
      <c r="WM134" s="35"/>
      <c r="WN134" s="35"/>
      <c r="WO134" s="35"/>
      <c r="WP134" s="35"/>
      <c r="WQ134" s="35"/>
      <c r="WR134" s="35"/>
      <c r="WS134" s="35"/>
      <c r="WT134" s="35"/>
      <c r="WU134" s="35"/>
      <c r="WV134" s="35"/>
      <c r="WW134" s="35"/>
      <c r="WX134" s="35"/>
      <c r="WY134" s="35"/>
      <c r="WZ134" s="35"/>
      <c r="XA134" s="35"/>
      <c r="XB134" s="35"/>
      <c r="XC134" s="35"/>
      <c r="XD134" s="35"/>
      <c r="XE134" s="35"/>
      <c r="XF134" s="35"/>
      <c r="XG134" s="35"/>
      <c r="XH134" s="35"/>
      <c r="XI134" s="35"/>
      <c r="XJ134" s="35"/>
      <c r="XK134" s="35"/>
      <c r="XL134" s="35"/>
      <c r="XM134" s="35"/>
      <c r="XN134" s="35"/>
      <c r="XO134" s="35"/>
      <c r="XP134" s="35"/>
      <c r="XQ134" s="35"/>
      <c r="XR134" s="35"/>
      <c r="XS134" s="35"/>
      <c r="XT134" s="35"/>
      <c r="XU134" s="35"/>
      <c r="XV134" s="35"/>
      <c r="XW134" s="35"/>
      <c r="XX134" s="35"/>
      <c r="XY134" s="35"/>
      <c r="XZ134" s="35"/>
      <c r="YA134" s="35"/>
      <c r="YB134" s="35"/>
      <c r="YC134" s="35"/>
      <c r="YD134" s="35"/>
      <c r="YE134" s="35"/>
      <c r="YF134" s="35"/>
      <c r="YG134" s="35"/>
      <c r="YH134" s="35"/>
      <c r="YI134" s="35"/>
      <c r="YJ134" s="35"/>
      <c r="YK134" s="35"/>
      <c r="YL134" s="35"/>
      <c r="YM134" s="35"/>
      <c r="YN134" s="35"/>
      <c r="YO134" s="35"/>
      <c r="YP134" s="35"/>
      <c r="YQ134" s="35"/>
      <c r="YR134" s="35"/>
      <c r="YS134" s="35"/>
      <c r="YT134" s="35"/>
      <c r="YU134" s="35"/>
      <c r="YV134" s="35"/>
      <c r="YW134" s="35"/>
      <c r="YX134" s="35"/>
      <c r="YY134" s="35"/>
      <c r="YZ134" s="35"/>
      <c r="ZA134" s="35"/>
      <c r="ZB134" s="35"/>
      <c r="ZC134" s="35"/>
      <c r="ZD134" s="35"/>
      <c r="ZE134" s="35"/>
      <c r="ZF134" s="35"/>
      <c r="ZG134" s="35"/>
      <c r="ZH134" s="35"/>
      <c r="ZI134" s="35"/>
      <c r="ZJ134" s="35"/>
      <c r="ZK134" s="35"/>
      <c r="ZL134" s="35"/>
      <c r="ZM134" s="35"/>
      <c r="ZN134" s="35"/>
      <c r="ZO134" s="35"/>
      <c r="ZP134" s="35"/>
      <c r="ZQ134" s="35"/>
      <c r="ZR134" s="35"/>
      <c r="ZS134" s="35"/>
      <c r="ZT134" s="35"/>
      <c r="ZU134" s="35"/>
      <c r="ZV134" s="35"/>
      <c r="ZW134" s="35"/>
      <c r="ZX134" s="35"/>
      <c r="ZY134" s="35"/>
      <c r="ZZ134" s="35"/>
      <c r="AAA134" s="35"/>
      <c r="AAB134" s="35"/>
      <c r="AAC134" s="35"/>
      <c r="AAD134" s="35"/>
      <c r="AAE134" s="35"/>
      <c r="AAF134" s="35"/>
      <c r="AAG134" s="35"/>
      <c r="AAH134" s="35"/>
      <c r="AAI134" s="35"/>
      <c r="AAJ134" s="35"/>
      <c r="AAK134" s="35"/>
      <c r="AAL134" s="35"/>
      <c r="AAM134" s="35"/>
      <c r="AAN134" s="35"/>
      <c r="AAO134" s="35"/>
      <c r="AAP134" s="35"/>
      <c r="AAQ134" s="35"/>
      <c r="AAR134" s="35"/>
      <c r="AAS134" s="35"/>
      <c r="AAT134" s="35"/>
      <c r="AAU134" s="35"/>
      <c r="AAV134" s="35"/>
      <c r="AAW134" s="35"/>
      <c r="AAX134" s="35"/>
      <c r="AAY134" s="35"/>
      <c r="AAZ134" s="35"/>
      <c r="ABA134" s="35"/>
      <c r="ABB134" s="35"/>
      <c r="ABC134" s="35"/>
      <c r="ABD134" s="35"/>
      <c r="ABE134" s="35"/>
      <c r="ABF134" s="35"/>
      <c r="ABG134" s="35"/>
      <c r="ABH134" s="35"/>
      <c r="ABI134" s="35"/>
      <c r="ABJ134" s="35"/>
      <c r="ABK134" s="35"/>
      <c r="ABL134" s="35"/>
      <c r="ABM134" s="35"/>
      <c r="ABN134" s="35"/>
      <c r="ABO134" s="35"/>
      <c r="ABP134" s="35"/>
      <c r="ABQ134" s="35"/>
      <c r="ABR134" s="35"/>
      <c r="ABS134" s="35"/>
      <c r="ABT134" s="35"/>
      <c r="ABU134" s="35"/>
      <c r="ABV134" s="35"/>
      <c r="ABW134" s="35"/>
      <c r="ABX134" s="35"/>
      <c r="ABY134" s="35"/>
      <c r="ABZ134" s="35"/>
      <c r="ACA134" s="35"/>
      <c r="ACB134" s="35"/>
      <c r="ACC134" s="35"/>
      <c r="ACD134" s="35"/>
      <c r="ACE134" s="35"/>
      <c r="ACF134" s="35"/>
      <c r="ACG134" s="35"/>
      <c r="ACH134" s="35"/>
      <c r="ACI134" s="35"/>
      <c r="ACJ134" s="35"/>
      <c r="ACK134" s="35"/>
      <c r="ACL134" s="35"/>
      <c r="ACM134" s="35"/>
      <c r="ACN134" s="35"/>
      <c r="ACO134" s="35"/>
      <c r="ACP134" s="35"/>
      <c r="ACQ134" s="35"/>
      <c r="ACR134" s="35"/>
      <c r="ACS134" s="35"/>
      <c r="ACT134" s="35"/>
      <c r="ACU134" s="35"/>
      <c r="ACV134" s="35"/>
      <c r="ACW134" s="35"/>
      <c r="ACX134" s="35"/>
      <c r="ACY134" s="35"/>
      <c r="ACZ134" s="35"/>
      <c r="ADA134" s="35"/>
      <c r="ADB134" s="35"/>
      <c r="ADC134" s="35"/>
      <c r="ADD134" s="35"/>
      <c r="ADE134" s="35"/>
      <c r="ADF134" s="35"/>
      <c r="ADG134" s="35"/>
      <c r="ADH134" s="35"/>
      <c r="ADI134" s="35"/>
      <c r="ADJ134" s="35"/>
      <c r="ADK134" s="35"/>
      <c r="ADL134" s="35"/>
      <c r="ADM134" s="35"/>
      <c r="ADN134" s="35"/>
      <c r="ADO134" s="35"/>
      <c r="ADP134" s="35"/>
      <c r="ADQ134" s="35"/>
      <c r="ADR134" s="35"/>
      <c r="ADS134" s="35"/>
      <c r="ADT134" s="35"/>
      <c r="ADU134" s="35"/>
      <c r="ADV134" s="35"/>
      <c r="ADW134" s="35"/>
      <c r="ADX134" s="35"/>
      <c r="ADY134" s="35"/>
      <c r="ADZ134" s="35"/>
      <c r="AEA134" s="35"/>
      <c r="AEB134" s="35"/>
      <c r="AEC134" s="35"/>
      <c r="AED134" s="35"/>
      <c r="AEE134" s="35"/>
      <c r="AEF134" s="35"/>
      <c r="AEG134" s="35"/>
      <c r="AEH134" s="35"/>
      <c r="AEI134" s="35"/>
      <c r="AEJ134" s="35"/>
      <c r="AEK134" s="35"/>
      <c r="AEL134" s="35"/>
      <c r="AEM134" s="35"/>
      <c r="AEN134" s="35"/>
      <c r="AEO134" s="35"/>
      <c r="AEP134" s="35"/>
      <c r="AEQ134" s="35"/>
      <c r="AER134" s="35"/>
      <c r="AES134" s="35"/>
      <c r="AET134" s="35"/>
      <c r="AEU134" s="35"/>
      <c r="AEV134" s="35"/>
      <c r="AEW134" s="35"/>
      <c r="AEX134" s="35"/>
      <c r="AEY134" s="35"/>
      <c r="AEZ134" s="35"/>
      <c r="AFA134" s="35"/>
      <c r="AFB134" s="35"/>
      <c r="AFC134" s="35"/>
      <c r="AFD134" s="35"/>
      <c r="AFE134" s="35"/>
      <c r="AFF134" s="35"/>
      <c r="AFG134" s="35"/>
      <c r="AFH134" s="35"/>
      <c r="AFI134" s="35"/>
      <c r="AFJ134" s="35"/>
      <c r="AFK134" s="35"/>
      <c r="AFL134" s="35"/>
      <c r="AFM134" s="35"/>
      <c r="AFN134" s="35"/>
      <c r="AFO134" s="35"/>
      <c r="AFP134" s="35"/>
      <c r="AFQ134" s="35"/>
      <c r="AFR134" s="35"/>
      <c r="AFS134" s="35"/>
      <c r="AFT134" s="35"/>
      <c r="AFU134" s="35"/>
      <c r="AFV134" s="35"/>
      <c r="AFW134" s="35"/>
      <c r="AFX134" s="35"/>
      <c r="AFY134" s="35"/>
      <c r="AFZ134" s="35"/>
      <c r="AGA134" s="35"/>
      <c r="AGB134" s="35"/>
      <c r="AGC134" s="35"/>
      <c r="AGD134" s="35"/>
      <c r="AGE134" s="35"/>
      <c r="AGF134" s="35"/>
      <c r="AGG134" s="35"/>
      <c r="AGH134" s="35"/>
      <c r="AGI134" s="35"/>
      <c r="AGJ134" s="35"/>
      <c r="AGK134" s="35"/>
      <c r="AGL134" s="35"/>
      <c r="AGM134" s="35"/>
      <c r="AGN134" s="35"/>
      <c r="AGO134" s="35"/>
      <c r="AGP134" s="35"/>
      <c r="AGQ134" s="35"/>
      <c r="AGR134" s="35"/>
      <c r="AGS134" s="35"/>
      <c r="AGT134" s="35"/>
      <c r="AGU134" s="35"/>
      <c r="AGV134" s="35"/>
      <c r="AGW134" s="35"/>
      <c r="AGX134" s="35"/>
      <c r="AGY134" s="35"/>
      <c r="AGZ134" s="35"/>
      <c r="AHA134" s="35"/>
      <c r="AHB134" s="35"/>
      <c r="AHC134" s="35"/>
      <c r="AHD134" s="35"/>
      <c r="AHE134" s="35"/>
      <c r="AHF134" s="35"/>
      <c r="AHG134" s="35"/>
      <c r="AHH134" s="35"/>
      <c r="AHI134" s="35"/>
      <c r="AHJ134" s="35"/>
      <c r="AHK134" s="35"/>
      <c r="AHL134" s="35"/>
      <c r="AHM134" s="35"/>
      <c r="AHN134" s="35"/>
      <c r="AHO134" s="35"/>
      <c r="AHP134" s="35"/>
      <c r="AHQ134" s="35"/>
      <c r="AHR134" s="35"/>
      <c r="AHS134" s="35"/>
      <c r="AHT134" s="35"/>
      <c r="AHU134" s="35"/>
      <c r="AHV134" s="35"/>
      <c r="AHW134" s="35"/>
      <c r="AHX134" s="35"/>
      <c r="AHY134" s="35"/>
      <c r="AHZ134" s="35"/>
      <c r="AIA134" s="35"/>
      <c r="AIB134" s="35"/>
      <c r="AIC134" s="35"/>
      <c r="AID134" s="35"/>
      <c r="AIE134" s="35"/>
      <c r="AIF134" s="35"/>
      <c r="AIG134" s="35"/>
      <c r="AIH134" s="35"/>
      <c r="AII134" s="35"/>
      <c r="AIJ134" s="35"/>
      <c r="AIK134" s="35"/>
      <c r="AIL134" s="35"/>
      <c r="AIM134" s="35"/>
      <c r="AIN134" s="35"/>
      <c r="AIO134" s="35"/>
      <c r="AIP134" s="35"/>
      <c r="AIQ134" s="35"/>
      <c r="AIR134" s="35"/>
      <c r="AIS134" s="35"/>
      <c r="AIT134" s="35"/>
      <c r="AIU134" s="35"/>
      <c r="AIV134" s="35"/>
      <c r="AIW134" s="35"/>
      <c r="AIX134" s="35"/>
      <c r="AIY134" s="35"/>
      <c r="AIZ134" s="35"/>
      <c r="AJA134" s="35"/>
      <c r="AJB134" s="35"/>
      <c r="AJC134" s="35"/>
      <c r="AJD134" s="35"/>
      <c r="AJE134" s="35"/>
      <c r="AJF134" s="35"/>
      <c r="AJG134" s="35"/>
      <c r="AJH134" s="35"/>
      <c r="AJI134" s="35"/>
      <c r="AJJ134" s="35"/>
      <c r="AJK134" s="35"/>
      <c r="AJL134" s="35"/>
      <c r="AJM134" s="35"/>
      <c r="AJN134" s="35"/>
      <c r="AJO134" s="35"/>
      <c r="AJP134" s="35"/>
      <c r="AJQ134" s="35"/>
      <c r="AJR134" s="35"/>
      <c r="AJS134" s="35"/>
      <c r="AJT134" s="35"/>
      <c r="AJU134" s="35"/>
      <c r="AJV134" s="35"/>
      <c r="AJW134" s="35"/>
      <c r="AJX134" s="35"/>
      <c r="AJY134" s="35"/>
      <c r="AJZ134" s="35"/>
      <c r="AKA134" s="35"/>
      <c r="AKB134" s="35"/>
      <c r="AKC134" s="35"/>
      <c r="AKD134" s="35"/>
      <c r="AKE134" s="35"/>
      <c r="AKF134" s="35"/>
      <c r="AKG134" s="35"/>
      <c r="AKH134" s="35"/>
      <c r="AKI134" s="35"/>
      <c r="AKJ134" s="35"/>
      <c r="AKK134" s="35"/>
      <c r="AKL134" s="35"/>
      <c r="AKM134" s="35"/>
      <c r="AKN134" s="35"/>
      <c r="AKO134" s="35"/>
      <c r="AKP134" s="35"/>
      <c r="AKQ134" s="35"/>
      <c r="AKR134" s="35"/>
      <c r="AKS134" s="35"/>
      <c r="AKT134" s="35"/>
      <c r="AKU134" s="35"/>
      <c r="AKV134" s="35"/>
      <c r="AKW134" s="35"/>
      <c r="AKX134" s="35"/>
      <c r="AKY134" s="35"/>
      <c r="AKZ134" s="35"/>
      <c r="ALA134" s="35"/>
      <c r="ALB134" s="35"/>
      <c r="ALC134" s="35"/>
      <c r="ALD134" s="35"/>
      <c r="ALE134" s="35"/>
      <c r="ALF134" s="35"/>
      <c r="ALG134" s="35"/>
      <c r="ALH134" s="35"/>
      <c r="ALI134" s="35"/>
      <c r="ALJ134" s="35"/>
      <c r="ALK134" s="35"/>
      <c r="ALL134" s="35"/>
      <c r="ALM134" s="35"/>
      <c r="ALN134" s="35"/>
      <c r="ALO134" s="35"/>
      <c r="ALP134" s="35"/>
      <c r="ALQ134" s="35"/>
      <c r="ALR134" s="35"/>
      <c r="ALS134" s="35"/>
      <c r="ALT134" s="35"/>
      <c r="ALU134" s="35"/>
      <c r="ALV134" s="35"/>
      <c r="ALW134" s="35"/>
      <c r="ALX134" s="35"/>
      <c r="ALY134" s="35"/>
      <c r="ALZ134" s="35"/>
      <c r="AMA134" s="35"/>
    </row>
    <row r="135" spans="14:1015">
      <c r="N135" s="3">
        <f>Y135*info!T$4+AC135*info!T$5+AG135*info!T$6+AK135*info!T$7+N134</f>
        <v>2.1497999999999999</v>
      </c>
      <c r="P135" s="45">
        <v>95</v>
      </c>
      <c r="Q135" s="131"/>
      <c r="R135" s="131"/>
      <c r="S135" s="161">
        <f t="shared" si="61"/>
        <v>2.2697628458498018E-2</v>
      </c>
      <c r="T135" s="169">
        <f>AA134*$AA$30*$AA$34*(1-$AA$32)+AE134*$AE$30*$AE$34*(1-$AE$32)+AI134*$AI$30*$AI$34*(1-$AI$32)+AM134*$AM$30*$AM$34*(1-$AM$32)+AQ134*$AQ$30*$AQ$34*(1-$AQ$32)+AU134*$AU$30*$AU$34*(1-$AU$32)+Q135-R135+AW134+AX134+Advance!G109</f>
        <v>0.19649999999999984</v>
      </c>
      <c r="U135" s="132">
        <f t="shared" si="70"/>
        <v>0</v>
      </c>
      <c r="V135" s="165">
        <f t="shared" si="49"/>
        <v>0.19649999999999984</v>
      </c>
      <c r="W135" s="166">
        <f t="shared" si="62"/>
        <v>7.08</v>
      </c>
      <c r="X135" s="49"/>
      <c r="Y135" s="42">
        <f t="shared" si="41"/>
        <v>0</v>
      </c>
      <c r="Z135" s="46">
        <f t="shared" si="63"/>
        <v>0</v>
      </c>
      <c r="AA135" s="47">
        <f t="shared" si="50"/>
        <v>0</v>
      </c>
      <c r="AB135" s="48">
        <f t="shared" si="51"/>
        <v>0.19649999999999984</v>
      </c>
      <c r="AC135" s="49">
        <f t="shared" si="52"/>
        <v>0</v>
      </c>
      <c r="AD135" s="46">
        <f t="shared" si="64"/>
        <v>0</v>
      </c>
      <c r="AE135" s="46">
        <f t="shared" si="53"/>
        <v>100</v>
      </c>
      <c r="AF135" s="50">
        <f t="shared" si="42"/>
        <v>0.19649999999999984</v>
      </c>
      <c r="AG135" s="42">
        <f t="shared" si="65"/>
        <v>0</v>
      </c>
      <c r="AH135" s="46">
        <f t="shared" si="66"/>
        <v>0</v>
      </c>
      <c r="AI135" s="46">
        <f t="shared" si="54"/>
        <v>200</v>
      </c>
      <c r="AJ135" s="50">
        <f t="shared" si="43"/>
        <v>0.19649999999999984</v>
      </c>
      <c r="AK135" s="42">
        <f t="shared" si="55"/>
        <v>5</v>
      </c>
      <c r="AL135" s="46">
        <f t="shared" si="67"/>
        <v>0</v>
      </c>
      <c r="AM135" s="46">
        <f t="shared" si="56"/>
        <v>30</v>
      </c>
      <c r="AN135" s="50">
        <f t="shared" si="44"/>
        <v>1.6499999999999848E-2</v>
      </c>
      <c r="AO135" s="42">
        <f t="shared" si="57"/>
        <v>0</v>
      </c>
      <c r="AP135" s="46">
        <f t="shared" si="68"/>
        <v>0</v>
      </c>
      <c r="AQ135" s="46">
        <f t="shared" si="58"/>
        <v>0</v>
      </c>
      <c r="AR135" s="50">
        <f t="shared" si="45"/>
        <v>1.6499999999999848E-2</v>
      </c>
      <c r="AS135" s="42">
        <f t="shared" si="59"/>
        <v>0</v>
      </c>
      <c r="AT135" s="46">
        <f t="shared" si="69"/>
        <v>0</v>
      </c>
      <c r="AU135" s="46">
        <f t="shared" si="60"/>
        <v>0</v>
      </c>
      <c r="AV135" s="51">
        <f t="shared" si="46"/>
        <v>1.6499999999999848E-2</v>
      </c>
      <c r="AW135" s="42">
        <f t="shared" si="47"/>
        <v>0.19649999999999984</v>
      </c>
      <c r="AX135" s="43">
        <f t="shared" si="48"/>
        <v>-0.18</v>
      </c>
      <c r="AY135" s="42">
        <f t="shared" si="71"/>
        <v>330</v>
      </c>
      <c r="AZ135" s="52">
        <f t="shared" si="72"/>
        <v>7.08</v>
      </c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  <c r="QR135" s="35"/>
      <c r="QS135" s="35"/>
      <c r="QT135" s="35"/>
      <c r="QU135" s="35"/>
      <c r="QV135" s="35"/>
      <c r="QW135" s="35"/>
      <c r="QX135" s="35"/>
      <c r="QY135" s="35"/>
      <c r="QZ135" s="35"/>
      <c r="RA135" s="35"/>
      <c r="RB135" s="35"/>
      <c r="RC135" s="35"/>
      <c r="RD135" s="35"/>
      <c r="RE135" s="35"/>
      <c r="RF135" s="35"/>
      <c r="RG135" s="35"/>
      <c r="RH135" s="35"/>
      <c r="RI135" s="35"/>
      <c r="RJ135" s="35"/>
      <c r="RK135" s="35"/>
      <c r="RL135" s="35"/>
      <c r="RM135" s="35"/>
      <c r="RN135" s="35"/>
      <c r="RO135" s="35"/>
      <c r="RP135" s="35"/>
      <c r="RQ135" s="35"/>
      <c r="RR135" s="35"/>
      <c r="RS135" s="35"/>
      <c r="RT135" s="35"/>
      <c r="RU135" s="35"/>
      <c r="RV135" s="35"/>
      <c r="RW135" s="35"/>
      <c r="RX135" s="35"/>
      <c r="RY135" s="35"/>
      <c r="RZ135" s="35"/>
      <c r="SA135" s="35"/>
      <c r="SB135" s="35"/>
      <c r="SC135" s="35"/>
      <c r="SD135" s="35"/>
      <c r="SE135" s="35"/>
      <c r="SF135" s="35"/>
      <c r="SG135" s="35"/>
      <c r="SH135" s="35"/>
      <c r="SI135" s="35"/>
      <c r="SJ135" s="35"/>
      <c r="SK135" s="35"/>
      <c r="SL135" s="35"/>
      <c r="SM135" s="35"/>
      <c r="SN135" s="35"/>
      <c r="SO135" s="35"/>
      <c r="SP135" s="35"/>
      <c r="SQ135" s="35"/>
      <c r="SR135" s="35"/>
      <c r="SS135" s="35"/>
      <c r="ST135" s="35"/>
      <c r="SU135" s="35"/>
      <c r="SV135" s="35"/>
      <c r="SW135" s="35"/>
      <c r="SX135" s="35"/>
      <c r="SY135" s="35"/>
      <c r="SZ135" s="35"/>
      <c r="TA135" s="35"/>
      <c r="TB135" s="35"/>
      <c r="TC135" s="35"/>
      <c r="TD135" s="35"/>
      <c r="TE135" s="35"/>
      <c r="TF135" s="35"/>
      <c r="TG135" s="35"/>
      <c r="TH135" s="35"/>
      <c r="TI135" s="35"/>
      <c r="TJ135" s="35"/>
      <c r="TK135" s="35"/>
      <c r="TL135" s="35"/>
      <c r="TM135" s="35"/>
      <c r="TN135" s="35"/>
      <c r="TO135" s="35"/>
      <c r="TP135" s="35"/>
      <c r="TQ135" s="35"/>
      <c r="TR135" s="35"/>
      <c r="TS135" s="35"/>
      <c r="TT135" s="35"/>
      <c r="TU135" s="35"/>
      <c r="TV135" s="35"/>
      <c r="TW135" s="35"/>
      <c r="TX135" s="35"/>
      <c r="TY135" s="35"/>
      <c r="TZ135" s="35"/>
      <c r="UA135" s="35"/>
      <c r="UB135" s="35"/>
      <c r="UC135" s="35"/>
      <c r="UD135" s="35"/>
      <c r="UE135" s="35"/>
      <c r="UF135" s="35"/>
      <c r="UG135" s="35"/>
      <c r="UH135" s="35"/>
      <c r="UI135" s="35"/>
      <c r="UJ135" s="35"/>
      <c r="UK135" s="35"/>
      <c r="UL135" s="35"/>
      <c r="UM135" s="35"/>
      <c r="UN135" s="35"/>
      <c r="UO135" s="35"/>
      <c r="UP135" s="35"/>
      <c r="UQ135" s="35"/>
      <c r="UR135" s="35"/>
      <c r="US135" s="35"/>
      <c r="UT135" s="35"/>
      <c r="UU135" s="35"/>
      <c r="UV135" s="35"/>
      <c r="UW135" s="35"/>
      <c r="UX135" s="35"/>
      <c r="UY135" s="35"/>
      <c r="UZ135" s="35"/>
      <c r="VA135" s="35"/>
      <c r="VB135" s="35"/>
      <c r="VC135" s="35"/>
      <c r="VD135" s="35"/>
      <c r="VE135" s="35"/>
      <c r="VF135" s="35"/>
      <c r="VG135" s="35"/>
      <c r="VH135" s="35"/>
      <c r="VI135" s="35"/>
      <c r="VJ135" s="35"/>
      <c r="VK135" s="35"/>
      <c r="VL135" s="35"/>
      <c r="VM135" s="35"/>
      <c r="VN135" s="35"/>
      <c r="VO135" s="35"/>
      <c r="VP135" s="35"/>
      <c r="VQ135" s="35"/>
      <c r="VR135" s="35"/>
      <c r="VS135" s="35"/>
      <c r="VT135" s="35"/>
      <c r="VU135" s="35"/>
      <c r="VV135" s="35"/>
      <c r="VW135" s="35"/>
      <c r="VX135" s="35"/>
      <c r="VY135" s="35"/>
      <c r="VZ135" s="35"/>
      <c r="WA135" s="35"/>
      <c r="WB135" s="35"/>
      <c r="WC135" s="35"/>
      <c r="WD135" s="35"/>
      <c r="WE135" s="35"/>
      <c r="WF135" s="35"/>
      <c r="WG135" s="35"/>
      <c r="WH135" s="35"/>
      <c r="WI135" s="35"/>
      <c r="WJ135" s="35"/>
      <c r="WK135" s="35"/>
      <c r="WL135" s="35"/>
      <c r="WM135" s="35"/>
      <c r="WN135" s="35"/>
      <c r="WO135" s="35"/>
      <c r="WP135" s="35"/>
      <c r="WQ135" s="35"/>
      <c r="WR135" s="35"/>
      <c r="WS135" s="35"/>
      <c r="WT135" s="35"/>
      <c r="WU135" s="35"/>
      <c r="WV135" s="35"/>
      <c r="WW135" s="35"/>
      <c r="WX135" s="35"/>
      <c r="WY135" s="35"/>
      <c r="WZ135" s="35"/>
      <c r="XA135" s="35"/>
      <c r="XB135" s="35"/>
      <c r="XC135" s="35"/>
      <c r="XD135" s="35"/>
      <c r="XE135" s="35"/>
      <c r="XF135" s="35"/>
      <c r="XG135" s="35"/>
      <c r="XH135" s="35"/>
      <c r="XI135" s="35"/>
      <c r="XJ135" s="35"/>
      <c r="XK135" s="35"/>
      <c r="XL135" s="35"/>
      <c r="XM135" s="35"/>
      <c r="XN135" s="35"/>
      <c r="XO135" s="35"/>
      <c r="XP135" s="35"/>
      <c r="XQ135" s="35"/>
      <c r="XR135" s="35"/>
      <c r="XS135" s="35"/>
      <c r="XT135" s="35"/>
      <c r="XU135" s="35"/>
      <c r="XV135" s="35"/>
      <c r="XW135" s="35"/>
      <c r="XX135" s="35"/>
      <c r="XY135" s="35"/>
      <c r="XZ135" s="35"/>
      <c r="YA135" s="35"/>
      <c r="YB135" s="35"/>
      <c r="YC135" s="35"/>
      <c r="YD135" s="35"/>
      <c r="YE135" s="35"/>
      <c r="YF135" s="35"/>
      <c r="YG135" s="35"/>
      <c r="YH135" s="35"/>
      <c r="YI135" s="35"/>
      <c r="YJ135" s="35"/>
      <c r="YK135" s="35"/>
      <c r="YL135" s="35"/>
      <c r="YM135" s="35"/>
      <c r="YN135" s="35"/>
      <c r="YO135" s="35"/>
      <c r="YP135" s="35"/>
      <c r="YQ135" s="35"/>
      <c r="YR135" s="35"/>
      <c r="YS135" s="35"/>
      <c r="YT135" s="35"/>
      <c r="YU135" s="35"/>
      <c r="YV135" s="35"/>
      <c r="YW135" s="35"/>
      <c r="YX135" s="35"/>
      <c r="YY135" s="35"/>
      <c r="YZ135" s="35"/>
      <c r="ZA135" s="35"/>
      <c r="ZB135" s="35"/>
      <c r="ZC135" s="35"/>
      <c r="ZD135" s="35"/>
      <c r="ZE135" s="35"/>
      <c r="ZF135" s="35"/>
      <c r="ZG135" s="35"/>
      <c r="ZH135" s="35"/>
      <c r="ZI135" s="35"/>
      <c r="ZJ135" s="35"/>
      <c r="ZK135" s="35"/>
      <c r="ZL135" s="35"/>
      <c r="ZM135" s="35"/>
      <c r="ZN135" s="35"/>
      <c r="ZO135" s="35"/>
      <c r="ZP135" s="35"/>
      <c r="ZQ135" s="35"/>
      <c r="ZR135" s="35"/>
      <c r="ZS135" s="35"/>
      <c r="ZT135" s="35"/>
      <c r="ZU135" s="35"/>
      <c r="ZV135" s="35"/>
      <c r="ZW135" s="35"/>
      <c r="ZX135" s="35"/>
      <c r="ZY135" s="35"/>
      <c r="ZZ135" s="35"/>
      <c r="AAA135" s="35"/>
      <c r="AAB135" s="35"/>
      <c r="AAC135" s="35"/>
      <c r="AAD135" s="35"/>
      <c r="AAE135" s="35"/>
      <c r="AAF135" s="35"/>
      <c r="AAG135" s="35"/>
      <c r="AAH135" s="35"/>
      <c r="AAI135" s="35"/>
      <c r="AAJ135" s="35"/>
      <c r="AAK135" s="35"/>
      <c r="AAL135" s="35"/>
      <c r="AAM135" s="35"/>
      <c r="AAN135" s="35"/>
      <c r="AAO135" s="35"/>
      <c r="AAP135" s="35"/>
      <c r="AAQ135" s="35"/>
      <c r="AAR135" s="35"/>
      <c r="AAS135" s="35"/>
      <c r="AAT135" s="35"/>
      <c r="AAU135" s="35"/>
      <c r="AAV135" s="35"/>
      <c r="AAW135" s="35"/>
      <c r="AAX135" s="35"/>
      <c r="AAY135" s="35"/>
      <c r="AAZ135" s="35"/>
      <c r="ABA135" s="35"/>
      <c r="ABB135" s="35"/>
      <c r="ABC135" s="35"/>
      <c r="ABD135" s="35"/>
      <c r="ABE135" s="35"/>
      <c r="ABF135" s="35"/>
      <c r="ABG135" s="35"/>
      <c r="ABH135" s="35"/>
      <c r="ABI135" s="35"/>
      <c r="ABJ135" s="35"/>
      <c r="ABK135" s="35"/>
      <c r="ABL135" s="35"/>
      <c r="ABM135" s="35"/>
      <c r="ABN135" s="35"/>
      <c r="ABO135" s="35"/>
      <c r="ABP135" s="35"/>
      <c r="ABQ135" s="35"/>
      <c r="ABR135" s="35"/>
      <c r="ABS135" s="35"/>
      <c r="ABT135" s="35"/>
      <c r="ABU135" s="35"/>
      <c r="ABV135" s="35"/>
      <c r="ABW135" s="35"/>
      <c r="ABX135" s="35"/>
      <c r="ABY135" s="35"/>
      <c r="ABZ135" s="35"/>
      <c r="ACA135" s="35"/>
      <c r="ACB135" s="35"/>
      <c r="ACC135" s="35"/>
      <c r="ACD135" s="35"/>
      <c r="ACE135" s="35"/>
      <c r="ACF135" s="35"/>
      <c r="ACG135" s="35"/>
      <c r="ACH135" s="35"/>
      <c r="ACI135" s="35"/>
      <c r="ACJ135" s="35"/>
      <c r="ACK135" s="35"/>
      <c r="ACL135" s="35"/>
      <c r="ACM135" s="35"/>
      <c r="ACN135" s="35"/>
      <c r="ACO135" s="35"/>
      <c r="ACP135" s="35"/>
      <c r="ACQ135" s="35"/>
      <c r="ACR135" s="35"/>
      <c r="ACS135" s="35"/>
      <c r="ACT135" s="35"/>
      <c r="ACU135" s="35"/>
      <c r="ACV135" s="35"/>
      <c r="ACW135" s="35"/>
      <c r="ACX135" s="35"/>
      <c r="ACY135" s="35"/>
      <c r="ACZ135" s="35"/>
      <c r="ADA135" s="35"/>
      <c r="ADB135" s="35"/>
      <c r="ADC135" s="35"/>
      <c r="ADD135" s="35"/>
      <c r="ADE135" s="35"/>
      <c r="ADF135" s="35"/>
      <c r="ADG135" s="35"/>
      <c r="ADH135" s="35"/>
      <c r="ADI135" s="35"/>
      <c r="ADJ135" s="35"/>
      <c r="ADK135" s="35"/>
      <c r="ADL135" s="35"/>
      <c r="ADM135" s="35"/>
      <c r="ADN135" s="35"/>
      <c r="ADO135" s="35"/>
      <c r="ADP135" s="35"/>
      <c r="ADQ135" s="35"/>
      <c r="ADR135" s="35"/>
      <c r="ADS135" s="35"/>
      <c r="ADT135" s="35"/>
      <c r="ADU135" s="35"/>
      <c r="ADV135" s="35"/>
      <c r="ADW135" s="35"/>
      <c r="ADX135" s="35"/>
      <c r="ADY135" s="35"/>
      <c r="ADZ135" s="35"/>
      <c r="AEA135" s="35"/>
      <c r="AEB135" s="35"/>
      <c r="AEC135" s="35"/>
      <c r="AED135" s="35"/>
      <c r="AEE135" s="35"/>
      <c r="AEF135" s="35"/>
      <c r="AEG135" s="35"/>
      <c r="AEH135" s="35"/>
      <c r="AEI135" s="35"/>
      <c r="AEJ135" s="35"/>
      <c r="AEK135" s="35"/>
      <c r="AEL135" s="35"/>
      <c r="AEM135" s="35"/>
      <c r="AEN135" s="35"/>
      <c r="AEO135" s="35"/>
      <c r="AEP135" s="35"/>
      <c r="AEQ135" s="35"/>
      <c r="AER135" s="35"/>
      <c r="AES135" s="35"/>
      <c r="AET135" s="35"/>
      <c r="AEU135" s="35"/>
      <c r="AEV135" s="35"/>
      <c r="AEW135" s="35"/>
      <c r="AEX135" s="35"/>
      <c r="AEY135" s="35"/>
      <c r="AEZ135" s="35"/>
      <c r="AFA135" s="35"/>
      <c r="AFB135" s="35"/>
      <c r="AFC135" s="35"/>
      <c r="AFD135" s="35"/>
      <c r="AFE135" s="35"/>
      <c r="AFF135" s="35"/>
      <c r="AFG135" s="35"/>
      <c r="AFH135" s="35"/>
      <c r="AFI135" s="35"/>
      <c r="AFJ135" s="35"/>
      <c r="AFK135" s="35"/>
      <c r="AFL135" s="35"/>
      <c r="AFM135" s="35"/>
      <c r="AFN135" s="35"/>
      <c r="AFO135" s="35"/>
      <c r="AFP135" s="35"/>
      <c r="AFQ135" s="35"/>
      <c r="AFR135" s="35"/>
      <c r="AFS135" s="35"/>
      <c r="AFT135" s="35"/>
      <c r="AFU135" s="35"/>
      <c r="AFV135" s="35"/>
      <c r="AFW135" s="35"/>
      <c r="AFX135" s="35"/>
      <c r="AFY135" s="35"/>
      <c r="AFZ135" s="35"/>
      <c r="AGA135" s="35"/>
      <c r="AGB135" s="35"/>
      <c r="AGC135" s="35"/>
      <c r="AGD135" s="35"/>
      <c r="AGE135" s="35"/>
      <c r="AGF135" s="35"/>
      <c r="AGG135" s="35"/>
      <c r="AGH135" s="35"/>
      <c r="AGI135" s="35"/>
      <c r="AGJ135" s="35"/>
      <c r="AGK135" s="35"/>
      <c r="AGL135" s="35"/>
      <c r="AGM135" s="35"/>
      <c r="AGN135" s="35"/>
      <c r="AGO135" s="35"/>
      <c r="AGP135" s="35"/>
      <c r="AGQ135" s="35"/>
      <c r="AGR135" s="35"/>
      <c r="AGS135" s="35"/>
      <c r="AGT135" s="35"/>
      <c r="AGU135" s="35"/>
      <c r="AGV135" s="35"/>
      <c r="AGW135" s="35"/>
      <c r="AGX135" s="35"/>
      <c r="AGY135" s="35"/>
      <c r="AGZ135" s="35"/>
      <c r="AHA135" s="35"/>
      <c r="AHB135" s="35"/>
      <c r="AHC135" s="35"/>
      <c r="AHD135" s="35"/>
      <c r="AHE135" s="35"/>
      <c r="AHF135" s="35"/>
      <c r="AHG135" s="35"/>
      <c r="AHH135" s="35"/>
      <c r="AHI135" s="35"/>
      <c r="AHJ135" s="35"/>
      <c r="AHK135" s="35"/>
      <c r="AHL135" s="35"/>
      <c r="AHM135" s="35"/>
      <c r="AHN135" s="35"/>
      <c r="AHO135" s="35"/>
      <c r="AHP135" s="35"/>
      <c r="AHQ135" s="35"/>
      <c r="AHR135" s="35"/>
      <c r="AHS135" s="35"/>
      <c r="AHT135" s="35"/>
      <c r="AHU135" s="35"/>
      <c r="AHV135" s="35"/>
      <c r="AHW135" s="35"/>
      <c r="AHX135" s="35"/>
      <c r="AHY135" s="35"/>
      <c r="AHZ135" s="35"/>
      <c r="AIA135" s="35"/>
      <c r="AIB135" s="35"/>
      <c r="AIC135" s="35"/>
      <c r="AID135" s="35"/>
      <c r="AIE135" s="35"/>
      <c r="AIF135" s="35"/>
      <c r="AIG135" s="35"/>
      <c r="AIH135" s="35"/>
      <c r="AII135" s="35"/>
      <c r="AIJ135" s="35"/>
      <c r="AIK135" s="35"/>
      <c r="AIL135" s="35"/>
      <c r="AIM135" s="35"/>
      <c r="AIN135" s="35"/>
      <c r="AIO135" s="35"/>
      <c r="AIP135" s="35"/>
      <c r="AIQ135" s="35"/>
      <c r="AIR135" s="35"/>
      <c r="AIS135" s="35"/>
      <c r="AIT135" s="35"/>
      <c r="AIU135" s="35"/>
      <c r="AIV135" s="35"/>
      <c r="AIW135" s="35"/>
      <c r="AIX135" s="35"/>
      <c r="AIY135" s="35"/>
      <c r="AIZ135" s="35"/>
      <c r="AJA135" s="35"/>
      <c r="AJB135" s="35"/>
      <c r="AJC135" s="35"/>
      <c r="AJD135" s="35"/>
      <c r="AJE135" s="35"/>
      <c r="AJF135" s="35"/>
      <c r="AJG135" s="35"/>
      <c r="AJH135" s="35"/>
      <c r="AJI135" s="35"/>
      <c r="AJJ135" s="35"/>
      <c r="AJK135" s="35"/>
      <c r="AJL135" s="35"/>
      <c r="AJM135" s="35"/>
      <c r="AJN135" s="35"/>
      <c r="AJO135" s="35"/>
      <c r="AJP135" s="35"/>
      <c r="AJQ135" s="35"/>
      <c r="AJR135" s="35"/>
      <c r="AJS135" s="35"/>
      <c r="AJT135" s="35"/>
      <c r="AJU135" s="35"/>
      <c r="AJV135" s="35"/>
      <c r="AJW135" s="35"/>
      <c r="AJX135" s="35"/>
      <c r="AJY135" s="35"/>
      <c r="AJZ135" s="35"/>
      <c r="AKA135" s="35"/>
      <c r="AKB135" s="35"/>
      <c r="AKC135" s="35"/>
      <c r="AKD135" s="35"/>
      <c r="AKE135" s="35"/>
      <c r="AKF135" s="35"/>
      <c r="AKG135" s="35"/>
      <c r="AKH135" s="35"/>
      <c r="AKI135" s="35"/>
      <c r="AKJ135" s="35"/>
      <c r="AKK135" s="35"/>
      <c r="AKL135" s="35"/>
      <c r="AKM135" s="35"/>
      <c r="AKN135" s="35"/>
      <c r="AKO135" s="35"/>
      <c r="AKP135" s="35"/>
      <c r="AKQ135" s="35"/>
      <c r="AKR135" s="35"/>
      <c r="AKS135" s="35"/>
      <c r="AKT135" s="35"/>
      <c r="AKU135" s="35"/>
      <c r="AKV135" s="35"/>
      <c r="AKW135" s="35"/>
      <c r="AKX135" s="35"/>
      <c r="AKY135" s="35"/>
      <c r="AKZ135" s="35"/>
      <c r="ALA135" s="35"/>
      <c r="ALB135" s="35"/>
      <c r="ALC135" s="35"/>
      <c r="ALD135" s="35"/>
      <c r="ALE135" s="35"/>
      <c r="ALF135" s="35"/>
      <c r="ALG135" s="35"/>
      <c r="ALH135" s="35"/>
      <c r="ALI135" s="35"/>
      <c r="ALJ135" s="35"/>
      <c r="ALK135" s="35"/>
      <c r="ALL135" s="35"/>
      <c r="ALM135" s="35"/>
      <c r="ALN135" s="35"/>
      <c r="ALO135" s="35"/>
      <c r="ALP135" s="35"/>
      <c r="ALQ135" s="35"/>
      <c r="ALR135" s="35"/>
      <c r="ALS135" s="35"/>
      <c r="ALT135" s="35"/>
      <c r="ALU135" s="35"/>
      <c r="ALV135" s="35"/>
      <c r="ALW135" s="35"/>
      <c r="ALX135" s="35"/>
      <c r="ALY135" s="35"/>
      <c r="ALZ135" s="35"/>
      <c r="AMA135" s="35"/>
    </row>
    <row r="136" spans="14:1015">
      <c r="N136" s="3">
        <f>Y136*info!T$4+AC136*info!T$5+AG136*info!T$6+AK136*info!T$7+N135</f>
        <v>2.1833999999999998</v>
      </c>
      <c r="P136" s="45">
        <v>96</v>
      </c>
      <c r="Q136" s="131"/>
      <c r="R136" s="131"/>
      <c r="S136" s="161">
        <f t="shared" si="61"/>
        <v>2.3106719367588926E-2</v>
      </c>
      <c r="T136" s="169">
        <f>AA135*$AA$30*$AA$34*(1-$AA$32)+AE135*$AE$30*$AE$34*(1-$AE$32)+AI135*$AI$30*$AI$34*(1-$AI$32)+AM135*$AM$30*$AM$34*(1-$AM$32)+AQ135*$AQ$30*$AQ$34*(1-$AQ$32)+AU135*$AU$30*$AU$34*(1-$AU$32)+Q136-R136+AW135+AX135+Advance!G110</f>
        <v>0.19349999999999984</v>
      </c>
      <c r="U136" s="132">
        <f t="shared" si="70"/>
        <v>0</v>
      </c>
      <c r="V136" s="165">
        <f t="shared" si="49"/>
        <v>0.19349999999999984</v>
      </c>
      <c r="W136" s="166">
        <f t="shared" si="62"/>
        <v>7.08</v>
      </c>
      <c r="X136" s="49"/>
      <c r="Y136" s="42">
        <f t="shared" si="41"/>
        <v>0</v>
      </c>
      <c r="Z136" s="46">
        <f t="shared" si="63"/>
        <v>0</v>
      </c>
      <c r="AA136" s="47">
        <f t="shared" si="50"/>
        <v>0</v>
      </c>
      <c r="AB136" s="48">
        <f t="shared" si="51"/>
        <v>0.19349999999999984</v>
      </c>
      <c r="AC136" s="49">
        <f t="shared" si="52"/>
        <v>14</v>
      </c>
      <c r="AD136" s="46">
        <f t="shared" si="64"/>
        <v>-14</v>
      </c>
      <c r="AE136" s="46">
        <f t="shared" si="53"/>
        <v>100</v>
      </c>
      <c r="AF136" s="50">
        <f t="shared" si="42"/>
        <v>2.5499999999999828E-2</v>
      </c>
      <c r="AG136" s="42">
        <f t="shared" si="65"/>
        <v>0</v>
      </c>
      <c r="AH136" s="46">
        <f t="shared" si="66"/>
        <v>0</v>
      </c>
      <c r="AI136" s="46">
        <f t="shared" si="54"/>
        <v>200</v>
      </c>
      <c r="AJ136" s="50">
        <f t="shared" si="43"/>
        <v>2.5499999999999828E-2</v>
      </c>
      <c r="AK136" s="42">
        <f t="shared" si="55"/>
        <v>0</v>
      </c>
      <c r="AL136" s="46">
        <f t="shared" si="67"/>
        <v>0</v>
      </c>
      <c r="AM136" s="46">
        <f t="shared" si="56"/>
        <v>30</v>
      </c>
      <c r="AN136" s="50">
        <f t="shared" si="44"/>
        <v>2.5499999999999828E-2</v>
      </c>
      <c r="AO136" s="42">
        <f t="shared" si="57"/>
        <v>0</v>
      </c>
      <c r="AP136" s="46">
        <f t="shared" si="68"/>
        <v>0</v>
      </c>
      <c r="AQ136" s="46">
        <f t="shared" si="58"/>
        <v>0</v>
      </c>
      <c r="AR136" s="50">
        <f t="shared" si="45"/>
        <v>2.5499999999999828E-2</v>
      </c>
      <c r="AS136" s="42">
        <f t="shared" si="59"/>
        <v>0</v>
      </c>
      <c r="AT136" s="46">
        <f t="shared" si="69"/>
        <v>0</v>
      </c>
      <c r="AU136" s="46">
        <f t="shared" si="60"/>
        <v>0</v>
      </c>
      <c r="AV136" s="51">
        <f t="shared" si="46"/>
        <v>2.5499999999999828E-2</v>
      </c>
      <c r="AW136" s="42">
        <f t="shared" si="47"/>
        <v>0.19349999999999984</v>
      </c>
      <c r="AX136" s="43">
        <f t="shared" si="48"/>
        <v>-0.16800000000000001</v>
      </c>
      <c r="AY136" s="42">
        <f t="shared" si="71"/>
        <v>330</v>
      </c>
      <c r="AZ136" s="52">
        <f t="shared" si="72"/>
        <v>7.08</v>
      </c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  <c r="QR136" s="35"/>
      <c r="QS136" s="35"/>
      <c r="QT136" s="35"/>
      <c r="QU136" s="35"/>
      <c r="QV136" s="35"/>
      <c r="QW136" s="35"/>
      <c r="QX136" s="35"/>
      <c r="QY136" s="35"/>
      <c r="QZ136" s="35"/>
      <c r="RA136" s="35"/>
      <c r="RB136" s="35"/>
      <c r="RC136" s="35"/>
      <c r="RD136" s="35"/>
      <c r="RE136" s="35"/>
      <c r="RF136" s="35"/>
      <c r="RG136" s="35"/>
      <c r="RH136" s="35"/>
      <c r="RI136" s="35"/>
      <c r="RJ136" s="35"/>
      <c r="RK136" s="35"/>
      <c r="RL136" s="35"/>
      <c r="RM136" s="35"/>
      <c r="RN136" s="35"/>
      <c r="RO136" s="35"/>
      <c r="RP136" s="35"/>
      <c r="RQ136" s="35"/>
      <c r="RR136" s="35"/>
      <c r="RS136" s="35"/>
      <c r="RT136" s="35"/>
      <c r="RU136" s="35"/>
      <c r="RV136" s="35"/>
      <c r="RW136" s="35"/>
      <c r="RX136" s="35"/>
      <c r="RY136" s="35"/>
      <c r="RZ136" s="35"/>
      <c r="SA136" s="35"/>
      <c r="SB136" s="35"/>
      <c r="SC136" s="35"/>
      <c r="SD136" s="35"/>
      <c r="SE136" s="35"/>
      <c r="SF136" s="35"/>
      <c r="SG136" s="35"/>
      <c r="SH136" s="35"/>
      <c r="SI136" s="35"/>
      <c r="SJ136" s="35"/>
      <c r="SK136" s="35"/>
      <c r="SL136" s="35"/>
      <c r="SM136" s="35"/>
      <c r="SN136" s="35"/>
      <c r="SO136" s="35"/>
      <c r="SP136" s="35"/>
      <c r="SQ136" s="35"/>
      <c r="SR136" s="35"/>
      <c r="SS136" s="35"/>
      <c r="ST136" s="35"/>
      <c r="SU136" s="35"/>
      <c r="SV136" s="35"/>
      <c r="SW136" s="35"/>
      <c r="SX136" s="35"/>
      <c r="SY136" s="35"/>
      <c r="SZ136" s="35"/>
      <c r="TA136" s="35"/>
      <c r="TB136" s="35"/>
      <c r="TC136" s="35"/>
      <c r="TD136" s="35"/>
      <c r="TE136" s="35"/>
      <c r="TF136" s="35"/>
      <c r="TG136" s="35"/>
      <c r="TH136" s="35"/>
      <c r="TI136" s="35"/>
      <c r="TJ136" s="35"/>
      <c r="TK136" s="35"/>
      <c r="TL136" s="35"/>
      <c r="TM136" s="35"/>
      <c r="TN136" s="35"/>
      <c r="TO136" s="35"/>
      <c r="TP136" s="35"/>
      <c r="TQ136" s="35"/>
      <c r="TR136" s="35"/>
      <c r="TS136" s="35"/>
      <c r="TT136" s="35"/>
      <c r="TU136" s="35"/>
      <c r="TV136" s="35"/>
      <c r="TW136" s="35"/>
      <c r="TX136" s="35"/>
      <c r="TY136" s="35"/>
      <c r="TZ136" s="35"/>
      <c r="UA136" s="35"/>
      <c r="UB136" s="35"/>
      <c r="UC136" s="35"/>
      <c r="UD136" s="35"/>
      <c r="UE136" s="35"/>
      <c r="UF136" s="35"/>
      <c r="UG136" s="35"/>
      <c r="UH136" s="35"/>
      <c r="UI136" s="35"/>
      <c r="UJ136" s="35"/>
      <c r="UK136" s="35"/>
      <c r="UL136" s="35"/>
      <c r="UM136" s="35"/>
      <c r="UN136" s="35"/>
      <c r="UO136" s="35"/>
      <c r="UP136" s="35"/>
      <c r="UQ136" s="35"/>
      <c r="UR136" s="35"/>
      <c r="US136" s="35"/>
      <c r="UT136" s="35"/>
      <c r="UU136" s="35"/>
      <c r="UV136" s="35"/>
      <c r="UW136" s="35"/>
      <c r="UX136" s="35"/>
      <c r="UY136" s="35"/>
      <c r="UZ136" s="35"/>
      <c r="VA136" s="35"/>
      <c r="VB136" s="35"/>
      <c r="VC136" s="35"/>
      <c r="VD136" s="35"/>
      <c r="VE136" s="35"/>
      <c r="VF136" s="35"/>
      <c r="VG136" s="35"/>
      <c r="VH136" s="35"/>
      <c r="VI136" s="35"/>
      <c r="VJ136" s="35"/>
      <c r="VK136" s="35"/>
      <c r="VL136" s="35"/>
      <c r="VM136" s="35"/>
      <c r="VN136" s="35"/>
      <c r="VO136" s="35"/>
      <c r="VP136" s="35"/>
      <c r="VQ136" s="35"/>
      <c r="VR136" s="35"/>
      <c r="VS136" s="35"/>
      <c r="VT136" s="35"/>
      <c r="VU136" s="35"/>
      <c r="VV136" s="35"/>
      <c r="VW136" s="35"/>
      <c r="VX136" s="35"/>
      <c r="VY136" s="35"/>
      <c r="VZ136" s="35"/>
      <c r="WA136" s="35"/>
      <c r="WB136" s="35"/>
      <c r="WC136" s="35"/>
      <c r="WD136" s="35"/>
      <c r="WE136" s="35"/>
      <c r="WF136" s="35"/>
      <c r="WG136" s="35"/>
      <c r="WH136" s="35"/>
      <c r="WI136" s="35"/>
      <c r="WJ136" s="35"/>
      <c r="WK136" s="35"/>
      <c r="WL136" s="35"/>
      <c r="WM136" s="35"/>
      <c r="WN136" s="35"/>
      <c r="WO136" s="35"/>
      <c r="WP136" s="35"/>
      <c r="WQ136" s="35"/>
      <c r="WR136" s="35"/>
      <c r="WS136" s="35"/>
      <c r="WT136" s="35"/>
      <c r="WU136" s="35"/>
      <c r="WV136" s="35"/>
      <c r="WW136" s="35"/>
      <c r="WX136" s="35"/>
      <c r="WY136" s="35"/>
      <c r="WZ136" s="35"/>
      <c r="XA136" s="35"/>
      <c r="XB136" s="35"/>
      <c r="XC136" s="35"/>
      <c r="XD136" s="35"/>
      <c r="XE136" s="35"/>
      <c r="XF136" s="35"/>
      <c r="XG136" s="35"/>
      <c r="XH136" s="35"/>
      <c r="XI136" s="35"/>
      <c r="XJ136" s="35"/>
      <c r="XK136" s="35"/>
      <c r="XL136" s="35"/>
      <c r="XM136" s="35"/>
      <c r="XN136" s="35"/>
      <c r="XO136" s="35"/>
      <c r="XP136" s="35"/>
      <c r="XQ136" s="35"/>
      <c r="XR136" s="35"/>
      <c r="XS136" s="35"/>
      <c r="XT136" s="35"/>
      <c r="XU136" s="35"/>
      <c r="XV136" s="35"/>
      <c r="XW136" s="35"/>
      <c r="XX136" s="35"/>
      <c r="XY136" s="35"/>
      <c r="XZ136" s="35"/>
      <c r="YA136" s="35"/>
      <c r="YB136" s="35"/>
      <c r="YC136" s="35"/>
      <c r="YD136" s="35"/>
      <c r="YE136" s="35"/>
      <c r="YF136" s="35"/>
      <c r="YG136" s="35"/>
      <c r="YH136" s="35"/>
      <c r="YI136" s="35"/>
      <c r="YJ136" s="35"/>
      <c r="YK136" s="35"/>
      <c r="YL136" s="35"/>
      <c r="YM136" s="35"/>
      <c r="YN136" s="35"/>
      <c r="YO136" s="35"/>
      <c r="YP136" s="35"/>
      <c r="YQ136" s="35"/>
      <c r="YR136" s="35"/>
      <c r="YS136" s="35"/>
      <c r="YT136" s="35"/>
      <c r="YU136" s="35"/>
      <c r="YV136" s="35"/>
      <c r="YW136" s="35"/>
      <c r="YX136" s="35"/>
      <c r="YY136" s="35"/>
      <c r="YZ136" s="35"/>
      <c r="ZA136" s="35"/>
      <c r="ZB136" s="35"/>
      <c r="ZC136" s="35"/>
      <c r="ZD136" s="35"/>
      <c r="ZE136" s="35"/>
      <c r="ZF136" s="35"/>
      <c r="ZG136" s="35"/>
      <c r="ZH136" s="35"/>
      <c r="ZI136" s="35"/>
      <c r="ZJ136" s="35"/>
      <c r="ZK136" s="35"/>
      <c r="ZL136" s="35"/>
      <c r="ZM136" s="35"/>
      <c r="ZN136" s="35"/>
      <c r="ZO136" s="35"/>
      <c r="ZP136" s="35"/>
      <c r="ZQ136" s="35"/>
      <c r="ZR136" s="35"/>
      <c r="ZS136" s="35"/>
      <c r="ZT136" s="35"/>
      <c r="ZU136" s="35"/>
      <c r="ZV136" s="35"/>
      <c r="ZW136" s="35"/>
      <c r="ZX136" s="35"/>
      <c r="ZY136" s="35"/>
      <c r="ZZ136" s="35"/>
      <c r="AAA136" s="35"/>
      <c r="AAB136" s="35"/>
      <c r="AAC136" s="35"/>
      <c r="AAD136" s="35"/>
      <c r="AAE136" s="35"/>
      <c r="AAF136" s="35"/>
      <c r="AAG136" s="35"/>
      <c r="AAH136" s="35"/>
      <c r="AAI136" s="35"/>
      <c r="AAJ136" s="35"/>
      <c r="AAK136" s="35"/>
      <c r="AAL136" s="35"/>
      <c r="AAM136" s="35"/>
      <c r="AAN136" s="35"/>
      <c r="AAO136" s="35"/>
      <c r="AAP136" s="35"/>
      <c r="AAQ136" s="35"/>
      <c r="AAR136" s="35"/>
      <c r="AAS136" s="35"/>
      <c r="AAT136" s="35"/>
      <c r="AAU136" s="35"/>
      <c r="AAV136" s="35"/>
      <c r="AAW136" s="35"/>
      <c r="AAX136" s="35"/>
      <c r="AAY136" s="35"/>
      <c r="AAZ136" s="35"/>
      <c r="ABA136" s="35"/>
      <c r="ABB136" s="35"/>
      <c r="ABC136" s="35"/>
      <c r="ABD136" s="35"/>
      <c r="ABE136" s="35"/>
      <c r="ABF136" s="35"/>
      <c r="ABG136" s="35"/>
      <c r="ABH136" s="35"/>
      <c r="ABI136" s="35"/>
      <c r="ABJ136" s="35"/>
      <c r="ABK136" s="35"/>
      <c r="ABL136" s="35"/>
      <c r="ABM136" s="35"/>
      <c r="ABN136" s="35"/>
      <c r="ABO136" s="35"/>
      <c r="ABP136" s="35"/>
      <c r="ABQ136" s="35"/>
      <c r="ABR136" s="35"/>
      <c r="ABS136" s="35"/>
      <c r="ABT136" s="35"/>
      <c r="ABU136" s="35"/>
      <c r="ABV136" s="35"/>
      <c r="ABW136" s="35"/>
      <c r="ABX136" s="35"/>
      <c r="ABY136" s="35"/>
      <c r="ABZ136" s="35"/>
      <c r="ACA136" s="35"/>
      <c r="ACB136" s="35"/>
      <c r="ACC136" s="35"/>
      <c r="ACD136" s="35"/>
      <c r="ACE136" s="35"/>
      <c r="ACF136" s="35"/>
      <c r="ACG136" s="35"/>
      <c r="ACH136" s="35"/>
      <c r="ACI136" s="35"/>
      <c r="ACJ136" s="35"/>
      <c r="ACK136" s="35"/>
      <c r="ACL136" s="35"/>
      <c r="ACM136" s="35"/>
      <c r="ACN136" s="35"/>
      <c r="ACO136" s="35"/>
      <c r="ACP136" s="35"/>
      <c r="ACQ136" s="35"/>
      <c r="ACR136" s="35"/>
      <c r="ACS136" s="35"/>
      <c r="ACT136" s="35"/>
      <c r="ACU136" s="35"/>
      <c r="ACV136" s="35"/>
      <c r="ACW136" s="35"/>
      <c r="ACX136" s="35"/>
      <c r="ACY136" s="35"/>
      <c r="ACZ136" s="35"/>
      <c r="ADA136" s="35"/>
      <c r="ADB136" s="35"/>
      <c r="ADC136" s="35"/>
      <c r="ADD136" s="35"/>
      <c r="ADE136" s="35"/>
      <c r="ADF136" s="35"/>
      <c r="ADG136" s="35"/>
      <c r="ADH136" s="35"/>
      <c r="ADI136" s="35"/>
      <c r="ADJ136" s="35"/>
      <c r="ADK136" s="35"/>
      <c r="ADL136" s="35"/>
      <c r="ADM136" s="35"/>
      <c r="ADN136" s="35"/>
      <c r="ADO136" s="35"/>
      <c r="ADP136" s="35"/>
      <c r="ADQ136" s="35"/>
      <c r="ADR136" s="35"/>
      <c r="ADS136" s="35"/>
      <c r="ADT136" s="35"/>
      <c r="ADU136" s="35"/>
      <c r="ADV136" s="35"/>
      <c r="ADW136" s="35"/>
      <c r="ADX136" s="35"/>
      <c r="ADY136" s="35"/>
      <c r="ADZ136" s="35"/>
      <c r="AEA136" s="35"/>
      <c r="AEB136" s="35"/>
      <c r="AEC136" s="35"/>
      <c r="AED136" s="35"/>
      <c r="AEE136" s="35"/>
      <c r="AEF136" s="35"/>
      <c r="AEG136" s="35"/>
      <c r="AEH136" s="35"/>
      <c r="AEI136" s="35"/>
      <c r="AEJ136" s="35"/>
      <c r="AEK136" s="35"/>
      <c r="AEL136" s="35"/>
      <c r="AEM136" s="35"/>
      <c r="AEN136" s="35"/>
      <c r="AEO136" s="35"/>
      <c r="AEP136" s="35"/>
      <c r="AEQ136" s="35"/>
      <c r="AER136" s="35"/>
      <c r="AES136" s="35"/>
      <c r="AET136" s="35"/>
      <c r="AEU136" s="35"/>
      <c r="AEV136" s="35"/>
      <c r="AEW136" s="35"/>
      <c r="AEX136" s="35"/>
      <c r="AEY136" s="35"/>
      <c r="AEZ136" s="35"/>
      <c r="AFA136" s="35"/>
      <c r="AFB136" s="35"/>
      <c r="AFC136" s="35"/>
      <c r="AFD136" s="35"/>
      <c r="AFE136" s="35"/>
      <c r="AFF136" s="35"/>
      <c r="AFG136" s="35"/>
      <c r="AFH136" s="35"/>
      <c r="AFI136" s="35"/>
      <c r="AFJ136" s="35"/>
      <c r="AFK136" s="35"/>
      <c r="AFL136" s="35"/>
      <c r="AFM136" s="35"/>
      <c r="AFN136" s="35"/>
      <c r="AFO136" s="35"/>
      <c r="AFP136" s="35"/>
      <c r="AFQ136" s="35"/>
      <c r="AFR136" s="35"/>
      <c r="AFS136" s="35"/>
      <c r="AFT136" s="35"/>
      <c r="AFU136" s="35"/>
      <c r="AFV136" s="35"/>
      <c r="AFW136" s="35"/>
      <c r="AFX136" s="35"/>
      <c r="AFY136" s="35"/>
      <c r="AFZ136" s="35"/>
      <c r="AGA136" s="35"/>
      <c r="AGB136" s="35"/>
      <c r="AGC136" s="35"/>
      <c r="AGD136" s="35"/>
      <c r="AGE136" s="35"/>
      <c r="AGF136" s="35"/>
      <c r="AGG136" s="35"/>
      <c r="AGH136" s="35"/>
      <c r="AGI136" s="35"/>
      <c r="AGJ136" s="35"/>
      <c r="AGK136" s="35"/>
      <c r="AGL136" s="35"/>
      <c r="AGM136" s="35"/>
      <c r="AGN136" s="35"/>
      <c r="AGO136" s="35"/>
      <c r="AGP136" s="35"/>
      <c r="AGQ136" s="35"/>
      <c r="AGR136" s="35"/>
      <c r="AGS136" s="35"/>
      <c r="AGT136" s="35"/>
      <c r="AGU136" s="35"/>
      <c r="AGV136" s="35"/>
      <c r="AGW136" s="35"/>
      <c r="AGX136" s="35"/>
      <c r="AGY136" s="35"/>
      <c r="AGZ136" s="35"/>
      <c r="AHA136" s="35"/>
      <c r="AHB136" s="35"/>
      <c r="AHC136" s="35"/>
      <c r="AHD136" s="35"/>
      <c r="AHE136" s="35"/>
      <c r="AHF136" s="35"/>
      <c r="AHG136" s="35"/>
      <c r="AHH136" s="35"/>
      <c r="AHI136" s="35"/>
      <c r="AHJ136" s="35"/>
      <c r="AHK136" s="35"/>
      <c r="AHL136" s="35"/>
      <c r="AHM136" s="35"/>
      <c r="AHN136" s="35"/>
      <c r="AHO136" s="35"/>
      <c r="AHP136" s="35"/>
      <c r="AHQ136" s="35"/>
      <c r="AHR136" s="35"/>
      <c r="AHS136" s="35"/>
      <c r="AHT136" s="35"/>
      <c r="AHU136" s="35"/>
      <c r="AHV136" s="35"/>
      <c r="AHW136" s="35"/>
      <c r="AHX136" s="35"/>
      <c r="AHY136" s="35"/>
      <c r="AHZ136" s="35"/>
      <c r="AIA136" s="35"/>
      <c r="AIB136" s="35"/>
      <c r="AIC136" s="35"/>
      <c r="AID136" s="35"/>
      <c r="AIE136" s="35"/>
      <c r="AIF136" s="35"/>
      <c r="AIG136" s="35"/>
      <c r="AIH136" s="35"/>
      <c r="AII136" s="35"/>
      <c r="AIJ136" s="35"/>
      <c r="AIK136" s="35"/>
      <c r="AIL136" s="35"/>
      <c r="AIM136" s="35"/>
      <c r="AIN136" s="35"/>
      <c r="AIO136" s="35"/>
      <c r="AIP136" s="35"/>
      <c r="AIQ136" s="35"/>
      <c r="AIR136" s="35"/>
      <c r="AIS136" s="35"/>
      <c r="AIT136" s="35"/>
      <c r="AIU136" s="35"/>
      <c r="AIV136" s="35"/>
      <c r="AIW136" s="35"/>
      <c r="AIX136" s="35"/>
      <c r="AIY136" s="35"/>
      <c r="AIZ136" s="35"/>
      <c r="AJA136" s="35"/>
      <c r="AJB136" s="35"/>
      <c r="AJC136" s="35"/>
      <c r="AJD136" s="35"/>
      <c r="AJE136" s="35"/>
      <c r="AJF136" s="35"/>
      <c r="AJG136" s="35"/>
      <c r="AJH136" s="35"/>
      <c r="AJI136" s="35"/>
      <c r="AJJ136" s="35"/>
      <c r="AJK136" s="35"/>
      <c r="AJL136" s="35"/>
      <c r="AJM136" s="35"/>
      <c r="AJN136" s="35"/>
      <c r="AJO136" s="35"/>
      <c r="AJP136" s="35"/>
      <c r="AJQ136" s="35"/>
      <c r="AJR136" s="35"/>
      <c r="AJS136" s="35"/>
      <c r="AJT136" s="35"/>
      <c r="AJU136" s="35"/>
      <c r="AJV136" s="35"/>
      <c r="AJW136" s="35"/>
      <c r="AJX136" s="35"/>
      <c r="AJY136" s="35"/>
      <c r="AJZ136" s="35"/>
      <c r="AKA136" s="35"/>
      <c r="AKB136" s="35"/>
      <c r="AKC136" s="35"/>
      <c r="AKD136" s="35"/>
      <c r="AKE136" s="35"/>
      <c r="AKF136" s="35"/>
      <c r="AKG136" s="35"/>
      <c r="AKH136" s="35"/>
      <c r="AKI136" s="35"/>
      <c r="AKJ136" s="35"/>
      <c r="AKK136" s="35"/>
      <c r="AKL136" s="35"/>
      <c r="AKM136" s="35"/>
      <c r="AKN136" s="35"/>
      <c r="AKO136" s="35"/>
      <c r="AKP136" s="35"/>
      <c r="AKQ136" s="35"/>
      <c r="AKR136" s="35"/>
      <c r="AKS136" s="35"/>
      <c r="AKT136" s="35"/>
      <c r="AKU136" s="35"/>
      <c r="AKV136" s="35"/>
      <c r="AKW136" s="35"/>
      <c r="AKX136" s="35"/>
      <c r="AKY136" s="35"/>
      <c r="AKZ136" s="35"/>
      <c r="ALA136" s="35"/>
      <c r="ALB136" s="35"/>
      <c r="ALC136" s="35"/>
      <c r="ALD136" s="35"/>
      <c r="ALE136" s="35"/>
      <c r="ALF136" s="35"/>
      <c r="ALG136" s="35"/>
      <c r="ALH136" s="35"/>
      <c r="ALI136" s="35"/>
      <c r="ALJ136" s="35"/>
      <c r="ALK136" s="35"/>
      <c r="ALL136" s="35"/>
      <c r="ALM136" s="35"/>
      <c r="ALN136" s="35"/>
      <c r="ALO136" s="35"/>
      <c r="ALP136" s="35"/>
      <c r="ALQ136" s="35"/>
      <c r="ALR136" s="35"/>
      <c r="ALS136" s="35"/>
      <c r="ALT136" s="35"/>
      <c r="ALU136" s="35"/>
      <c r="ALV136" s="35"/>
      <c r="ALW136" s="35"/>
      <c r="ALX136" s="35"/>
      <c r="ALY136" s="35"/>
      <c r="ALZ136" s="35"/>
      <c r="AMA136" s="35"/>
    </row>
    <row r="137" spans="14:1015">
      <c r="N137" s="3">
        <f>Y137*info!T$4+AC137*info!T$5+AG137*info!T$6+AK137*info!T$7+N136</f>
        <v>2.2145999999999999</v>
      </c>
      <c r="P137" s="45">
        <v>97</v>
      </c>
      <c r="Q137" s="131"/>
      <c r="R137" s="131"/>
      <c r="S137" s="161">
        <f t="shared" si="61"/>
        <v>2.3106719367588926E-2</v>
      </c>
      <c r="T137" s="169">
        <f>AA136*$AA$30*$AA$34*(1-$AA$32)+AE136*$AE$30*$AE$34*(1-$AE$32)+AI136*$AI$30*$AI$34*(1-$AI$32)+AM136*$AM$30*$AM$34*(1-$AM$32)+AQ136*$AQ$30*$AQ$34*(1-$AQ$32)+AU136*$AU$30*$AU$34*(1-$AU$32)+Q137-R137+AW136+AX136+Advance!G111</f>
        <v>0.20249999999999982</v>
      </c>
      <c r="U137" s="132">
        <f t="shared" si="70"/>
        <v>0</v>
      </c>
      <c r="V137" s="165">
        <f t="shared" si="49"/>
        <v>0.20249999999999982</v>
      </c>
      <c r="W137" s="166">
        <f t="shared" si="62"/>
        <v>7.1520000000000001</v>
      </c>
      <c r="X137" s="49"/>
      <c r="Y137" s="42">
        <f t="shared" si="41"/>
        <v>0</v>
      </c>
      <c r="Z137" s="46">
        <f t="shared" si="63"/>
        <v>0</v>
      </c>
      <c r="AA137" s="47">
        <f t="shared" si="50"/>
        <v>0</v>
      </c>
      <c r="AB137" s="48">
        <f t="shared" si="51"/>
        <v>0.20249999999999982</v>
      </c>
      <c r="AC137" s="49">
        <f t="shared" si="52"/>
        <v>10</v>
      </c>
      <c r="AD137" s="46">
        <f t="shared" si="64"/>
        <v>-10</v>
      </c>
      <c r="AE137" s="46">
        <f t="shared" si="53"/>
        <v>100</v>
      </c>
      <c r="AF137" s="50">
        <f t="shared" si="42"/>
        <v>8.2499999999999823E-2</v>
      </c>
      <c r="AG137" s="42">
        <f t="shared" si="65"/>
        <v>0</v>
      </c>
      <c r="AH137" s="46">
        <f t="shared" si="66"/>
        <v>0</v>
      </c>
      <c r="AI137" s="46">
        <f t="shared" si="54"/>
        <v>200</v>
      </c>
      <c r="AJ137" s="50">
        <f t="shared" si="43"/>
        <v>8.2499999999999823E-2</v>
      </c>
      <c r="AK137" s="42">
        <f t="shared" si="55"/>
        <v>2</v>
      </c>
      <c r="AL137" s="46">
        <f t="shared" si="67"/>
        <v>0</v>
      </c>
      <c r="AM137" s="46">
        <f t="shared" si="56"/>
        <v>32</v>
      </c>
      <c r="AN137" s="50">
        <f t="shared" si="44"/>
        <v>1.0499999999999829E-2</v>
      </c>
      <c r="AO137" s="42">
        <f t="shared" si="57"/>
        <v>0</v>
      </c>
      <c r="AP137" s="46">
        <f t="shared" si="68"/>
        <v>0</v>
      </c>
      <c r="AQ137" s="46">
        <f t="shared" si="58"/>
        <v>0</v>
      </c>
      <c r="AR137" s="50">
        <f t="shared" si="45"/>
        <v>1.0499999999999829E-2</v>
      </c>
      <c r="AS137" s="42">
        <f t="shared" si="59"/>
        <v>0</v>
      </c>
      <c r="AT137" s="46">
        <f t="shared" si="69"/>
        <v>0</v>
      </c>
      <c r="AU137" s="46">
        <f t="shared" si="60"/>
        <v>0</v>
      </c>
      <c r="AV137" s="51">
        <f t="shared" si="46"/>
        <v>1.0499999999999829E-2</v>
      </c>
      <c r="AW137" s="42">
        <f t="shared" si="47"/>
        <v>0.20249999999999982</v>
      </c>
      <c r="AX137" s="43">
        <f t="shared" si="48"/>
        <v>-0.192</v>
      </c>
      <c r="AY137" s="42">
        <f t="shared" si="71"/>
        <v>332</v>
      </c>
      <c r="AZ137" s="52">
        <f t="shared" si="72"/>
        <v>7.1520000000000001</v>
      </c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  <c r="QR137" s="35"/>
      <c r="QS137" s="35"/>
      <c r="QT137" s="35"/>
      <c r="QU137" s="35"/>
      <c r="QV137" s="35"/>
      <c r="QW137" s="35"/>
      <c r="QX137" s="35"/>
      <c r="QY137" s="35"/>
      <c r="QZ137" s="35"/>
      <c r="RA137" s="35"/>
      <c r="RB137" s="35"/>
      <c r="RC137" s="35"/>
      <c r="RD137" s="35"/>
      <c r="RE137" s="35"/>
      <c r="RF137" s="35"/>
      <c r="RG137" s="35"/>
      <c r="RH137" s="35"/>
      <c r="RI137" s="35"/>
      <c r="RJ137" s="35"/>
      <c r="RK137" s="35"/>
      <c r="RL137" s="35"/>
      <c r="RM137" s="35"/>
      <c r="RN137" s="35"/>
      <c r="RO137" s="35"/>
      <c r="RP137" s="35"/>
      <c r="RQ137" s="35"/>
      <c r="RR137" s="35"/>
      <c r="RS137" s="35"/>
      <c r="RT137" s="35"/>
      <c r="RU137" s="35"/>
      <c r="RV137" s="35"/>
      <c r="RW137" s="35"/>
      <c r="RX137" s="35"/>
      <c r="RY137" s="35"/>
      <c r="RZ137" s="35"/>
      <c r="SA137" s="35"/>
      <c r="SB137" s="35"/>
      <c r="SC137" s="35"/>
      <c r="SD137" s="35"/>
      <c r="SE137" s="35"/>
      <c r="SF137" s="35"/>
      <c r="SG137" s="35"/>
      <c r="SH137" s="35"/>
      <c r="SI137" s="35"/>
      <c r="SJ137" s="35"/>
      <c r="SK137" s="35"/>
      <c r="SL137" s="35"/>
      <c r="SM137" s="35"/>
      <c r="SN137" s="35"/>
      <c r="SO137" s="35"/>
      <c r="SP137" s="35"/>
      <c r="SQ137" s="35"/>
      <c r="SR137" s="35"/>
      <c r="SS137" s="35"/>
      <c r="ST137" s="35"/>
      <c r="SU137" s="35"/>
      <c r="SV137" s="35"/>
      <c r="SW137" s="35"/>
      <c r="SX137" s="35"/>
      <c r="SY137" s="35"/>
      <c r="SZ137" s="35"/>
      <c r="TA137" s="35"/>
      <c r="TB137" s="35"/>
      <c r="TC137" s="35"/>
      <c r="TD137" s="35"/>
      <c r="TE137" s="35"/>
      <c r="TF137" s="35"/>
      <c r="TG137" s="35"/>
      <c r="TH137" s="35"/>
      <c r="TI137" s="35"/>
      <c r="TJ137" s="35"/>
      <c r="TK137" s="35"/>
      <c r="TL137" s="35"/>
      <c r="TM137" s="35"/>
      <c r="TN137" s="35"/>
      <c r="TO137" s="35"/>
      <c r="TP137" s="35"/>
      <c r="TQ137" s="35"/>
      <c r="TR137" s="35"/>
      <c r="TS137" s="35"/>
      <c r="TT137" s="35"/>
      <c r="TU137" s="35"/>
      <c r="TV137" s="35"/>
      <c r="TW137" s="35"/>
      <c r="TX137" s="35"/>
      <c r="TY137" s="35"/>
      <c r="TZ137" s="35"/>
      <c r="UA137" s="35"/>
      <c r="UB137" s="35"/>
      <c r="UC137" s="35"/>
      <c r="UD137" s="35"/>
      <c r="UE137" s="35"/>
      <c r="UF137" s="35"/>
      <c r="UG137" s="35"/>
      <c r="UH137" s="35"/>
      <c r="UI137" s="35"/>
      <c r="UJ137" s="35"/>
      <c r="UK137" s="35"/>
      <c r="UL137" s="35"/>
      <c r="UM137" s="35"/>
      <c r="UN137" s="35"/>
      <c r="UO137" s="35"/>
      <c r="UP137" s="35"/>
      <c r="UQ137" s="35"/>
      <c r="UR137" s="35"/>
      <c r="US137" s="35"/>
      <c r="UT137" s="35"/>
      <c r="UU137" s="35"/>
      <c r="UV137" s="35"/>
      <c r="UW137" s="35"/>
      <c r="UX137" s="35"/>
      <c r="UY137" s="35"/>
      <c r="UZ137" s="35"/>
      <c r="VA137" s="35"/>
      <c r="VB137" s="35"/>
      <c r="VC137" s="35"/>
      <c r="VD137" s="35"/>
      <c r="VE137" s="35"/>
      <c r="VF137" s="35"/>
      <c r="VG137" s="35"/>
      <c r="VH137" s="35"/>
      <c r="VI137" s="35"/>
      <c r="VJ137" s="35"/>
      <c r="VK137" s="35"/>
      <c r="VL137" s="35"/>
      <c r="VM137" s="35"/>
      <c r="VN137" s="35"/>
      <c r="VO137" s="35"/>
      <c r="VP137" s="35"/>
      <c r="VQ137" s="35"/>
      <c r="VR137" s="35"/>
      <c r="VS137" s="35"/>
      <c r="VT137" s="35"/>
      <c r="VU137" s="35"/>
      <c r="VV137" s="35"/>
      <c r="VW137" s="35"/>
      <c r="VX137" s="35"/>
      <c r="VY137" s="35"/>
      <c r="VZ137" s="35"/>
      <c r="WA137" s="35"/>
      <c r="WB137" s="35"/>
      <c r="WC137" s="35"/>
      <c r="WD137" s="35"/>
      <c r="WE137" s="35"/>
      <c r="WF137" s="35"/>
      <c r="WG137" s="35"/>
      <c r="WH137" s="35"/>
      <c r="WI137" s="35"/>
      <c r="WJ137" s="35"/>
      <c r="WK137" s="35"/>
      <c r="WL137" s="35"/>
      <c r="WM137" s="35"/>
      <c r="WN137" s="35"/>
      <c r="WO137" s="35"/>
      <c r="WP137" s="35"/>
      <c r="WQ137" s="35"/>
      <c r="WR137" s="35"/>
      <c r="WS137" s="35"/>
      <c r="WT137" s="35"/>
      <c r="WU137" s="35"/>
      <c r="WV137" s="35"/>
      <c r="WW137" s="35"/>
      <c r="WX137" s="35"/>
      <c r="WY137" s="35"/>
      <c r="WZ137" s="35"/>
      <c r="XA137" s="35"/>
      <c r="XB137" s="35"/>
      <c r="XC137" s="35"/>
      <c r="XD137" s="35"/>
      <c r="XE137" s="35"/>
      <c r="XF137" s="35"/>
      <c r="XG137" s="35"/>
      <c r="XH137" s="35"/>
      <c r="XI137" s="35"/>
      <c r="XJ137" s="35"/>
      <c r="XK137" s="35"/>
      <c r="XL137" s="35"/>
      <c r="XM137" s="35"/>
      <c r="XN137" s="35"/>
      <c r="XO137" s="35"/>
      <c r="XP137" s="35"/>
      <c r="XQ137" s="35"/>
      <c r="XR137" s="35"/>
      <c r="XS137" s="35"/>
      <c r="XT137" s="35"/>
      <c r="XU137" s="35"/>
      <c r="XV137" s="35"/>
      <c r="XW137" s="35"/>
      <c r="XX137" s="35"/>
      <c r="XY137" s="35"/>
      <c r="XZ137" s="35"/>
      <c r="YA137" s="35"/>
      <c r="YB137" s="35"/>
      <c r="YC137" s="35"/>
      <c r="YD137" s="35"/>
      <c r="YE137" s="35"/>
      <c r="YF137" s="35"/>
      <c r="YG137" s="35"/>
      <c r="YH137" s="35"/>
      <c r="YI137" s="35"/>
      <c r="YJ137" s="35"/>
      <c r="YK137" s="35"/>
      <c r="YL137" s="35"/>
      <c r="YM137" s="35"/>
      <c r="YN137" s="35"/>
      <c r="YO137" s="35"/>
      <c r="YP137" s="35"/>
      <c r="YQ137" s="35"/>
      <c r="YR137" s="35"/>
      <c r="YS137" s="35"/>
      <c r="YT137" s="35"/>
      <c r="YU137" s="35"/>
      <c r="YV137" s="35"/>
      <c r="YW137" s="35"/>
      <c r="YX137" s="35"/>
      <c r="YY137" s="35"/>
      <c r="YZ137" s="35"/>
      <c r="ZA137" s="35"/>
      <c r="ZB137" s="35"/>
      <c r="ZC137" s="35"/>
      <c r="ZD137" s="35"/>
      <c r="ZE137" s="35"/>
      <c r="ZF137" s="35"/>
      <c r="ZG137" s="35"/>
      <c r="ZH137" s="35"/>
      <c r="ZI137" s="35"/>
      <c r="ZJ137" s="35"/>
      <c r="ZK137" s="35"/>
      <c r="ZL137" s="35"/>
      <c r="ZM137" s="35"/>
      <c r="ZN137" s="35"/>
      <c r="ZO137" s="35"/>
      <c r="ZP137" s="35"/>
      <c r="ZQ137" s="35"/>
      <c r="ZR137" s="35"/>
      <c r="ZS137" s="35"/>
      <c r="ZT137" s="35"/>
      <c r="ZU137" s="35"/>
      <c r="ZV137" s="35"/>
      <c r="ZW137" s="35"/>
      <c r="ZX137" s="35"/>
      <c r="ZY137" s="35"/>
      <c r="ZZ137" s="35"/>
      <c r="AAA137" s="35"/>
      <c r="AAB137" s="35"/>
      <c r="AAC137" s="35"/>
      <c r="AAD137" s="35"/>
      <c r="AAE137" s="35"/>
      <c r="AAF137" s="35"/>
      <c r="AAG137" s="35"/>
      <c r="AAH137" s="35"/>
      <c r="AAI137" s="35"/>
      <c r="AAJ137" s="35"/>
      <c r="AAK137" s="35"/>
      <c r="AAL137" s="35"/>
      <c r="AAM137" s="35"/>
      <c r="AAN137" s="35"/>
      <c r="AAO137" s="35"/>
      <c r="AAP137" s="35"/>
      <c r="AAQ137" s="35"/>
      <c r="AAR137" s="35"/>
      <c r="AAS137" s="35"/>
      <c r="AAT137" s="35"/>
      <c r="AAU137" s="35"/>
      <c r="AAV137" s="35"/>
      <c r="AAW137" s="35"/>
      <c r="AAX137" s="35"/>
      <c r="AAY137" s="35"/>
      <c r="AAZ137" s="35"/>
      <c r="ABA137" s="35"/>
      <c r="ABB137" s="35"/>
      <c r="ABC137" s="35"/>
      <c r="ABD137" s="35"/>
      <c r="ABE137" s="35"/>
      <c r="ABF137" s="35"/>
      <c r="ABG137" s="35"/>
      <c r="ABH137" s="35"/>
      <c r="ABI137" s="35"/>
      <c r="ABJ137" s="35"/>
      <c r="ABK137" s="35"/>
      <c r="ABL137" s="35"/>
      <c r="ABM137" s="35"/>
      <c r="ABN137" s="35"/>
      <c r="ABO137" s="35"/>
      <c r="ABP137" s="35"/>
      <c r="ABQ137" s="35"/>
      <c r="ABR137" s="35"/>
      <c r="ABS137" s="35"/>
      <c r="ABT137" s="35"/>
      <c r="ABU137" s="35"/>
      <c r="ABV137" s="35"/>
      <c r="ABW137" s="35"/>
      <c r="ABX137" s="35"/>
      <c r="ABY137" s="35"/>
      <c r="ABZ137" s="35"/>
      <c r="ACA137" s="35"/>
      <c r="ACB137" s="35"/>
      <c r="ACC137" s="35"/>
      <c r="ACD137" s="35"/>
      <c r="ACE137" s="35"/>
      <c r="ACF137" s="35"/>
      <c r="ACG137" s="35"/>
      <c r="ACH137" s="35"/>
      <c r="ACI137" s="35"/>
      <c r="ACJ137" s="35"/>
      <c r="ACK137" s="35"/>
      <c r="ACL137" s="35"/>
      <c r="ACM137" s="35"/>
      <c r="ACN137" s="35"/>
      <c r="ACO137" s="35"/>
      <c r="ACP137" s="35"/>
      <c r="ACQ137" s="35"/>
      <c r="ACR137" s="35"/>
      <c r="ACS137" s="35"/>
      <c r="ACT137" s="35"/>
      <c r="ACU137" s="35"/>
      <c r="ACV137" s="35"/>
      <c r="ACW137" s="35"/>
      <c r="ACX137" s="35"/>
      <c r="ACY137" s="35"/>
      <c r="ACZ137" s="35"/>
      <c r="ADA137" s="35"/>
      <c r="ADB137" s="35"/>
      <c r="ADC137" s="35"/>
      <c r="ADD137" s="35"/>
      <c r="ADE137" s="35"/>
      <c r="ADF137" s="35"/>
      <c r="ADG137" s="35"/>
      <c r="ADH137" s="35"/>
      <c r="ADI137" s="35"/>
      <c r="ADJ137" s="35"/>
      <c r="ADK137" s="35"/>
      <c r="ADL137" s="35"/>
      <c r="ADM137" s="35"/>
      <c r="ADN137" s="35"/>
      <c r="ADO137" s="35"/>
      <c r="ADP137" s="35"/>
      <c r="ADQ137" s="35"/>
      <c r="ADR137" s="35"/>
      <c r="ADS137" s="35"/>
      <c r="ADT137" s="35"/>
      <c r="ADU137" s="35"/>
      <c r="ADV137" s="35"/>
      <c r="ADW137" s="35"/>
      <c r="ADX137" s="35"/>
      <c r="ADY137" s="35"/>
      <c r="ADZ137" s="35"/>
      <c r="AEA137" s="35"/>
      <c r="AEB137" s="35"/>
      <c r="AEC137" s="35"/>
      <c r="AED137" s="35"/>
      <c r="AEE137" s="35"/>
      <c r="AEF137" s="35"/>
      <c r="AEG137" s="35"/>
      <c r="AEH137" s="35"/>
      <c r="AEI137" s="35"/>
      <c r="AEJ137" s="35"/>
      <c r="AEK137" s="35"/>
      <c r="AEL137" s="35"/>
      <c r="AEM137" s="35"/>
      <c r="AEN137" s="35"/>
      <c r="AEO137" s="35"/>
      <c r="AEP137" s="35"/>
      <c r="AEQ137" s="35"/>
      <c r="AER137" s="35"/>
      <c r="AES137" s="35"/>
      <c r="AET137" s="35"/>
      <c r="AEU137" s="35"/>
      <c r="AEV137" s="35"/>
      <c r="AEW137" s="35"/>
      <c r="AEX137" s="35"/>
      <c r="AEY137" s="35"/>
      <c r="AEZ137" s="35"/>
      <c r="AFA137" s="35"/>
      <c r="AFB137" s="35"/>
      <c r="AFC137" s="35"/>
      <c r="AFD137" s="35"/>
      <c r="AFE137" s="35"/>
      <c r="AFF137" s="35"/>
      <c r="AFG137" s="35"/>
      <c r="AFH137" s="35"/>
      <c r="AFI137" s="35"/>
      <c r="AFJ137" s="35"/>
      <c r="AFK137" s="35"/>
      <c r="AFL137" s="35"/>
      <c r="AFM137" s="35"/>
      <c r="AFN137" s="35"/>
      <c r="AFO137" s="35"/>
      <c r="AFP137" s="35"/>
      <c r="AFQ137" s="35"/>
      <c r="AFR137" s="35"/>
      <c r="AFS137" s="35"/>
      <c r="AFT137" s="35"/>
      <c r="AFU137" s="35"/>
      <c r="AFV137" s="35"/>
      <c r="AFW137" s="35"/>
      <c r="AFX137" s="35"/>
      <c r="AFY137" s="35"/>
      <c r="AFZ137" s="35"/>
      <c r="AGA137" s="35"/>
      <c r="AGB137" s="35"/>
      <c r="AGC137" s="35"/>
      <c r="AGD137" s="35"/>
      <c r="AGE137" s="35"/>
      <c r="AGF137" s="35"/>
      <c r="AGG137" s="35"/>
      <c r="AGH137" s="35"/>
      <c r="AGI137" s="35"/>
      <c r="AGJ137" s="35"/>
      <c r="AGK137" s="35"/>
      <c r="AGL137" s="35"/>
      <c r="AGM137" s="35"/>
      <c r="AGN137" s="35"/>
      <c r="AGO137" s="35"/>
      <c r="AGP137" s="35"/>
      <c r="AGQ137" s="35"/>
      <c r="AGR137" s="35"/>
      <c r="AGS137" s="35"/>
      <c r="AGT137" s="35"/>
      <c r="AGU137" s="35"/>
      <c r="AGV137" s="35"/>
      <c r="AGW137" s="35"/>
      <c r="AGX137" s="35"/>
      <c r="AGY137" s="35"/>
      <c r="AGZ137" s="35"/>
      <c r="AHA137" s="35"/>
      <c r="AHB137" s="35"/>
      <c r="AHC137" s="35"/>
      <c r="AHD137" s="35"/>
      <c r="AHE137" s="35"/>
      <c r="AHF137" s="35"/>
      <c r="AHG137" s="35"/>
      <c r="AHH137" s="35"/>
      <c r="AHI137" s="35"/>
      <c r="AHJ137" s="35"/>
      <c r="AHK137" s="35"/>
      <c r="AHL137" s="35"/>
      <c r="AHM137" s="35"/>
      <c r="AHN137" s="35"/>
      <c r="AHO137" s="35"/>
      <c r="AHP137" s="35"/>
      <c r="AHQ137" s="35"/>
      <c r="AHR137" s="35"/>
      <c r="AHS137" s="35"/>
      <c r="AHT137" s="35"/>
      <c r="AHU137" s="35"/>
      <c r="AHV137" s="35"/>
      <c r="AHW137" s="35"/>
      <c r="AHX137" s="35"/>
      <c r="AHY137" s="35"/>
      <c r="AHZ137" s="35"/>
      <c r="AIA137" s="35"/>
      <c r="AIB137" s="35"/>
      <c r="AIC137" s="35"/>
      <c r="AID137" s="35"/>
      <c r="AIE137" s="35"/>
      <c r="AIF137" s="35"/>
      <c r="AIG137" s="35"/>
      <c r="AIH137" s="35"/>
      <c r="AII137" s="35"/>
      <c r="AIJ137" s="35"/>
      <c r="AIK137" s="35"/>
      <c r="AIL137" s="35"/>
      <c r="AIM137" s="35"/>
      <c r="AIN137" s="35"/>
      <c r="AIO137" s="35"/>
      <c r="AIP137" s="35"/>
      <c r="AIQ137" s="35"/>
      <c r="AIR137" s="35"/>
      <c r="AIS137" s="35"/>
      <c r="AIT137" s="35"/>
      <c r="AIU137" s="35"/>
      <c r="AIV137" s="35"/>
      <c r="AIW137" s="35"/>
      <c r="AIX137" s="35"/>
      <c r="AIY137" s="35"/>
      <c r="AIZ137" s="35"/>
      <c r="AJA137" s="35"/>
      <c r="AJB137" s="35"/>
      <c r="AJC137" s="35"/>
      <c r="AJD137" s="35"/>
      <c r="AJE137" s="35"/>
      <c r="AJF137" s="35"/>
      <c r="AJG137" s="35"/>
      <c r="AJH137" s="35"/>
      <c r="AJI137" s="35"/>
      <c r="AJJ137" s="35"/>
      <c r="AJK137" s="35"/>
      <c r="AJL137" s="35"/>
      <c r="AJM137" s="35"/>
      <c r="AJN137" s="35"/>
      <c r="AJO137" s="35"/>
      <c r="AJP137" s="35"/>
      <c r="AJQ137" s="35"/>
      <c r="AJR137" s="35"/>
      <c r="AJS137" s="35"/>
      <c r="AJT137" s="35"/>
      <c r="AJU137" s="35"/>
      <c r="AJV137" s="35"/>
      <c r="AJW137" s="35"/>
      <c r="AJX137" s="35"/>
      <c r="AJY137" s="35"/>
      <c r="AJZ137" s="35"/>
      <c r="AKA137" s="35"/>
      <c r="AKB137" s="35"/>
      <c r="AKC137" s="35"/>
      <c r="AKD137" s="35"/>
      <c r="AKE137" s="35"/>
      <c r="AKF137" s="35"/>
      <c r="AKG137" s="35"/>
      <c r="AKH137" s="35"/>
      <c r="AKI137" s="35"/>
      <c r="AKJ137" s="35"/>
      <c r="AKK137" s="35"/>
      <c r="AKL137" s="35"/>
      <c r="AKM137" s="35"/>
      <c r="AKN137" s="35"/>
      <c r="AKO137" s="35"/>
      <c r="AKP137" s="35"/>
      <c r="AKQ137" s="35"/>
      <c r="AKR137" s="35"/>
      <c r="AKS137" s="35"/>
      <c r="AKT137" s="35"/>
      <c r="AKU137" s="35"/>
      <c r="AKV137" s="35"/>
      <c r="AKW137" s="35"/>
      <c r="AKX137" s="35"/>
      <c r="AKY137" s="35"/>
      <c r="AKZ137" s="35"/>
      <c r="ALA137" s="35"/>
      <c r="ALB137" s="35"/>
      <c r="ALC137" s="35"/>
      <c r="ALD137" s="35"/>
      <c r="ALE137" s="35"/>
      <c r="ALF137" s="35"/>
      <c r="ALG137" s="35"/>
      <c r="ALH137" s="35"/>
      <c r="ALI137" s="35"/>
      <c r="ALJ137" s="35"/>
      <c r="ALK137" s="35"/>
      <c r="ALL137" s="35"/>
      <c r="ALM137" s="35"/>
      <c r="ALN137" s="35"/>
      <c r="ALO137" s="35"/>
      <c r="ALP137" s="35"/>
      <c r="ALQ137" s="35"/>
      <c r="ALR137" s="35"/>
      <c r="ALS137" s="35"/>
      <c r="ALT137" s="35"/>
      <c r="ALU137" s="35"/>
      <c r="ALV137" s="35"/>
      <c r="ALW137" s="35"/>
      <c r="ALX137" s="35"/>
      <c r="ALY137" s="35"/>
      <c r="ALZ137" s="35"/>
      <c r="AMA137" s="35"/>
    </row>
    <row r="138" spans="14:1015">
      <c r="N138" s="3">
        <f>Y138*info!T$4+AC138*info!T$5+AG138*info!T$6+AK138*info!T$7+N137</f>
        <v>2.2445999999999997</v>
      </c>
      <c r="P138" s="45">
        <v>98</v>
      </c>
      <c r="Q138" s="131"/>
      <c r="R138" s="131"/>
      <c r="S138" s="161">
        <f t="shared" si="61"/>
        <v>2.3270355731225292E-2</v>
      </c>
      <c r="T138" s="169">
        <f>AA137*$AA$30*$AA$34*(1-$AA$32)+AE137*$AE$30*$AE$34*(1-$AE$32)+AI137*$AI$30*$AI$34*(1-$AI$32)+AM137*$AM$30*$AM$34*(1-$AM$32)+AQ137*$AQ$30*$AQ$34*(1-$AQ$32)+AU137*$AU$30*$AU$34*(1-$AU$32)+Q138-R138+AW137+AX137+Advance!G112</f>
        <v>0.1892999999999998</v>
      </c>
      <c r="U138" s="132">
        <f t="shared" si="70"/>
        <v>0</v>
      </c>
      <c r="V138" s="165">
        <f t="shared" si="49"/>
        <v>0.1892999999999998</v>
      </c>
      <c r="W138" s="166">
        <f t="shared" si="62"/>
        <v>7.1879999999999997</v>
      </c>
      <c r="X138" s="49"/>
      <c r="Y138" s="42">
        <f t="shared" si="41"/>
        <v>0</v>
      </c>
      <c r="Z138" s="46">
        <f t="shared" si="63"/>
        <v>0</v>
      </c>
      <c r="AA138" s="47">
        <f t="shared" si="50"/>
        <v>0</v>
      </c>
      <c r="AB138" s="48">
        <f t="shared" si="51"/>
        <v>0.1892999999999998</v>
      </c>
      <c r="AC138" s="49">
        <f t="shared" si="52"/>
        <v>11</v>
      </c>
      <c r="AD138" s="46">
        <f t="shared" si="64"/>
        <v>-11</v>
      </c>
      <c r="AE138" s="46">
        <f t="shared" si="53"/>
        <v>100</v>
      </c>
      <c r="AF138" s="50">
        <f t="shared" si="42"/>
        <v>5.7299999999999796E-2</v>
      </c>
      <c r="AG138" s="42">
        <f t="shared" si="65"/>
        <v>0</v>
      </c>
      <c r="AH138" s="46">
        <f t="shared" si="66"/>
        <v>0</v>
      </c>
      <c r="AI138" s="46">
        <f t="shared" si="54"/>
        <v>200</v>
      </c>
      <c r="AJ138" s="50">
        <f t="shared" si="43"/>
        <v>5.7299999999999796E-2</v>
      </c>
      <c r="AK138" s="42">
        <f t="shared" si="55"/>
        <v>1</v>
      </c>
      <c r="AL138" s="46">
        <f t="shared" si="67"/>
        <v>0</v>
      </c>
      <c r="AM138" s="46">
        <f t="shared" si="56"/>
        <v>33</v>
      </c>
      <c r="AN138" s="50">
        <f t="shared" si="44"/>
        <v>2.1299999999999798E-2</v>
      </c>
      <c r="AO138" s="42">
        <f t="shared" si="57"/>
        <v>0</v>
      </c>
      <c r="AP138" s="46">
        <f t="shared" si="68"/>
        <v>0</v>
      </c>
      <c r="AQ138" s="46">
        <f t="shared" si="58"/>
        <v>0</v>
      </c>
      <c r="AR138" s="50">
        <f t="shared" si="45"/>
        <v>2.1299999999999798E-2</v>
      </c>
      <c r="AS138" s="42">
        <f t="shared" si="59"/>
        <v>0</v>
      </c>
      <c r="AT138" s="46">
        <f t="shared" si="69"/>
        <v>0</v>
      </c>
      <c r="AU138" s="46">
        <f t="shared" si="60"/>
        <v>0</v>
      </c>
      <c r="AV138" s="51">
        <f t="shared" si="46"/>
        <v>2.1299999999999798E-2</v>
      </c>
      <c r="AW138" s="42">
        <f t="shared" si="47"/>
        <v>0.1892999999999998</v>
      </c>
      <c r="AX138" s="43">
        <f t="shared" si="48"/>
        <v>-0.16800000000000001</v>
      </c>
      <c r="AY138" s="42">
        <f t="shared" si="71"/>
        <v>333</v>
      </c>
      <c r="AZ138" s="52">
        <f t="shared" si="72"/>
        <v>7.1879999999999997</v>
      </c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  <c r="QR138" s="35"/>
      <c r="QS138" s="35"/>
      <c r="QT138" s="35"/>
      <c r="QU138" s="35"/>
      <c r="QV138" s="35"/>
      <c r="QW138" s="35"/>
      <c r="QX138" s="35"/>
      <c r="QY138" s="35"/>
      <c r="QZ138" s="35"/>
      <c r="RA138" s="35"/>
      <c r="RB138" s="35"/>
      <c r="RC138" s="35"/>
      <c r="RD138" s="35"/>
      <c r="RE138" s="35"/>
      <c r="RF138" s="35"/>
      <c r="RG138" s="35"/>
      <c r="RH138" s="35"/>
      <c r="RI138" s="35"/>
      <c r="RJ138" s="35"/>
      <c r="RK138" s="35"/>
      <c r="RL138" s="35"/>
      <c r="RM138" s="35"/>
      <c r="RN138" s="35"/>
      <c r="RO138" s="35"/>
      <c r="RP138" s="35"/>
      <c r="RQ138" s="35"/>
      <c r="RR138" s="35"/>
      <c r="RS138" s="35"/>
      <c r="RT138" s="35"/>
      <c r="RU138" s="35"/>
      <c r="RV138" s="35"/>
      <c r="RW138" s="35"/>
      <c r="RX138" s="35"/>
      <c r="RY138" s="35"/>
      <c r="RZ138" s="35"/>
      <c r="SA138" s="35"/>
      <c r="SB138" s="35"/>
      <c r="SC138" s="35"/>
      <c r="SD138" s="35"/>
      <c r="SE138" s="35"/>
      <c r="SF138" s="35"/>
      <c r="SG138" s="35"/>
      <c r="SH138" s="35"/>
      <c r="SI138" s="35"/>
      <c r="SJ138" s="35"/>
      <c r="SK138" s="35"/>
      <c r="SL138" s="35"/>
      <c r="SM138" s="35"/>
      <c r="SN138" s="35"/>
      <c r="SO138" s="35"/>
      <c r="SP138" s="35"/>
      <c r="SQ138" s="35"/>
      <c r="SR138" s="35"/>
      <c r="SS138" s="35"/>
      <c r="ST138" s="35"/>
      <c r="SU138" s="35"/>
      <c r="SV138" s="35"/>
      <c r="SW138" s="35"/>
      <c r="SX138" s="35"/>
      <c r="SY138" s="35"/>
      <c r="SZ138" s="35"/>
      <c r="TA138" s="35"/>
      <c r="TB138" s="35"/>
      <c r="TC138" s="35"/>
      <c r="TD138" s="35"/>
      <c r="TE138" s="35"/>
      <c r="TF138" s="35"/>
      <c r="TG138" s="35"/>
      <c r="TH138" s="35"/>
      <c r="TI138" s="35"/>
      <c r="TJ138" s="35"/>
      <c r="TK138" s="35"/>
      <c r="TL138" s="35"/>
      <c r="TM138" s="35"/>
      <c r="TN138" s="35"/>
      <c r="TO138" s="35"/>
      <c r="TP138" s="35"/>
      <c r="TQ138" s="35"/>
      <c r="TR138" s="35"/>
      <c r="TS138" s="35"/>
      <c r="TT138" s="35"/>
      <c r="TU138" s="35"/>
      <c r="TV138" s="35"/>
      <c r="TW138" s="35"/>
      <c r="TX138" s="35"/>
      <c r="TY138" s="35"/>
      <c r="TZ138" s="35"/>
      <c r="UA138" s="35"/>
      <c r="UB138" s="35"/>
      <c r="UC138" s="35"/>
      <c r="UD138" s="35"/>
      <c r="UE138" s="35"/>
      <c r="UF138" s="35"/>
      <c r="UG138" s="35"/>
      <c r="UH138" s="35"/>
      <c r="UI138" s="35"/>
      <c r="UJ138" s="35"/>
      <c r="UK138" s="35"/>
      <c r="UL138" s="35"/>
      <c r="UM138" s="35"/>
      <c r="UN138" s="35"/>
      <c r="UO138" s="35"/>
      <c r="UP138" s="35"/>
      <c r="UQ138" s="35"/>
      <c r="UR138" s="35"/>
      <c r="US138" s="35"/>
      <c r="UT138" s="35"/>
      <c r="UU138" s="35"/>
      <c r="UV138" s="35"/>
      <c r="UW138" s="35"/>
      <c r="UX138" s="35"/>
      <c r="UY138" s="35"/>
      <c r="UZ138" s="35"/>
      <c r="VA138" s="35"/>
      <c r="VB138" s="35"/>
      <c r="VC138" s="35"/>
      <c r="VD138" s="35"/>
      <c r="VE138" s="35"/>
      <c r="VF138" s="35"/>
      <c r="VG138" s="35"/>
      <c r="VH138" s="35"/>
      <c r="VI138" s="35"/>
      <c r="VJ138" s="35"/>
      <c r="VK138" s="35"/>
      <c r="VL138" s="35"/>
      <c r="VM138" s="35"/>
      <c r="VN138" s="35"/>
      <c r="VO138" s="35"/>
      <c r="VP138" s="35"/>
      <c r="VQ138" s="35"/>
      <c r="VR138" s="35"/>
      <c r="VS138" s="35"/>
      <c r="VT138" s="35"/>
      <c r="VU138" s="35"/>
      <c r="VV138" s="35"/>
      <c r="VW138" s="35"/>
      <c r="VX138" s="35"/>
      <c r="VY138" s="35"/>
      <c r="VZ138" s="35"/>
      <c r="WA138" s="35"/>
      <c r="WB138" s="35"/>
      <c r="WC138" s="35"/>
      <c r="WD138" s="35"/>
      <c r="WE138" s="35"/>
      <c r="WF138" s="35"/>
      <c r="WG138" s="35"/>
      <c r="WH138" s="35"/>
      <c r="WI138" s="35"/>
      <c r="WJ138" s="35"/>
      <c r="WK138" s="35"/>
      <c r="WL138" s="35"/>
      <c r="WM138" s="35"/>
      <c r="WN138" s="35"/>
      <c r="WO138" s="35"/>
      <c r="WP138" s="35"/>
      <c r="WQ138" s="35"/>
      <c r="WR138" s="35"/>
      <c r="WS138" s="35"/>
      <c r="WT138" s="35"/>
      <c r="WU138" s="35"/>
      <c r="WV138" s="35"/>
      <c r="WW138" s="35"/>
      <c r="WX138" s="35"/>
      <c r="WY138" s="35"/>
      <c r="WZ138" s="35"/>
      <c r="XA138" s="35"/>
      <c r="XB138" s="35"/>
      <c r="XC138" s="35"/>
      <c r="XD138" s="35"/>
      <c r="XE138" s="35"/>
      <c r="XF138" s="35"/>
      <c r="XG138" s="35"/>
      <c r="XH138" s="35"/>
      <c r="XI138" s="35"/>
      <c r="XJ138" s="35"/>
      <c r="XK138" s="35"/>
      <c r="XL138" s="35"/>
      <c r="XM138" s="35"/>
      <c r="XN138" s="35"/>
      <c r="XO138" s="35"/>
      <c r="XP138" s="35"/>
      <c r="XQ138" s="35"/>
      <c r="XR138" s="35"/>
      <c r="XS138" s="35"/>
      <c r="XT138" s="35"/>
      <c r="XU138" s="35"/>
      <c r="XV138" s="35"/>
      <c r="XW138" s="35"/>
      <c r="XX138" s="35"/>
      <c r="XY138" s="35"/>
      <c r="XZ138" s="35"/>
      <c r="YA138" s="35"/>
      <c r="YB138" s="35"/>
      <c r="YC138" s="35"/>
      <c r="YD138" s="35"/>
      <c r="YE138" s="35"/>
      <c r="YF138" s="35"/>
      <c r="YG138" s="35"/>
      <c r="YH138" s="35"/>
      <c r="YI138" s="35"/>
      <c r="YJ138" s="35"/>
      <c r="YK138" s="35"/>
      <c r="YL138" s="35"/>
      <c r="YM138" s="35"/>
      <c r="YN138" s="35"/>
      <c r="YO138" s="35"/>
      <c r="YP138" s="35"/>
      <c r="YQ138" s="35"/>
      <c r="YR138" s="35"/>
      <c r="YS138" s="35"/>
      <c r="YT138" s="35"/>
      <c r="YU138" s="35"/>
      <c r="YV138" s="35"/>
      <c r="YW138" s="35"/>
      <c r="YX138" s="35"/>
      <c r="YY138" s="35"/>
      <c r="YZ138" s="35"/>
      <c r="ZA138" s="35"/>
      <c r="ZB138" s="35"/>
      <c r="ZC138" s="35"/>
      <c r="ZD138" s="35"/>
      <c r="ZE138" s="35"/>
      <c r="ZF138" s="35"/>
      <c r="ZG138" s="35"/>
      <c r="ZH138" s="35"/>
      <c r="ZI138" s="35"/>
      <c r="ZJ138" s="35"/>
      <c r="ZK138" s="35"/>
      <c r="ZL138" s="35"/>
      <c r="ZM138" s="35"/>
      <c r="ZN138" s="35"/>
      <c r="ZO138" s="35"/>
      <c r="ZP138" s="35"/>
      <c r="ZQ138" s="35"/>
      <c r="ZR138" s="35"/>
      <c r="ZS138" s="35"/>
      <c r="ZT138" s="35"/>
      <c r="ZU138" s="35"/>
      <c r="ZV138" s="35"/>
      <c r="ZW138" s="35"/>
      <c r="ZX138" s="35"/>
      <c r="ZY138" s="35"/>
      <c r="ZZ138" s="35"/>
      <c r="AAA138" s="35"/>
      <c r="AAB138" s="35"/>
      <c r="AAC138" s="35"/>
      <c r="AAD138" s="35"/>
      <c r="AAE138" s="35"/>
      <c r="AAF138" s="35"/>
      <c r="AAG138" s="35"/>
      <c r="AAH138" s="35"/>
      <c r="AAI138" s="35"/>
      <c r="AAJ138" s="35"/>
      <c r="AAK138" s="35"/>
      <c r="AAL138" s="35"/>
      <c r="AAM138" s="35"/>
      <c r="AAN138" s="35"/>
      <c r="AAO138" s="35"/>
      <c r="AAP138" s="35"/>
      <c r="AAQ138" s="35"/>
      <c r="AAR138" s="35"/>
      <c r="AAS138" s="35"/>
      <c r="AAT138" s="35"/>
      <c r="AAU138" s="35"/>
      <c r="AAV138" s="35"/>
      <c r="AAW138" s="35"/>
      <c r="AAX138" s="35"/>
      <c r="AAY138" s="35"/>
      <c r="AAZ138" s="35"/>
      <c r="ABA138" s="35"/>
      <c r="ABB138" s="35"/>
      <c r="ABC138" s="35"/>
      <c r="ABD138" s="35"/>
      <c r="ABE138" s="35"/>
      <c r="ABF138" s="35"/>
      <c r="ABG138" s="35"/>
      <c r="ABH138" s="35"/>
      <c r="ABI138" s="35"/>
      <c r="ABJ138" s="35"/>
      <c r="ABK138" s="35"/>
      <c r="ABL138" s="35"/>
      <c r="ABM138" s="35"/>
      <c r="ABN138" s="35"/>
      <c r="ABO138" s="35"/>
      <c r="ABP138" s="35"/>
      <c r="ABQ138" s="35"/>
      <c r="ABR138" s="35"/>
      <c r="ABS138" s="35"/>
      <c r="ABT138" s="35"/>
      <c r="ABU138" s="35"/>
      <c r="ABV138" s="35"/>
      <c r="ABW138" s="35"/>
      <c r="ABX138" s="35"/>
      <c r="ABY138" s="35"/>
      <c r="ABZ138" s="35"/>
      <c r="ACA138" s="35"/>
      <c r="ACB138" s="35"/>
      <c r="ACC138" s="35"/>
      <c r="ACD138" s="35"/>
      <c r="ACE138" s="35"/>
      <c r="ACF138" s="35"/>
      <c r="ACG138" s="35"/>
      <c r="ACH138" s="35"/>
      <c r="ACI138" s="35"/>
      <c r="ACJ138" s="35"/>
      <c r="ACK138" s="35"/>
      <c r="ACL138" s="35"/>
      <c r="ACM138" s="35"/>
      <c r="ACN138" s="35"/>
      <c r="ACO138" s="35"/>
      <c r="ACP138" s="35"/>
      <c r="ACQ138" s="35"/>
      <c r="ACR138" s="35"/>
      <c r="ACS138" s="35"/>
      <c r="ACT138" s="35"/>
      <c r="ACU138" s="35"/>
      <c r="ACV138" s="35"/>
      <c r="ACW138" s="35"/>
      <c r="ACX138" s="35"/>
      <c r="ACY138" s="35"/>
      <c r="ACZ138" s="35"/>
      <c r="ADA138" s="35"/>
      <c r="ADB138" s="35"/>
      <c r="ADC138" s="35"/>
      <c r="ADD138" s="35"/>
      <c r="ADE138" s="35"/>
      <c r="ADF138" s="35"/>
      <c r="ADG138" s="35"/>
      <c r="ADH138" s="35"/>
      <c r="ADI138" s="35"/>
      <c r="ADJ138" s="35"/>
      <c r="ADK138" s="35"/>
      <c r="ADL138" s="35"/>
      <c r="ADM138" s="35"/>
      <c r="ADN138" s="35"/>
      <c r="ADO138" s="35"/>
      <c r="ADP138" s="35"/>
      <c r="ADQ138" s="35"/>
      <c r="ADR138" s="35"/>
      <c r="ADS138" s="35"/>
      <c r="ADT138" s="35"/>
      <c r="ADU138" s="35"/>
      <c r="ADV138" s="35"/>
      <c r="ADW138" s="35"/>
      <c r="ADX138" s="35"/>
      <c r="ADY138" s="35"/>
      <c r="ADZ138" s="35"/>
      <c r="AEA138" s="35"/>
      <c r="AEB138" s="35"/>
      <c r="AEC138" s="35"/>
      <c r="AED138" s="35"/>
      <c r="AEE138" s="35"/>
      <c r="AEF138" s="35"/>
      <c r="AEG138" s="35"/>
      <c r="AEH138" s="35"/>
      <c r="AEI138" s="35"/>
      <c r="AEJ138" s="35"/>
      <c r="AEK138" s="35"/>
      <c r="AEL138" s="35"/>
      <c r="AEM138" s="35"/>
      <c r="AEN138" s="35"/>
      <c r="AEO138" s="35"/>
      <c r="AEP138" s="35"/>
      <c r="AEQ138" s="35"/>
      <c r="AER138" s="35"/>
      <c r="AES138" s="35"/>
      <c r="AET138" s="35"/>
      <c r="AEU138" s="35"/>
      <c r="AEV138" s="35"/>
      <c r="AEW138" s="35"/>
      <c r="AEX138" s="35"/>
      <c r="AEY138" s="35"/>
      <c r="AEZ138" s="35"/>
      <c r="AFA138" s="35"/>
      <c r="AFB138" s="35"/>
      <c r="AFC138" s="35"/>
      <c r="AFD138" s="35"/>
      <c r="AFE138" s="35"/>
      <c r="AFF138" s="35"/>
      <c r="AFG138" s="35"/>
      <c r="AFH138" s="35"/>
      <c r="AFI138" s="35"/>
      <c r="AFJ138" s="35"/>
      <c r="AFK138" s="35"/>
      <c r="AFL138" s="35"/>
      <c r="AFM138" s="35"/>
      <c r="AFN138" s="35"/>
      <c r="AFO138" s="35"/>
      <c r="AFP138" s="35"/>
      <c r="AFQ138" s="35"/>
      <c r="AFR138" s="35"/>
      <c r="AFS138" s="35"/>
      <c r="AFT138" s="35"/>
      <c r="AFU138" s="35"/>
      <c r="AFV138" s="35"/>
      <c r="AFW138" s="35"/>
      <c r="AFX138" s="35"/>
      <c r="AFY138" s="35"/>
      <c r="AFZ138" s="35"/>
      <c r="AGA138" s="35"/>
      <c r="AGB138" s="35"/>
      <c r="AGC138" s="35"/>
      <c r="AGD138" s="35"/>
      <c r="AGE138" s="35"/>
      <c r="AGF138" s="35"/>
      <c r="AGG138" s="35"/>
      <c r="AGH138" s="35"/>
      <c r="AGI138" s="35"/>
      <c r="AGJ138" s="35"/>
      <c r="AGK138" s="35"/>
      <c r="AGL138" s="35"/>
      <c r="AGM138" s="35"/>
      <c r="AGN138" s="35"/>
      <c r="AGO138" s="35"/>
      <c r="AGP138" s="35"/>
      <c r="AGQ138" s="35"/>
      <c r="AGR138" s="35"/>
      <c r="AGS138" s="35"/>
      <c r="AGT138" s="35"/>
      <c r="AGU138" s="35"/>
      <c r="AGV138" s="35"/>
      <c r="AGW138" s="35"/>
      <c r="AGX138" s="35"/>
      <c r="AGY138" s="35"/>
      <c r="AGZ138" s="35"/>
      <c r="AHA138" s="35"/>
      <c r="AHB138" s="35"/>
      <c r="AHC138" s="35"/>
      <c r="AHD138" s="35"/>
      <c r="AHE138" s="35"/>
      <c r="AHF138" s="35"/>
      <c r="AHG138" s="35"/>
      <c r="AHH138" s="35"/>
      <c r="AHI138" s="35"/>
      <c r="AHJ138" s="35"/>
      <c r="AHK138" s="35"/>
      <c r="AHL138" s="35"/>
      <c r="AHM138" s="35"/>
      <c r="AHN138" s="35"/>
      <c r="AHO138" s="35"/>
      <c r="AHP138" s="35"/>
      <c r="AHQ138" s="35"/>
      <c r="AHR138" s="35"/>
      <c r="AHS138" s="35"/>
      <c r="AHT138" s="35"/>
      <c r="AHU138" s="35"/>
      <c r="AHV138" s="35"/>
      <c r="AHW138" s="35"/>
      <c r="AHX138" s="35"/>
      <c r="AHY138" s="35"/>
      <c r="AHZ138" s="35"/>
      <c r="AIA138" s="35"/>
      <c r="AIB138" s="35"/>
      <c r="AIC138" s="35"/>
      <c r="AID138" s="35"/>
      <c r="AIE138" s="35"/>
      <c r="AIF138" s="35"/>
      <c r="AIG138" s="35"/>
      <c r="AIH138" s="35"/>
      <c r="AII138" s="35"/>
      <c r="AIJ138" s="35"/>
      <c r="AIK138" s="35"/>
      <c r="AIL138" s="35"/>
      <c r="AIM138" s="35"/>
      <c r="AIN138" s="35"/>
      <c r="AIO138" s="35"/>
      <c r="AIP138" s="35"/>
      <c r="AIQ138" s="35"/>
      <c r="AIR138" s="35"/>
      <c r="AIS138" s="35"/>
      <c r="AIT138" s="35"/>
      <c r="AIU138" s="35"/>
      <c r="AIV138" s="35"/>
      <c r="AIW138" s="35"/>
      <c r="AIX138" s="35"/>
      <c r="AIY138" s="35"/>
      <c r="AIZ138" s="35"/>
      <c r="AJA138" s="35"/>
      <c r="AJB138" s="35"/>
      <c r="AJC138" s="35"/>
      <c r="AJD138" s="35"/>
      <c r="AJE138" s="35"/>
      <c r="AJF138" s="35"/>
      <c r="AJG138" s="35"/>
      <c r="AJH138" s="35"/>
      <c r="AJI138" s="35"/>
      <c r="AJJ138" s="35"/>
      <c r="AJK138" s="35"/>
      <c r="AJL138" s="35"/>
      <c r="AJM138" s="35"/>
      <c r="AJN138" s="35"/>
      <c r="AJO138" s="35"/>
      <c r="AJP138" s="35"/>
      <c r="AJQ138" s="35"/>
      <c r="AJR138" s="35"/>
      <c r="AJS138" s="35"/>
      <c r="AJT138" s="35"/>
      <c r="AJU138" s="35"/>
      <c r="AJV138" s="35"/>
      <c r="AJW138" s="35"/>
      <c r="AJX138" s="35"/>
      <c r="AJY138" s="35"/>
      <c r="AJZ138" s="35"/>
      <c r="AKA138" s="35"/>
      <c r="AKB138" s="35"/>
      <c r="AKC138" s="35"/>
      <c r="AKD138" s="35"/>
      <c r="AKE138" s="35"/>
      <c r="AKF138" s="35"/>
      <c r="AKG138" s="35"/>
      <c r="AKH138" s="35"/>
      <c r="AKI138" s="35"/>
      <c r="AKJ138" s="35"/>
      <c r="AKK138" s="35"/>
      <c r="AKL138" s="35"/>
      <c r="AKM138" s="35"/>
      <c r="AKN138" s="35"/>
      <c r="AKO138" s="35"/>
      <c r="AKP138" s="35"/>
      <c r="AKQ138" s="35"/>
      <c r="AKR138" s="35"/>
      <c r="AKS138" s="35"/>
      <c r="AKT138" s="35"/>
      <c r="AKU138" s="35"/>
      <c r="AKV138" s="35"/>
      <c r="AKW138" s="35"/>
      <c r="AKX138" s="35"/>
      <c r="AKY138" s="35"/>
      <c r="AKZ138" s="35"/>
      <c r="ALA138" s="35"/>
      <c r="ALB138" s="35"/>
      <c r="ALC138" s="35"/>
      <c r="ALD138" s="35"/>
      <c r="ALE138" s="35"/>
      <c r="ALF138" s="35"/>
      <c r="ALG138" s="35"/>
      <c r="ALH138" s="35"/>
      <c r="ALI138" s="35"/>
      <c r="ALJ138" s="35"/>
      <c r="ALK138" s="35"/>
      <c r="ALL138" s="35"/>
      <c r="ALM138" s="35"/>
      <c r="ALN138" s="35"/>
      <c r="ALO138" s="35"/>
      <c r="ALP138" s="35"/>
      <c r="ALQ138" s="35"/>
      <c r="ALR138" s="35"/>
      <c r="ALS138" s="35"/>
      <c r="ALT138" s="35"/>
      <c r="ALU138" s="35"/>
      <c r="ALV138" s="35"/>
      <c r="ALW138" s="35"/>
      <c r="ALX138" s="35"/>
      <c r="ALY138" s="35"/>
      <c r="ALZ138" s="35"/>
      <c r="AMA138" s="35"/>
    </row>
    <row r="139" spans="14:1015">
      <c r="N139" s="3">
        <f>Y139*info!T$4+AC139*info!T$5+AG139*info!T$6+AK139*info!T$7+N138</f>
        <v>2.2757999999999998</v>
      </c>
      <c r="P139" s="45">
        <v>99</v>
      </c>
      <c r="Q139" s="131"/>
      <c r="R139" s="131"/>
      <c r="S139" s="161">
        <f t="shared" si="61"/>
        <v>2.3352173913043471E-2</v>
      </c>
      <c r="T139" s="169">
        <f>AA138*$AA$30*$AA$34*(1-$AA$32)+AE138*$AE$30*$AE$34*(1-$AE$32)+AI138*$AI$30*$AI$34*(1-$AI$32)+AM138*$AM$30*$AM$34*(1-$AM$32)+AQ138*$AQ$30*$AQ$34*(1-$AQ$32)+AU138*$AU$30*$AU$34*(1-$AU$32)+Q139-R139+AW138+AX138+Advance!G113</f>
        <v>0.20099999999999976</v>
      </c>
      <c r="U139" s="132">
        <f t="shared" si="70"/>
        <v>0</v>
      </c>
      <c r="V139" s="165">
        <f t="shared" si="49"/>
        <v>0.20099999999999976</v>
      </c>
      <c r="W139" s="166">
        <f t="shared" si="62"/>
        <v>7.26</v>
      </c>
      <c r="X139" s="49"/>
      <c r="Y139" s="42">
        <f t="shared" si="41"/>
        <v>0</v>
      </c>
      <c r="Z139" s="46">
        <f t="shared" si="63"/>
        <v>0</v>
      </c>
      <c r="AA139" s="47">
        <f t="shared" si="50"/>
        <v>0</v>
      </c>
      <c r="AB139" s="48">
        <f t="shared" si="51"/>
        <v>0.20099999999999976</v>
      </c>
      <c r="AC139" s="49">
        <f t="shared" si="52"/>
        <v>10</v>
      </c>
      <c r="AD139" s="46">
        <f t="shared" si="64"/>
        <v>-10</v>
      </c>
      <c r="AE139" s="46">
        <f t="shared" si="53"/>
        <v>100</v>
      </c>
      <c r="AF139" s="50">
        <f t="shared" si="42"/>
        <v>8.0999999999999767E-2</v>
      </c>
      <c r="AG139" s="42">
        <f t="shared" si="65"/>
        <v>0</v>
      </c>
      <c r="AH139" s="46">
        <f t="shared" si="66"/>
        <v>0</v>
      </c>
      <c r="AI139" s="46">
        <f t="shared" si="54"/>
        <v>200</v>
      </c>
      <c r="AJ139" s="50">
        <f t="shared" si="43"/>
        <v>8.0999999999999767E-2</v>
      </c>
      <c r="AK139" s="42">
        <f t="shared" si="55"/>
        <v>2</v>
      </c>
      <c r="AL139" s="46">
        <f t="shared" si="67"/>
        <v>0</v>
      </c>
      <c r="AM139" s="46">
        <f t="shared" si="56"/>
        <v>35</v>
      </c>
      <c r="AN139" s="50">
        <f t="shared" si="44"/>
        <v>8.9999999999997721E-3</v>
      </c>
      <c r="AO139" s="42">
        <f t="shared" si="57"/>
        <v>0</v>
      </c>
      <c r="AP139" s="46">
        <f t="shared" si="68"/>
        <v>0</v>
      </c>
      <c r="AQ139" s="46">
        <f t="shared" si="58"/>
        <v>0</v>
      </c>
      <c r="AR139" s="50">
        <f t="shared" si="45"/>
        <v>8.9999999999997721E-3</v>
      </c>
      <c r="AS139" s="42">
        <f t="shared" si="59"/>
        <v>0</v>
      </c>
      <c r="AT139" s="46">
        <f t="shared" si="69"/>
        <v>0</v>
      </c>
      <c r="AU139" s="46">
        <f t="shared" si="60"/>
        <v>0</v>
      </c>
      <c r="AV139" s="51">
        <f t="shared" si="46"/>
        <v>8.9999999999997721E-3</v>
      </c>
      <c r="AW139" s="42">
        <f t="shared" si="47"/>
        <v>0.20099999999999976</v>
      </c>
      <c r="AX139" s="43">
        <f t="shared" si="48"/>
        <v>-0.192</v>
      </c>
      <c r="AY139" s="42">
        <f t="shared" si="71"/>
        <v>335</v>
      </c>
      <c r="AZ139" s="52">
        <f t="shared" si="72"/>
        <v>7.26</v>
      </c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  <c r="QR139" s="35"/>
      <c r="QS139" s="35"/>
      <c r="QT139" s="35"/>
      <c r="QU139" s="35"/>
      <c r="QV139" s="35"/>
      <c r="QW139" s="35"/>
      <c r="QX139" s="35"/>
      <c r="QY139" s="35"/>
      <c r="QZ139" s="35"/>
      <c r="RA139" s="35"/>
      <c r="RB139" s="35"/>
      <c r="RC139" s="35"/>
      <c r="RD139" s="35"/>
      <c r="RE139" s="35"/>
      <c r="RF139" s="35"/>
      <c r="RG139" s="35"/>
      <c r="RH139" s="35"/>
      <c r="RI139" s="35"/>
      <c r="RJ139" s="35"/>
      <c r="RK139" s="35"/>
      <c r="RL139" s="35"/>
      <c r="RM139" s="35"/>
      <c r="RN139" s="35"/>
      <c r="RO139" s="35"/>
      <c r="RP139" s="35"/>
      <c r="RQ139" s="35"/>
      <c r="RR139" s="35"/>
      <c r="RS139" s="35"/>
      <c r="RT139" s="35"/>
      <c r="RU139" s="35"/>
      <c r="RV139" s="35"/>
      <c r="RW139" s="35"/>
      <c r="RX139" s="35"/>
      <c r="RY139" s="35"/>
      <c r="RZ139" s="35"/>
      <c r="SA139" s="35"/>
      <c r="SB139" s="35"/>
      <c r="SC139" s="35"/>
      <c r="SD139" s="35"/>
      <c r="SE139" s="35"/>
      <c r="SF139" s="35"/>
      <c r="SG139" s="35"/>
      <c r="SH139" s="35"/>
      <c r="SI139" s="35"/>
      <c r="SJ139" s="35"/>
      <c r="SK139" s="35"/>
      <c r="SL139" s="35"/>
      <c r="SM139" s="35"/>
      <c r="SN139" s="35"/>
      <c r="SO139" s="35"/>
      <c r="SP139" s="35"/>
      <c r="SQ139" s="35"/>
      <c r="SR139" s="35"/>
      <c r="SS139" s="35"/>
      <c r="ST139" s="35"/>
      <c r="SU139" s="35"/>
      <c r="SV139" s="35"/>
      <c r="SW139" s="35"/>
      <c r="SX139" s="35"/>
      <c r="SY139" s="35"/>
      <c r="SZ139" s="35"/>
      <c r="TA139" s="35"/>
      <c r="TB139" s="35"/>
      <c r="TC139" s="35"/>
      <c r="TD139" s="35"/>
      <c r="TE139" s="35"/>
      <c r="TF139" s="35"/>
      <c r="TG139" s="35"/>
      <c r="TH139" s="35"/>
      <c r="TI139" s="35"/>
      <c r="TJ139" s="35"/>
      <c r="TK139" s="35"/>
      <c r="TL139" s="35"/>
      <c r="TM139" s="35"/>
      <c r="TN139" s="35"/>
      <c r="TO139" s="35"/>
      <c r="TP139" s="35"/>
      <c r="TQ139" s="35"/>
      <c r="TR139" s="35"/>
      <c r="TS139" s="35"/>
      <c r="TT139" s="35"/>
      <c r="TU139" s="35"/>
      <c r="TV139" s="35"/>
      <c r="TW139" s="35"/>
      <c r="TX139" s="35"/>
      <c r="TY139" s="35"/>
      <c r="TZ139" s="35"/>
      <c r="UA139" s="35"/>
      <c r="UB139" s="35"/>
      <c r="UC139" s="35"/>
      <c r="UD139" s="35"/>
      <c r="UE139" s="35"/>
      <c r="UF139" s="35"/>
      <c r="UG139" s="35"/>
      <c r="UH139" s="35"/>
      <c r="UI139" s="35"/>
      <c r="UJ139" s="35"/>
      <c r="UK139" s="35"/>
      <c r="UL139" s="35"/>
      <c r="UM139" s="35"/>
      <c r="UN139" s="35"/>
      <c r="UO139" s="35"/>
      <c r="UP139" s="35"/>
      <c r="UQ139" s="35"/>
      <c r="UR139" s="35"/>
      <c r="US139" s="35"/>
      <c r="UT139" s="35"/>
      <c r="UU139" s="35"/>
      <c r="UV139" s="35"/>
      <c r="UW139" s="35"/>
      <c r="UX139" s="35"/>
      <c r="UY139" s="35"/>
      <c r="UZ139" s="35"/>
      <c r="VA139" s="35"/>
      <c r="VB139" s="35"/>
      <c r="VC139" s="35"/>
      <c r="VD139" s="35"/>
      <c r="VE139" s="35"/>
      <c r="VF139" s="35"/>
      <c r="VG139" s="35"/>
      <c r="VH139" s="35"/>
      <c r="VI139" s="35"/>
      <c r="VJ139" s="35"/>
      <c r="VK139" s="35"/>
      <c r="VL139" s="35"/>
      <c r="VM139" s="35"/>
      <c r="VN139" s="35"/>
      <c r="VO139" s="35"/>
      <c r="VP139" s="35"/>
      <c r="VQ139" s="35"/>
      <c r="VR139" s="35"/>
      <c r="VS139" s="35"/>
      <c r="VT139" s="35"/>
      <c r="VU139" s="35"/>
      <c r="VV139" s="35"/>
      <c r="VW139" s="35"/>
      <c r="VX139" s="35"/>
      <c r="VY139" s="35"/>
      <c r="VZ139" s="35"/>
      <c r="WA139" s="35"/>
      <c r="WB139" s="35"/>
      <c r="WC139" s="35"/>
      <c r="WD139" s="35"/>
      <c r="WE139" s="35"/>
      <c r="WF139" s="35"/>
      <c r="WG139" s="35"/>
      <c r="WH139" s="35"/>
      <c r="WI139" s="35"/>
      <c r="WJ139" s="35"/>
      <c r="WK139" s="35"/>
      <c r="WL139" s="35"/>
      <c r="WM139" s="35"/>
      <c r="WN139" s="35"/>
      <c r="WO139" s="35"/>
      <c r="WP139" s="35"/>
      <c r="WQ139" s="35"/>
      <c r="WR139" s="35"/>
      <c r="WS139" s="35"/>
      <c r="WT139" s="35"/>
      <c r="WU139" s="35"/>
      <c r="WV139" s="35"/>
      <c r="WW139" s="35"/>
      <c r="WX139" s="35"/>
      <c r="WY139" s="35"/>
      <c r="WZ139" s="35"/>
      <c r="XA139" s="35"/>
      <c r="XB139" s="35"/>
      <c r="XC139" s="35"/>
      <c r="XD139" s="35"/>
      <c r="XE139" s="35"/>
      <c r="XF139" s="35"/>
      <c r="XG139" s="35"/>
      <c r="XH139" s="35"/>
      <c r="XI139" s="35"/>
      <c r="XJ139" s="35"/>
      <c r="XK139" s="35"/>
      <c r="XL139" s="35"/>
      <c r="XM139" s="35"/>
      <c r="XN139" s="35"/>
      <c r="XO139" s="35"/>
      <c r="XP139" s="35"/>
      <c r="XQ139" s="35"/>
      <c r="XR139" s="35"/>
      <c r="XS139" s="35"/>
      <c r="XT139" s="35"/>
      <c r="XU139" s="35"/>
      <c r="XV139" s="35"/>
      <c r="XW139" s="35"/>
      <c r="XX139" s="35"/>
      <c r="XY139" s="35"/>
      <c r="XZ139" s="35"/>
      <c r="YA139" s="35"/>
      <c r="YB139" s="35"/>
      <c r="YC139" s="35"/>
      <c r="YD139" s="35"/>
      <c r="YE139" s="35"/>
      <c r="YF139" s="35"/>
      <c r="YG139" s="35"/>
      <c r="YH139" s="35"/>
      <c r="YI139" s="35"/>
      <c r="YJ139" s="35"/>
      <c r="YK139" s="35"/>
      <c r="YL139" s="35"/>
      <c r="YM139" s="35"/>
      <c r="YN139" s="35"/>
      <c r="YO139" s="35"/>
      <c r="YP139" s="35"/>
      <c r="YQ139" s="35"/>
      <c r="YR139" s="35"/>
      <c r="YS139" s="35"/>
      <c r="YT139" s="35"/>
      <c r="YU139" s="35"/>
      <c r="YV139" s="35"/>
      <c r="YW139" s="35"/>
      <c r="YX139" s="35"/>
      <c r="YY139" s="35"/>
      <c r="YZ139" s="35"/>
      <c r="ZA139" s="35"/>
      <c r="ZB139" s="35"/>
      <c r="ZC139" s="35"/>
      <c r="ZD139" s="35"/>
      <c r="ZE139" s="35"/>
      <c r="ZF139" s="35"/>
      <c r="ZG139" s="35"/>
      <c r="ZH139" s="35"/>
      <c r="ZI139" s="35"/>
      <c r="ZJ139" s="35"/>
      <c r="ZK139" s="35"/>
      <c r="ZL139" s="35"/>
      <c r="ZM139" s="35"/>
      <c r="ZN139" s="35"/>
      <c r="ZO139" s="35"/>
      <c r="ZP139" s="35"/>
      <c r="ZQ139" s="35"/>
      <c r="ZR139" s="35"/>
      <c r="ZS139" s="35"/>
      <c r="ZT139" s="35"/>
      <c r="ZU139" s="35"/>
      <c r="ZV139" s="35"/>
      <c r="ZW139" s="35"/>
      <c r="ZX139" s="35"/>
      <c r="ZY139" s="35"/>
      <c r="ZZ139" s="35"/>
      <c r="AAA139" s="35"/>
      <c r="AAB139" s="35"/>
      <c r="AAC139" s="35"/>
      <c r="AAD139" s="35"/>
      <c r="AAE139" s="35"/>
      <c r="AAF139" s="35"/>
      <c r="AAG139" s="35"/>
      <c r="AAH139" s="35"/>
      <c r="AAI139" s="35"/>
      <c r="AAJ139" s="35"/>
      <c r="AAK139" s="35"/>
      <c r="AAL139" s="35"/>
      <c r="AAM139" s="35"/>
      <c r="AAN139" s="35"/>
      <c r="AAO139" s="35"/>
      <c r="AAP139" s="35"/>
      <c r="AAQ139" s="35"/>
      <c r="AAR139" s="35"/>
      <c r="AAS139" s="35"/>
      <c r="AAT139" s="35"/>
      <c r="AAU139" s="35"/>
      <c r="AAV139" s="35"/>
      <c r="AAW139" s="35"/>
      <c r="AAX139" s="35"/>
      <c r="AAY139" s="35"/>
      <c r="AAZ139" s="35"/>
      <c r="ABA139" s="35"/>
      <c r="ABB139" s="35"/>
      <c r="ABC139" s="35"/>
      <c r="ABD139" s="35"/>
      <c r="ABE139" s="35"/>
      <c r="ABF139" s="35"/>
      <c r="ABG139" s="35"/>
      <c r="ABH139" s="35"/>
      <c r="ABI139" s="35"/>
      <c r="ABJ139" s="35"/>
      <c r="ABK139" s="35"/>
      <c r="ABL139" s="35"/>
      <c r="ABM139" s="35"/>
      <c r="ABN139" s="35"/>
      <c r="ABO139" s="35"/>
      <c r="ABP139" s="35"/>
      <c r="ABQ139" s="35"/>
      <c r="ABR139" s="35"/>
      <c r="ABS139" s="35"/>
      <c r="ABT139" s="35"/>
      <c r="ABU139" s="35"/>
      <c r="ABV139" s="35"/>
      <c r="ABW139" s="35"/>
      <c r="ABX139" s="35"/>
      <c r="ABY139" s="35"/>
      <c r="ABZ139" s="35"/>
      <c r="ACA139" s="35"/>
      <c r="ACB139" s="35"/>
      <c r="ACC139" s="35"/>
      <c r="ACD139" s="35"/>
      <c r="ACE139" s="35"/>
      <c r="ACF139" s="35"/>
      <c r="ACG139" s="35"/>
      <c r="ACH139" s="35"/>
      <c r="ACI139" s="35"/>
      <c r="ACJ139" s="35"/>
      <c r="ACK139" s="35"/>
      <c r="ACL139" s="35"/>
      <c r="ACM139" s="35"/>
      <c r="ACN139" s="35"/>
      <c r="ACO139" s="35"/>
      <c r="ACP139" s="35"/>
      <c r="ACQ139" s="35"/>
      <c r="ACR139" s="35"/>
      <c r="ACS139" s="35"/>
      <c r="ACT139" s="35"/>
      <c r="ACU139" s="35"/>
      <c r="ACV139" s="35"/>
      <c r="ACW139" s="35"/>
      <c r="ACX139" s="35"/>
      <c r="ACY139" s="35"/>
      <c r="ACZ139" s="35"/>
      <c r="ADA139" s="35"/>
      <c r="ADB139" s="35"/>
      <c r="ADC139" s="35"/>
      <c r="ADD139" s="35"/>
      <c r="ADE139" s="35"/>
      <c r="ADF139" s="35"/>
      <c r="ADG139" s="35"/>
      <c r="ADH139" s="35"/>
      <c r="ADI139" s="35"/>
      <c r="ADJ139" s="35"/>
      <c r="ADK139" s="35"/>
      <c r="ADL139" s="35"/>
      <c r="ADM139" s="35"/>
      <c r="ADN139" s="35"/>
      <c r="ADO139" s="35"/>
      <c r="ADP139" s="35"/>
      <c r="ADQ139" s="35"/>
      <c r="ADR139" s="35"/>
      <c r="ADS139" s="35"/>
      <c r="ADT139" s="35"/>
      <c r="ADU139" s="35"/>
      <c r="ADV139" s="35"/>
      <c r="ADW139" s="35"/>
      <c r="ADX139" s="35"/>
      <c r="ADY139" s="35"/>
      <c r="ADZ139" s="35"/>
      <c r="AEA139" s="35"/>
      <c r="AEB139" s="35"/>
      <c r="AEC139" s="35"/>
      <c r="AED139" s="35"/>
      <c r="AEE139" s="35"/>
      <c r="AEF139" s="35"/>
      <c r="AEG139" s="35"/>
      <c r="AEH139" s="35"/>
      <c r="AEI139" s="35"/>
      <c r="AEJ139" s="35"/>
      <c r="AEK139" s="35"/>
      <c r="AEL139" s="35"/>
      <c r="AEM139" s="35"/>
      <c r="AEN139" s="35"/>
      <c r="AEO139" s="35"/>
      <c r="AEP139" s="35"/>
      <c r="AEQ139" s="35"/>
      <c r="AER139" s="35"/>
      <c r="AES139" s="35"/>
      <c r="AET139" s="35"/>
      <c r="AEU139" s="35"/>
      <c r="AEV139" s="35"/>
      <c r="AEW139" s="35"/>
      <c r="AEX139" s="35"/>
      <c r="AEY139" s="35"/>
      <c r="AEZ139" s="35"/>
      <c r="AFA139" s="35"/>
      <c r="AFB139" s="35"/>
      <c r="AFC139" s="35"/>
      <c r="AFD139" s="35"/>
      <c r="AFE139" s="35"/>
      <c r="AFF139" s="35"/>
      <c r="AFG139" s="35"/>
      <c r="AFH139" s="35"/>
      <c r="AFI139" s="35"/>
      <c r="AFJ139" s="35"/>
      <c r="AFK139" s="35"/>
      <c r="AFL139" s="35"/>
      <c r="AFM139" s="35"/>
      <c r="AFN139" s="35"/>
      <c r="AFO139" s="35"/>
      <c r="AFP139" s="35"/>
      <c r="AFQ139" s="35"/>
      <c r="AFR139" s="35"/>
      <c r="AFS139" s="35"/>
      <c r="AFT139" s="35"/>
      <c r="AFU139" s="35"/>
      <c r="AFV139" s="35"/>
      <c r="AFW139" s="35"/>
      <c r="AFX139" s="35"/>
      <c r="AFY139" s="35"/>
      <c r="AFZ139" s="35"/>
      <c r="AGA139" s="35"/>
      <c r="AGB139" s="35"/>
      <c r="AGC139" s="35"/>
      <c r="AGD139" s="35"/>
      <c r="AGE139" s="35"/>
      <c r="AGF139" s="35"/>
      <c r="AGG139" s="35"/>
      <c r="AGH139" s="35"/>
      <c r="AGI139" s="35"/>
      <c r="AGJ139" s="35"/>
      <c r="AGK139" s="35"/>
      <c r="AGL139" s="35"/>
      <c r="AGM139" s="35"/>
      <c r="AGN139" s="35"/>
      <c r="AGO139" s="35"/>
      <c r="AGP139" s="35"/>
      <c r="AGQ139" s="35"/>
      <c r="AGR139" s="35"/>
      <c r="AGS139" s="35"/>
      <c r="AGT139" s="35"/>
      <c r="AGU139" s="35"/>
      <c r="AGV139" s="35"/>
      <c r="AGW139" s="35"/>
      <c r="AGX139" s="35"/>
      <c r="AGY139" s="35"/>
      <c r="AGZ139" s="35"/>
      <c r="AHA139" s="35"/>
      <c r="AHB139" s="35"/>
      <c r="AHC139" s="35"/>
      <c r="AHD139" s="35"/>
      <c r="AHE139" s="35"/>
      <c r="AHF139" s="35"/>
      <c r="AHG139" s="35"/>
      <c r="AHH139" s="35"/>
      <c r="AHI139" s="35"/>
      <c r="AHJ139" s="35"/>
      <c r="AHK139" s="35"/>
      <c r="AHL139" s="35"/>
      <c r="AHM139" s="35"/>
      <c r="AHN139" s="35"/>
      <c r="AHO139" s="35"/>
      <c r="AHP139" s="35"/>
      <c r="AHQ139" s="35"/>
      <c r="AHR139" s="35"/>
      <c r="AHS139" s="35"/>
      <c r="AHT139" s="35"/>
      <c r="AHU139" s="35"/>
      <c r="AHV139" s="35"/>
      <c r="AHW139" s="35"/>
      <c r="AHX139" s="35"/>
      <c r="AHY139" s="35"/>
      <c r="AHZ139" s="35"/>
      <c r="AIA139" s="35"/>
      <c r="AIB139" s="35"/>
      <c r="AIC139" s="35"/>
      <c r="AID139" s="35"/>
      <c r="AIE139" s="35"/>
      <c r="AIF139" s="35"/>
      <c r="AIG139" s="35"/>
      <c r="AIH139" s="35"/>
      <c r="AII139" s="35"/>
      <c r="AIJ139" s="35"/>
      <c r="AIK139" s="35"/>
      <c r="AIL139" s="35"/>
      <c r="AIM139" s="35"/>
      <c r="AIN139" s="35"/>
      <c r="AIO139" s="35"/>
      <c r="AIP139" s="35"/>
      <c r="AIQ139" s="35"/>
      <c r="AIR139" s="35"/>
      <c r="AIS139" s="35"/>
      <c r="AIT139" s="35"/>
      <c r="AIU139" s="35"/>
      <c r="AIV139" s="35"/>
      <c r="AIW139" s="35"/>
      <c r="AIX139" s="35"/>
      <c r="AIY139" s="35"/>
      <c r="AIZ139" s="35"/>
      <c r="AJA139" s="35"/>
      <c r="AJB139" s="35"/>
      <c r="AJC139" s="35"/>
      <c r="AJD139" s="35"/>
      <c r="AJE139" s="35"/>
      <c r="AJF139" s="35"/>
      <c r="AJG139" s="35"/>
      <c r="AJH139" s="35"/>
      <c r="AJI139" s="35"/>
      <c r="AJJ139" s="35"/>
      <c r="AJK139" s="35"/>
      <c r="AJL139" s="35"/>
      <c r="AJM139" s="35"/>
      <c r="AJN139" s="35"/>
      <c r="AJO139" s="35"/>
      <c r="AJP139" s="35"/>
      <c r="AJQ139" s="35"/>
      <c r="AJR139" s="35"/>
      <c r="AJS139" s="35"/>
      <c r="AJT139" s="35"/>
      <c r="AJU139" s="35"/>
      <c r="AJV139" s="35"/>
      <c r="AJW139" s="35"/>
      <c r="AJX139" s="35"/>
      <c r="AJY139" s="35"/>
      <c r="AJZ139" s="35"/>
      <c r="AKA139" s="35"/>
      <c r="AKB139" s="35"/>
      <c r="AKC139" s="35"/>
      <c r="AKD139" s="35"/>
      <c r="AKE139" s="35"/>
      <c r="AKF139" s="35"/>
      <c r="AKG139" s="35"/>
      <c r="AKH139" s="35"/>
      <c r="AKI139" s="35"/>
      <c r="AKJ139" s="35"/>
      <c r="AKK139" s="35"/>
      <c r="AKL139" s="35"/>
      <c r="AKM139" s="35"/>
      <c r="AKN139" s="35"/>
      <c r="AKO139" s="35"/>
      <c r="AKP139" s="35"/>
      <c r="AKQ139" s="35"/>
      <c r="AKR139" s="35"/>
      <c r="AKS139" s="35"/>
      <c r="AKT139" s="35"/>
      <c r="AKU139" s="35"/>
      <c r="AKV139" s="35"/>
      <c r="AKW139" s="35"/>
      <c r="AKX139" s="35"/>
      <c r="AKY139" s="35"/>
      <c r="AKZ139" s="35"/>
      <c r="ALA139" s="35"/>
      <c r="ALB139" s="35"/>
      <c r="ALC139" s="35"/>
      <c r="ALD139" s="35"/>
      <c r="ALE139" s="35"/>
      <c r="ALF139" s="35"/>
      <c r="ALG139" s="35"/>
      <c r="ALH139" s="35"/>
      <c r="ALI139" s="35"/>
      <c r="ALJ139" s="35"/>
      <c r="ALK139" s="35"/>
      <c r="ALL139" s="35"/>
      <c r="ALM139" s="35"/>
      <c r="ALN139" s="35"/>
      <c r="ALO139" s="35"/>
      <c r="ALP139" s="35"/>
      <c r="ALQ139" s="35"/>
      <c r="ALR139" s="35"/>
      <c r="ALS139" s="35"/>
      <c r="ALT139" s="35"/>
      <c r="ALU139" s="35"/>
      <c r="ALV139" s="35"/>
      <c r="ALW139" s="35"/>
      <c r="ALX139" s="35"/>
      <c r="ALY139" s="35"/>
      <c r="ALZ139" s="35"/>
      <c r="AMA139" s="35"/>
    </row>
    <row r="140" spans="14:1015">
      <c r="N140" s="3">
        <f>Y140*info!T$4+AC140*info!T$5+AG140*info!T$6+AK140*info!T$7+N139</f>
        <v>2.3033999999999999</v>
      </c>
      <c r="P140" s="45">
        <v>100</v>
      </c>
      <c r="Q140" s="131"/>
      <c r="R140" s="131"/>
      <c r="S140" s="161">
        <f t="shared" si="61"/>
        <v>2.3515810276679837E-2</v>
      </c>
      <c r="T140" s="169">
        <f>AA139*$AA$30*$AA$34*(1-$AA$32)+AE139*$AE$30*$AE$34*(1-$AE$32)+AI139*$AI$30*$AI$34*(1-$AI$32)+AM139*$AM$30*$AM$34*(1-$AM$32)+AQ139*$AQ$30*$AQ$34*(1-$AQ$32)+AU139*$AU$30*$AU$34*(1-$AU$32)+Q140-R140+AW139+AX139+Advance!G114</f>
        <v>0.19049999999999973</v>
      </c>
      <c r="U140" s="132">
        <f t="shared" si="70"/>
        <v>0</v>
      </c>
      <c r="V140" s="165">
        <f t="shared" si="49"/>
        <v>0.19049999999999973</v>
      </c>
      <c r="W140" s="166">
        <f t="shared" si="62"/>
        <v>7.2959999999999994</v>
      </c>
      <c r="X140" s="49"/>
      <c r="Y140" s="42">
        <f t="shared" si="41"/>
        <v>0</v>
      </c>
      <c r="Z140" s="46">
        <f t="shared" si="63"/>
        <v>0</v>
      </c>
      <c r="AA140" s="47">
        <f t="shared" si="50"/>
        <v>0</v>
      </c>
      <c r="AB140" s="48">
        <f t="shared" si="51"/>
        <v>0.19049999999999973</v>
      </c>
      <c r="AC140" s="49">
        <f t="shared" si="52"/>
        <v>10</v>
      </c>
      <c r="AD140" s="46">
        <f t="shared" si="64"/>
        <v>-10</v>
      </c>
      <c r="AE140" s="46">
        <f t="shared" si="53"/>
        <v>100</v>
      </c>
      <c r="AF140" s="50">
        <f t="shared" si="42"/>
        <v>7.049999999999973E-2</v>
      </c>
      <c r="AG140" s="42">
        <f t="shared" si="65"/>
        <v>0</v>
      </c>
      <c r="AH140" s="46">
        <f t="shared" si="66"/>
        <v>0</v>
      </c>
      <c r="AI140" s="46">
        <f t="shared" si="54"/>
        <v>200</v>
      </c>
      <c r="AJ140" s="50">
        <f t="shared" si="43"/>
        <v>7.049999999999973E-2</v>
      </c>
      <c r="AK140" s="42">
        <f t="shared" si="55"/>
        <v>1</v>
      </c>
      <c r="AL140" s="46">
        <f t="shared" si="67"/>
        <v>0</v>
      </c>
      <c r="AM140" s="46">
        <f t="shared" si="56"/>
        <v>36</v>
      </c>
      <c r="AN140" s="50">
        <f t="shared" si="44"/>
        <v>3.4499999999999732E-2</v>
      </c>
      <c r="AO140" s="42">
        <f t="shared" si="57"/>
        <v>0</v>
      </c>
      <c r="AP140" s="46">
        <f t="shared" si="68"/>
        <v>0</v>
      </c>
      <c r="AQ140" s="46">
        <f t="shared" si="58"/>
        <v>0</v>
      </c>
      <c r="AR140" s="50">
        <f t="shared" si="45"/>
        <v>3.4499999999999732E-2</v>
      </c>
      <c r="AS140" s="42">
        <f t="shared" si="59"/>
        <v>0</v>
      </c>
      <c r="AT140" s="46">
        <f t="shared" si="69"/>
        <v>0</v>
      </c>
      <c r="AU140" s="46">
        <f t="shared" si="60"/>
        <v>0</v>
      </c>
      <c r="AV140" s="51">
        <f t="shared" si="46"/>
        <v>3.4499999999999732E-2</v>
      </c>
      <c r="AW140" s="42">
        <f t="shared" si="47"/>
        <v>0.19049999999999973</v>
      </c>
      <c r="AX140" s="43">
        <f t="shared" si="48"/>
        <v>-0.156</v>
      </c>
      <c r="AY140" s="42">
        <f t="shared" si="71"/>
        <v>336</v>
      </c>
      <c r="AZ140" s="52">
        <f t="shared" si="72"/>
        <v>7.2959999999999994</v>
      </c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  <c r="QR140" s="35"/>
      <c r="QS140" s="35"/>
      <c r="QT140" s="35"/>
      <c r="QU140" s="35"/>
      <c r="QV140" s="35"/>
      <c r="QW140" s="35"/>
      <c r="QX140" s="35"/>
      <c r="QY140" s="35"/>
      <c r="QZ140" s="35"/>
      <c r="RA140" s="35"/>
      <c r="RB140" s="35"/>
      <c r="RC140" s="35"/>
      <c r="RD140" s="35"/>
      <c r="RE140" s="35"/>
      <c r="RF140" s="35"/>
      <c r="RG140" s="35"/>
      <c r="RH140" s="35"/>
      <c r="RI140" s="35"/>
      <c r="RJ140" s="35"/>
      <c r="RK140" s="35"/>
      <c r="RL140" s="35"/>
      <c r="RM140" s="35"/>
      <c r="RN140" s="35"/>
      <c r="RO140" s="35"/>
      <c r="RP140" s="35"/>
      <c r="RQ140" s="35"/>
      <c r="RR140" s="35"/>
      <c r="RS140" s="35"/>
      <c r="RT140" s="35"/>
      <c r="RU140" s="35"/>
      <c r="RV140" s="35"/>
      <c r="RW140" s="35"/>
      <c r="RX140" s="35"/>
      <c r="RY140" s="35"/>
      <c r="RZ140" s="35"/>
      <c r="SA140" s="35"/>
      <c r="SB140" s="35"/>
      <c r="SC140" s="35"/>
      <c r="SD140" s="35"/>
      <c r="SE140" s="35"/>
      <c r="SF140" s="35"/>
      <c r="SG140" s="35"/>
      <c r="SH140" s="35"/>
      <c r="SI140" s="35"/>
      <c r="SJ140" s="35"/>
      <c r="SK140" s="35"/>
      <c r="SL140" s="35"/>
      <c r="SM140" s="35"/>
      <c r="SN140" s="35"/>
      <c r="SO140" s="35"/>
      <c r="SP140" s="35"/>
      <c r="SQ140" s="35"/>
      <c r="SR140" s="35"/>
      <c r="SS140" s="35"/>
      <c r="ST140" s="35"/>
      <c r="SU140" s="35"/>
      <c r="SV140" s="35"/>
      <c r="SW140" s="35"/>
      <c r="SX140" s="35"/>
      <c r="SY140" s="35"/>
      <c r="SZ140" s="35"/>
      <c r="TA140" s="35"/>
      <c r="TB140" s="35"/>
      <c r="TC140" s="35"/>
      <c r="TD140" s="35"/>
      <c r="TE140" s="35"/>
      <c r="TF140" s="35"/>
      <c r="TG140" s="35"/>
      <c r="TH140" s="35"/>
      <c r="TI140" s="35"/>
      <c r="TJ140" s="35"/>
      <c r="TK140" s="35"/>
      <c r="TL140" s="35"/>
      <c r="TM140" s="35"/>
      <c r="TN140" s="35"/>
      <c r="TO140" s="35"/>
      <c r="TP140" s="35"/>
      <c r="TQ140" s="35"/>
      <c r="TR140" s="35"/>
      <c r="TS140" s="35"/>
      <c r="TT140" s="35"/>
      <c r="TU140" s="35"/>
      <c r="TV140" s="35"/>
      <c r="TW140" s="35"/>
      <c r="TX140" s="35"/>
      <c r="TY140" s="35"/>
      <c r="TZ140" s="35"/>
      <c r="UA140" s="35"/>
      <c r="UB140" s="35"/>
      <c r="UC140" s="35"/>
      <c r="UD140" s="35"/>
      <c r="UE140" s="35"/>
      <c r="UF140" s="35"/>
      <c r="UG140" s="35"/>
      <c r="UH140" s="35"/>
      <c r="UI140" s="35"/>
      <c r="UJ140" s="35"/>
      <c r="UK140" s="35"/>
      <c r="UL140" s="35"/>
      <c r="UM140" s="35"/>
      <c r="UN140" s="35"/>
      <c r="UO140" s="35"/>
      <c r="UP140" s="35"/>
      <c r="UQ140" s="35"/>
      <c r="UR140" s="35"/>
      <c r="US140" s="35"/>
      <c r="UT140" s="35"/>
      <c r="UU140" s="35"/>
      <c r="UV140" s="35"/>
      <c r="UW140" s="35"/>
      <c r="UX140" s="35"/>
      <c r="UY140" s="35"/>
      <c r="UZ140" s="35"/>
      <c r="VA140" s="35"/>
      <c r="VB140" s="35"/>
      <c r="VC140" s="35"/>
      <c r="VD140" s="35"/>
      <c r="VE140" s="35"/>
      <c r="VF140" s="35"/>
      <c r="VG140" s="35"/>
      <c r="VH140" s="35"/>
      <c r="VI140" s="35"/>
      <c r="VJ140" s="35"/>
      <c r="VK140" s="35"/>
      <c r="VL140" s="35"/>
      <c r="VM140" s="35"/>
      <c r="VN140" s="35"/>
      <c r="VO140" s="35"/>
      <c r="VP140" s="35"/>
      <c r="VQ140" s="35"/>
      <c r="VR140" s="35"/>
      <c r="VS140" s="35"/>
      <c r="VT140" s="35"/>
      <c r="VU140" s="35"/>
      <c r="VV140" s="35"/>
      <c r="VW140" s="35"/>
      <c r="VX140" s="35"/>
      <c r="VY140" s="35"/>
      <c r="VZ140" s="35"/>
      <c r="WA140" s="35"/>
      <c r="WB140" s="35"/>
      <c r="WC140" s="35"/>
      <c r="WD140" s="35"/>
      <c r="WE140" s="35"/>
      <c r="WF140" s="35"/>
      <c r="WG140" s="35"/>
      <c r="WH140" s="35"/>
      <c r="WI140" s="35"/>
      <c r="WJ140" s="35"/>
      <c r="WK140" s="35"/>
      <c r="WL140" s="35"/>
      <c r="WM140" s="35"/>
      <c r="WN140" s="35"/>
      <c r="WO140" s="35"/>
      <c r="WP140" s="35"/>
      <c r="WQ140" s="35"/>
      <c r="WR140" s="35"/>
      <c r="WS140" s="35"/>
      <c r="WT140" s="35"/>
      <c r="WU140" s="35"/>
      <c r="WV140" s="35"/>
      <c r="WW140" s="35"/>
      <c r="WX140" s="35"/>
      <c r="WY140" s="35"/>
      <c r="WZ140" s="35"/>
      <c r="XA140" s="35"/>
      <c r="XB140" s="35"/>
      <c r="XC140" s="35"/>
      <c r="XD140" s="35"/>
      <c r="XE140" s="35"/>
      <c r="XF140" s="35"/>
      <c r="XG140" s="35"/>
      <c r="XH140" s="35"/>
      <c r="XI140" s="35"/>
      <c r="XJ140" s="35"/>
      <c r="XK140" s="35"/>
      <c r="XL140" s="35"/>
      <c r="XM140" s="35"/>
      <c r="XN140" s="35"/>
      <c r="XO140" s="35"/>
      <c r="XP140" s="35"/>
      <c r="XQ140" s="35"/>
      <c r="XR140" s="35"/>
      <c r="XS140" s="35"/>
      <c r="XT140" s="35"/>
      <c r="XU140" s="35"/>
      <c r="XV140" s="35"/>
      <c r="XW140" s="35"/>
      <c r="XX140" s="35"/>
      <c r="XY140" s="35"/>
      <c r="XZ140" s="35"/>
      <c r="YA140" s="35"/>
      <c r="YB140" s="35"/>
      <c r="YC140" s="35"/>
      <c r="YD140" s="35"/>
      <c r="YE140" s="35"/>
      <c r="YF140" s="35"/>
      <c r="YG140" s="35"/>
      <c r="YH140" s="35"/>
      <c r="YI140" s="35"/>
      <c r="YJ140" s="35"/>
      <c r="YK140" s="35"/>
      <c r="YL140" s="35"/>
      <c r="YM140" s="35"/>
      <c r="YN140" s="35"/>
      <c r="YO140" s="35"/>
      <c r="YP140" s="35"/>
      <c r="YQ140" s="35"/>
      <c r="YR140" s="35"/>
      <c r="YS140" s="35"/>
      <c r="YT140" s="35"/>
      <c r="YU140" s="35"/>
      <c r="YV140" s="35"/>
      <c r="YW140" s="35"/>
      <c r="YX140" s="35"/>
      <c r="YY140" s="35"/>
      <c r="YZ140" s="35"/>
      <c r="ZA140" s="35"/>
      <c r="ZB140" s="35"/>
      <c r="ZC140" s="35"/>
      <c r="ZD140" s="35"/>
      <c r="ZE140" s="35"/>
      <c r="ZF140" s="35"/>
      <c r="ZG140" s="35"/>
      <c r="ZH140" s="35"/>
      <c r="ZI140" s="35"/>
      <c r="ZJ140" s="35"/>
      <c r="ZK140" s="35"/>
      <c r="ZL140" s="35"/>
      <c r="ZM140" s="35"/>
      <c r="ZN140" s="35"/>
      <c r="ZO140" s="35"/>
      <c r="ZP140" s="35"/>
      <c r="ZQ140" s="35"/>
      <c r="ZR140" s="35"/>
      <c r="ZS140" s="35"/>
      <c r="ZT140" s="35"/>
      <c r="ZU140" s="35"/>
      <c r="ZV140" s="35"/>
      <c r="ZW140" s="35"/>
      <c r="ZX140" s="35"/>
      <c r="ZY140" s="35"/>
      <c r="ZZ140" s="35"/>
      <c r="AAA140" s="35"/>
      <c r="AAB140" s="35"/>
      <c r="AAC140" s="35"/>
      <c r="AAD140" s="35"/>
      <c r="AAE140" s="35"/>
      <c r="AAF140" s="35"/>
      <c r="AAG140" s="35"/>
      <c r="AAH140" s="35"/>
      <c r="AAI140" s="35"/>
      <c r="AAJ140" s="35"/>
      <c r="AAK140" s="35"/>
      <c r="AAL140" s="35"/>
      <c r="AAM140" s="35"/>
      <c r="AAN140" s="35"/>
      <c r="AAO140" s="35"/>
      <c r="AAP140" s="35"/>
      <c r="AAQ140" s="35"/>
      <c r="AAR140" s="35"/>
      <c r="AAS140" s="35"/>
      <c r="AAT140" s="35"/>
      <c r="AAU140" s="35"/>
      <c r="AAV140" s="35"/>
      <c r="AAW140" s="35"/>
      <c r="AAX140" s="35"/>
      <c r="AAY140" s="35"/>
      <c r="AAZ140" s="35"/>
      <c r="ABA140" s="35"/>
      <c r="ABB140" s="35"/>
      <c r="ABC140" s="35"/>
      <c r="ABD140" s="35"/>
      <c r="ABE140" s="35"/>
      <c r="ABF140" s="35"/>
      <c r="ABG140" s="35"/>
      <c r="ABH140" s="35"/>
      <c r="ABI140" s="35"/>
      <c r="ABJ140" s="35"/>
      <c r="ABK140" s="35"/>
      <c r="ABL140" s="35"/>
      <c r="ABM140" s="35"/>
      <c r="ABN140" s="35"/>
      <c r="ABO140" s="35"/>
      <c r="ABP140" s="35"/>
      <c r="ABQ140" s="35"/>
      <c r="ABR140" s="35"/>
      <c r="ABS140" s="35"/>
      <c r="ABT140" s="35"/>
      <c r="ABU140" s="35"/>
      <c r="ABV140" s="35"/>
      <c r="ABW140" s="35"/>
      <c r="ABX140" s="35"/>
      <c r="ABY140" s="35"/>
      <c r="ABZ140" s="35"/>
      <c r="ACA140" s="35"/>
      <c r="ACB140" s="35"/>
      <c r="ACC140" s="35"/>
      <c r="ACD140" s="35"/>
      <c r="ACE140" s="35"/>
      <c r="ACF140" s="35"/>
      <c r="ACG140" s="35"/>
      <c r="ACH140" s="35"/>
      <c r="ACI140" s="35"/>
      <c r="ACJ140" s="35"/>
      <c r="ACK140" s="35"/>
      <c r="ACL140" s="35"/>
      <c r="ACM140" s="35"/>
      <c r="ACN140" s="35"/>
      <c r="ACO140" s="35"/>
      <c r="ACP140" s="35"/>
      <c r="ACQ140" s="35"/>
      <c r="ACR140" s="35"/>
      <c r="ACS140" s="35"/>
      <c r="ACT140" s="35"/>
      <c r="ACU140" s="35"/>
      <c r="ACV140" s="35"/>
      <c r="ACW140" s="35"/>
      <c r="ACX140" s="35"/>
      <c r="ACY140" s="35"/>
      <c r="ACZ140" s="35"/>
      <c r="ADA140" s="35"/>
      <c r="ADB140" s="35"/>
      <c r="ADC140" s="35"/>
      <c r="ADD140" s="35"/>
      <c r="ADE140" s="35"/>
      <c r="ADF140" s="35"/>
      <c r="ADG140" s="35"/>
      <c r="ADH140" s="35"/>
      <c r="ADI140" s="35"/>
      <c r="ADJ140" s="35"/>
      <c r="ADK140" s="35"/>
      <c r="ADL140" s="35"/>
      <c r="ADM140" s="35"/>
      <c r="ADN140" s="35"/>
      <c r="ADO140" s="35"/>
      <c r="ADP140" s="35"/>
      <c r="ADQ140" s="35"/>
      <c r="ADR140" s="35"/>
      <c r="ADS140" s="35"/>
      <c r="ADT140" s="35"/>
      <c r="ADU140" s="35"/>
      <c r="ADV140" s="35"/>
      <c r="ADW140" s="35"/>
      <c r="ADX140" s="35"/>
      <c r="ADY140" s="35"/>
      <c r="ADZ140" s="35"/>
      <c r="AEA140" s="35"/>
      <c r="AEB140" s="35"/>
      <c r="AEC140" s="35"/>
      <c r="AED140" s="35"/>
      <c r="AEE140" s="35"/>
      <c r="AEF140" s="35"/>
      <c r="AEG140" s="35"/>
      <c r="AEH140" s="35"/>
      <c r="AEI140" s="35"/>
      <c r="AEJ140" s="35"/>
      <c r="AEK140" s="35"/>
      <c r="AEL140" s="35"/>
      <c r="AEM140" s="35"/>
      <c r="AEN140" s="35"/>
      <c r="AEO140" s="35"/>
      <c r="AEP140" s="35"/>
      <c r="AEQ140" s="35"/>
      <c r="AER140" s="35"/>
      <c r="AES140" s="35"/>
      <c r="AET140" s="35"/>
      <c r="AEU140" s="35"/>
      <c r="AEV140" s="35"/>
      <c r="AEW140" s="35"/>
      <c r="AEX140" s="35"/>
      <c r="AEY140" s="35"/>
      <c r="AEZ140" s="35"/>
      <c r="AFA140" s="35"/>
      <c r="AFB140" s="35"/>
      <c r="AFC140" s="35"/>
      <c r="AFD140" s="35"/>
      <c r="AFE140" s="35"/>
      <c r="AFF140" s="35"/>
      <c r="AFG140" s="35"/>
      <c r="AFH140" s="35"/>
      <c r="AFI140" s="35"/>
      <c r="AFJ140" s="35"/>
      <c r="AFK140" s="35"/>
      <c r="AFL140" s="35"/>
      <c r="AFM140" s="35"/>
      <c r="AFN140" s="35"/>
      <c r="AFO140" s="35"/>
      <c r="AFP140" s="35"/>
      <c r="AFQ140" s="35"/>
      <c r="AFR140" s="35"/>
      <c r="AFS140" s="35"/>
      <c r="AFT140" s="35"/>
      <c r="AFU140" s="35"/>
      <c r="AFV140" s="35"/>
      <c r="AFW140" s="35"/>
      <c r="AFX140" s="35"/>
      <c r="AFY140" s="35"/>
      <c r="AFZ140" s="35"/>
      <c r="AGA140" s="35"/>
      <c r="AGB140" s="35"/>
      <c r="AGC140" s="35"/>
      <c r="AGD140" s="35"/>
      <c r="AGE140" s="35"/>
      <c r="AGF140" s="35"/>
      <c r="AGG140" s="35"/>
      <c r="AGH140" s="35"/>
      <c r="AGI140" s="35"/>
      <c r="AGJ140" s="35"/>
      <c r="AGK140" s="35"/>
      <c r="AGL140" s="35"/>
      <c r="AGM140" s="35"/>
      <c r="AGN140" s="35"/>
      <c r="AGO140" s="35"/>
      <c r="AGP140" s="35"/>
      <c r="AGQ140" s="35"/>
      <c r="AGR140" s="35"/>
      <c r="AGS140" s="35"/>
      <c r="AGT140" s="35"/>
      <c r="AGU140" s="35"/>
      <c r="AGV140" s="35"/>
      <c r="AGW140" s="35"/>
      <c r="AGX140" s="35"/>
      <c r="AGY140" s="35"/>
      <c r="AGZ140" s="35"/>
      <c r="AHA140" s="35"/>
      <c r="AHB140" s="35"/>
      <c r="AHC140" s="35"/>
      <c r="AHD140" s="35"/>
      <c r="AHE140" s="35"/>
      <c r="AHF140" s="35"/>
      <c r="AHG140" s="35"/>
      <c r="AHH140" s="35"/>
      <c r="AHI140" s="35"/>
      <c r="AHJ140" s="35"/>
      <c r="AHK140" s="35"/>
      <c r="AHL140" s="35"/>
      <c r="AHM140" s="35"/>
      <c r="AHN140" s="35"/>
      <c r="AHO140" s="35"/>
      <c r="AHP140" s="35"/>
      <c r="AHQ140" s="35"/>
      <c r="AHR140" s="35"/>
      <c r="AHS140" s="35"/>
      <c r="AHT140" s="35"/>
      <c r="AHU140" s="35"/>
      <c r="AHV140" s="35"/>
      <c r="AHW140" s="35"/>
      <c r="AHX140" s="35"/>
      <c r="AHY140" s="35"/>
      <c r="AHZ140" s="35"/>
      <c r="AIA140" s="35"/>
      <c r="AIB140" s="35"/>
      <c r="AIC140" s="35"/>
      <c r="AID140" s="35"/>
      <c r="AIE140" s="35"/>
      <c r="AIF140" s="35"/>
      <c r="AIG140" s="35"/>
      <c r="AIH140" s="35"/>
      <c r="AII140" s="35"/>
      <c r="AIJ140" s="35"/>
      <c r="AIK140" s="35"/>
      <c r="AIL140" s="35"/>
      <c r="AIM140" s="35"/>
      <c r="AIN140" s="35"/>
      <c r="AIO140" s="35"/>
      <c r="AIP140" s="35"/>
      <c r="AIQ140" s="35"/>
      <c r="AIR140" s="35"/>
      <c r="AIS140" s="35"/>
      <c r="AIT140" s="35"/>
      <c r="AIU140" s="35"/>
      <c r="AIV140" s="35"/>
      <c r="AIW140" s="35"/>
      <c r="AIX140" s="35"/>
      <c r="AIY140" s="35"/>
      <c r="AIZ140" s="35"/>
      <c r="AJA140" s="35"/>
      <c r="AJB140" s="35"/>
      <c r="AJC140" s="35"/>
      <c r="AJD140" s="35"/>
      <c r="AJE140" s="35"/>
      <c r="AJF140" s="35"/>
      <c r="AJG140" s="35"/>
      <c r="AJH140" s="35"/>
      <c r="AJI140" s="35"/>
      <c r="AJJ140" s="35"/>
      <c r="AJK140" s="35"/>
      <c r="AJL140" s="35"/>
      <c r="AJM140" s="35"/>
      <c r="AJN140" s="35"/>
      <c r="AJO140" s="35"/>
      <c r="AJP140" s="35"/>
      <c r="AJQ140" s="35"/>
      <c r="AJR140" s="35"/>
      <c r="AJS140" s="35"/>
      <c r="AJT140" s="35"/>
      <c r="AJU140" s="35"/>
      <c r="AJV140" s="35"/>
      <c r="AJW140" s="35"/>
      <c r="AJX140" s="35"/>
      <c r="AJY140" s="35"/>
      <c r="AJZ140" s="35"/>
      <c r="AKA140" s="35"/>
      <c r="AKB140" s="35"/>
      <c r="AKC140" s="35"/>
      <c r="AKD140" s="35"/>
      <c r="AKE140" s="35"/>
      <c r="AKF140" s="35"/>
      <c r="AKG140" s="35"/>
      <c r="AKH140" s="35"/>
      <c r="AKI140" s="35"/>
      <c r="AKJ140" s="35"/>
      <c r="AKK140" s="35"/>
      <c r="AKL140" s="35"/>
      <c r="AKM140" s="35"/>
      <c r="AKN140" s="35"/>
      <c r="AKO140" s="35"/>
      <c r="AKP140" s="35"/>
      <c r="AKQ140" s="35"/>
      <c r="AKR140" s="35"/>
      <c r="AKS140" s="35"/>
      <c r="AKT140" s="35"/>
      <c r="AKU140" s="35"/>
      <c r="AKV140" s="35"/>
      <c r="AKW140" s="35"/>
      <c r="AKX140" s="35"/>
      <c r="AKY140" s="35"/>
      <c r="AKZ140" s="35"/>
      <c r="ALA140" s="35"/>
      <c r="ALB140" s="35"/>
      <c r="ALC140" s="35"/>
      <c r="ALD140" s="35"/>
      <c r="ALE140" s="35"/>
      <c r="ALF140" s="35"/>
      <c r="ALG140" s="35"/>
      <c r="ALH140" s="35"/>
      <c r="ALI140" s="35"/>
      <c r="ALJ140" s="35"/>
      <c r="ALK140" s="35"/>
      <c r="ALL140" s="35"/>
      <c r="ALM140" s="35"/>
      <c r="ALN140" s="35"/>
      <c r="ALO140" s="35"/>
      <c r="ALP140" s="35"/>
      <c r="ALQ140" s="35"/>
      <c r="ALR140" s="35"/>
      <c r="ALS140" s="35"/>
      <c r="ALT140" s="35"/>
      <c r="ALU140" s="35"/>
      <c r="ALV140" s="35"/>
      <c r="ALW140" s="35"/>
      <c r="ALX140" s="35"/>
      <c r="ALY140" s="35"/>
      <c r="ALZ140" s="35"/>
      <c r="AMA140" s="35"/>
    </row>
    <row r="141" spans="14:1015">
      <c r="N141" s="3">
        <f>Y141*info!T$4+AC141*info!T$5+AG141*info!T$6+AK141*info!T$7+N140</f>
        <v>2.3346</v>
      </c>
      <c r="P141" s="45">
        <v>101</v>
      </c>
      <c r="Q141" s="131"/>
      <c r="R141" s="131"/>
      <c r="S141" s="161">
        <f t="shared" si="61"/>
        <v>2.359762845849802E-2</v>
      </c>
      <c r="T141" s="169">
        <f>AA140*$AA$30*$AA$34*(1-$AA$32)+AE140*$AE$30*$AE$34*(1-$AE$32)+AI140*$AI$30*$AI$34*(1-$AI$32)+AM140*$AM$30*$AM$34*(1-$AM$32)+AQ140*$AQ$30*$AQ$34*(1-$AQ$32)+AU140*$AU$30*$AU$34*(1-$AU$32)+Q141-R141+AW140+AX140+Advance!G115</f>
        <v>0.21689999999999973</v>
      </c>
      <c r="U141" s="132">
        <f t="shared" si="70"/>
        <v>0</v>
      </c>
      <c r="V141" s="165">
        <f t="shared" si="49"/>
        <v>0.21689999999999973</v>
      </c>
      <c r="W141" s="166">
        <f t="shared" si="62"/>
        <v>7.3680000000000003</v>
      </c>
      <c r="X141" s="49"/>
      <c r="Y141" s="42">
        <f t="shared" si="41"/>
        <v>0</v>
      </c>
      <c r="Z141" s="46">
        <f t="shared" si="63"/>
        <v>0</v>
      </c>
      <c r="AA141" s="47">
        <f t="shared" si="50"/>
        <v>0</v>
      </c>
      <c r="AB141" s="48">
        <f t="shared" si="51"/>
        <v>0.21689999999999973</v>
      </c>
      <c r="AC141" s="49">
        <f t="shared" si="52"/>
        <v>10</v>
      </c>
      <c r="AD141" s="46">
        <f t="shared" si="64"/>
        <v>-10</v>
      </c>
      <c r="AE141" s="46">
        <f t="shared" si="53"/>
        <v>100</v>
      </c>
      <c r="AF141" s="50">
        <f t="shared" si="42"/>
        <v>9.6899999999999736E-2</v>
      </c>
      <c r="AG141" s="42">
        <f t="shared" si="65"/>
        <v>0</v>
      </c>
      <c r="AH141" s="46">
        <f t="shared" si="66"/>
        <v>0</v>
      </c>
      <c r="AI141" s="46">
        <f t="shared" si="54"/>
        <v>200</v>
      </c>
      <c r="AJ141" s="50">
        <f t="shared" si="43"/>
        <v>9.6899999999999736E-2</v>
      </c>
      <c r="AK141" s="42">
        <f t="shared" si="55"/>
        <v>2</v>
      </c>
      <c r="AL141" s="46">
        <f t="shared" si="67"/>
        <v>0</v>
      </c>
      <c r="AM141" s="46">
        <f t="shared" si="56"/>
        <v>38</v>
      </c>
      <c r="AN141" s="50">
        <f t="shared" si="44"/>
        <v>2.4899999999999742E-2</v>
      </c>
      <c r="AO141" s="42">
        <f t="shared" si="57"/>
        <v>0</v>
      </c>
      <c r="AP141" s="46">
        <f t="shared" si="68"/>
        <v>0</v>
      </c>
      <c r="AQ141" s="46">
        <f t="shared" si="58"/>
        <v>0</v>
      </c>
      <c r="AR141" s="50">
        <f t="shared" si="45"/>
        <v>2.4899999999999742E-2</v>
      </c>
      <c r="AS141" s="42">
        <f t="shared" si="59"/>
        <v>0</v>
      </c>
      <c r="AT141" s="46">
        <f t="shared" si="69"/>
        <v>0</v>
      </c>
      <c r="AU141" s="46">
        <f t="shared" si="60"/>
        <v>0</v>
      </c>
      <c r="AV141" s="51">
        <f t="shared" si="46"/>
        <v>2.4899999999999742E-2</v>
      </c>
      <c r="AW141" s="42">
        <f t="shared" si="47"/>
        <v>0.21689999999999973</v>
      </c>
      <c r="AX141" s="43">
        <f t="shared" si="48"/>
        <v>-0.192</v>
      </c>
      <c r="AY141" s="42">
        <f t="shared" si="71"/>
        <v>338</v>
      </c>
      <c r="AZ141" s="52">
        <f t="shared" si="72"/>
        <v>7.3680000000000003</v>
      </c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  <c r="QR141" s="35"/>
      <c r="QS141" s="35"/>
      <c r="QT141" s="35"/>
      <c r="QU141" s="35"/>
      <c r="QV141" s="35"/>
      <c r="QW141" s="35"/>
      <c r="QX141" s="35"/>
      <c r="QY141" s="35"/>
      <c r="QZ141" s="35"/>
      <c r="RA141" s="35"/>
      <c r="RB141" s="35"/>
      <c r="RC141" s="35"/>
      <c r="RD141" s="35"/>
      <c r="RE141" s="35"/>
      <c r="RF141" s="35"/>
      <c r="RG141" s="35"/>
      <c r="RH141" s="35"/>
      <c r="RI141" s="35"/>
      <c r="RJ141" s="35"/>
      <c r="RK141" s="35"/>
      <c r="RL141" s="35"/>
      <c r="RM141" s="35"/>
      <c r="RN141" s="35"/>
      <c r="RO141" s="35"/>
      <c r="RP141" s="35"/>
      <c r="RQ141" s="35"/>
      <c r="RR141" s="35"/>
      <c r="RS141" s="35"/>
      <c r="RT141" s="35"/>
      <c r="RU141" s="35"/>
      <c r="RV141" s="35"/>
      <c r="RW141" s="35"/>
      <c r="RX141" s="35"/>
      <c r="RY141" s="35"/>
      <c r="RZ141" s="35"/>
      <c r="SA141" s="35"/>
      <c r="SB141" s="35"/>
      <c r="SC141" s="35"/>
      <c r="SD141" s="35"/>
      <c r="SE141" s="35"/>
      <c r="SF141" s="35"/>
      <c r="SG141" s="35"/>
      <c r="SH141" s="35"/>
      <c r="SI141" s="35"/>
      <c r="SJ141" s="35"/>
      <c r="SK141" s="35"/>
      <c r="SL141" s="35"/>
      <c r="SM141" s="35"/>
      <c r="SN141" s="35"/>
      <c r="SO141" s="35"/>
      <c r="SP141" s="35"/>
      <c r="SQ141" s="35"/>
      <c r="SR141" s="35"/>
      <c r="SS141" s="35"/>
      <c r="ST141" s="35"/>
      <c r="SU141" s="35"/>
      <c r="SV141" s="35"/>
      <c r="SW141" s="35"/>
      <c r="SX141" s="35"/>
      <c r="SY141" s="35"/>
      <c r="SZ141" s="35"/>
      <c r="TA141" s="35"/>
      <c r="TB141" s="35"/>
      <c r="TC141" s="35"/>
      <c r="TD141" s="35"/>
      <c r="TE141" s="35"/>
      <c r="TF141" s="35"/>
      <c r="TG141" s="35"/>
      <c r="TH141" s="35"/>
      <c r="TI141" s="35"/>
      <c r="TJ141" s="35"/>
      <c r="TK141" s="35"/>
      <c r="TL141" s="35"/>
      <c r="TM141" s="35"/>
      <c r="TN141" s="35"/>
      <c r="TO141" s="35"/>
      <c r="TP141" s="35"/>
      <c r="TQ141" s="35"/>
      <c r="TR141" s="35"/>
      <c r="TS141" s="35"/>
      <c r="TT141" s="35"/>
      <c r="TU141" s="35"/>
      <c r="TV141" s="35"/>
      <c r="TW141" s="35"/>
      <c r="TX141" s="35"/>
      <c r="TY141" s="35"/>
      <c r="TZ141" s="35"/>
      <c r="UA141" s="35"/>
      <c r="UB141" s="35"/>
      <c r="UC141" s="35"/>
      <c r="UD141" s="35"/>
      <c r="UE141" s="35"/>
      <c r="UF141" s="35"/>
      <c r="UG141" s="35"/>
      <c r="UH141" s="35"/>
      <c r="UI141" s="35"/>
      <c r="UJ141" s="35"/>
      <c r="UK141" s="35"/>
      <c r="UL141" s="35"/>
      <c r="UM141" s="35"/>
      <c r="UN141" s="35"/>
      <c r="UO141" s="35"/>
      <c r="UP141" s="35"/>
      <c r="UQ141" s="35"/>
      <c r="UR141" s="35"/>
      <c r="US141" s="35"/>
      <c r="UT141" s="35"/>
      <c r="UU141" s="35"/>
      <c r="UV141" s="35"/>
      <c r="UW141" s="35"/>
      <c r="UX141" s="35"/>
      <c r="UY141" s="35"/>
      <c r="UZ141" s="35"/>
      <c r="VA141" s="35"/>
      <c r="VB141" s="35"/>
      <c r="VC141" s="35"/>
      <c r="VD141" s="35"/>
      <c r="VE141" s="35"/>
      <c r="VF141" s="35"/>
      <c r="VG141" s="35"/>
      <c r="VH141" s="35"/>
      <c r="VI141" s="35"/>
      <c r="VJ141" s="35"/>
      <c r="VK141" s="35"/>
      <c r="VL141" s="35"/>
      <c r="VM141" s="35"/>
      <c r="VN141" s="35"/>
      <c r="VO141" s="35"/>
      <c r="VP141" s="35"/>
      <c r="VQ141" s="35"/>
      <c r="VR141" s="35"/>
      <c r="VS141" s="35"/>
      <c r="VT141" s="35"/>
      <c r="VU141" s="35"/>
      <c r="VV141" s="35"/>
      <c r="VW141" s="35"/>
      <c r="VX141" s="35"/>
      <c r="VY141" s="35"/>
      <c r="VZ141" s="35"/>
      <c r="WA141" s="35"/>
      <c r="WB141" s="35"/>
      <c r="WC141" s="35"/>
      <c r="WD141" s="35"/>
      <c r="WE141" s="35"/>
      <c r="WF141" s="35"/>
      <c r="WG141" s="35"/>
      <c r="WH141" s="35"/>
      <c r="WI141" s="35"/>
      <c r="WJ141" s="35"/>
      <c r="WK141" s="35"/>
      <c r="WL141" s="35"/>
      <c r="WM141" s="35"/>
      <c r="WN141" s="35"/>
      <c r="WO141" s="35"/>
      <c r="WP141" s="35"/>
      <c r="WQ141" s="35"/>
      <c r="WR141" s="35"/>
      <c r="WS141" s="35"/>
      <c r="WT141" s="35"/>
      <c r="WU141" s="35"/>
      <c r="WV141" s="35"/>
      <c r="WW141" s="35"/>
      <c r="WX141" s="35"/>
      <c r="WY141" s="35"/>
      <c r="WZ141" s="35"/>
      <c r="XA141" s="35"/>
      <c r="XB141" s="35"/>
      <c r="XC141" s="35"/>
      <c r="XD141" s="35"/>
      <c r="XE141" s="35"/>
      <c r="XF141" s="35"/>
      <c r="XG141" s="35"/>
      <c r="XH141" s="35"/>
      <c r="XI141" s="35"/>
      <c r="XJ141" s="35"/>
      <c r="XK141" s="35"/>
      <c r="XL141" s="35"/>
      <c r="XM141" s="35"/>
      <c r="XN141" s="35"/>
      <c r="XO141" s="35"/>
      <c r="XP141" s="35"/>
      <c r="XQ141" s="35"/>
      <c r="XR141" s="35"/>
      <c r="XS141" s="35"/>
      <c r="XT141" s="35"/>
      <c r="XU141" s="35"/>
      <c r="XV141" s="35"/>
      <c r="XW141" s="35"/>
      <c r="XX141" s="35"/>
      <c r="XY141" s="35"/>
      <c r="XZ141" s="35"/>
      <c r="YA141" s="35"/>
      <c r="YB141" s="35"/>
      <c r="YC141" s="35"/>
      <c r="YD141" s="35"/>
      <c r="YE141" s="35"/>
      <c r="YF141" s="35"/>
      <c r="YG141" s="35"/>
      <c r="YH141" s="35"/>
      <c r="YI141" s="35"/>
      <c r="YJ141" s="35"/>
      <c r="YK141" s="35"/>
      <c r="YL141" s="35"/>
      <c r="YM141" s="35"/>
      <c r="YN141" s="35"/>
      <c r="YO141" s="35"/>
      <c r="YP141" s="35"/>
      <c r="YQ141" s="35"/>
      <c r="YR141" s="35"/>
      <c r="YS141" s="35"/>
      <c r="YT141" s="35"/>
      <c r="YU141" s="35"/>
      <c r="YV141" s="35"/>
      <c r="YW141" s="35"/>
      <c r="YX141" s="35"/>
      <c r="YY141" s="35"/>
      <c r="YZ141" s="35"/>
      <c r="ZA141" s="35"/>
      <c r="ZB141" s="35"/>
      <c r="ZC141" s="35"/>
      <c r="ZD141" s="35"/>
      <c r="ZE141" s="35"/>
      <c r="ZF141" s="35"/>
      <c r="ZG141" s="35"/>
      <c r="ZH141" s="35"/>
      <c r="ZI141" s="35"/>
      <c r="ZJ141" s="35"/>
      <c r="ZK141" s="35"/>
      <c r="ZL141" s="35"/>
      <c r="ZM141" s="35"/>
      <c r="ZN141" s="35"/>
      <c r="ZO141" s="35"/>
      <c r="ZP141" s="35"/>
      <c r="ZQ141" s="35"/>
      <c r="ZR141" s="35"/>
      <c r="ZS141" s="35"/>
      <c r="ZT141" s="35"/>
      <c r="ZU141" s="35"/>
      <c r="ZV141" s="35"/>
      <c r="ZW141" s="35"/>
      <c r="ZX141" s="35"/>
      <c r="ZY141" s="35"/>
      <c r="ZZ141" s="35"/>
      <c r="AAA141" s="35"/>
      <c r="AAB141" s="35"/>
      <c r="AAC141" s="35"/>
      <c r="AAD141" s="35"/>
      <c r="AAE141" s="35"/>
      <c r="AAF141" s="35"/>
      <c r="AAG141" s="35"/>
      <c r="AAH141" s="35"/>
      <c r="AAI141" s="35"/>
      <c r="AAJ141" s="35"/>
      <c r="AAK141" s="35"/>
      <c r="AAL141" s="35"/>
      <c r="AAM141" s="35"/>
      <c r="AAN141" s="35"/>
      <c r="AAO141" s="35"/>
      <c r="AAP141" s="35"/>
      <c r="AAQ141" s="35"/>
      <c r="AAR141" s="35"/>
      <c r="AAS141" s="35"/>
      <c r="AAT141" s="35"/>
      <c r="AAU141" s="35"/>
      <c r="AAV141" s="35"/>
      <c r="AAW141" s="35"/>
      <c r="AAX141" s="35"/>
      <c r="AAY141" s="35"/>
      <c r="AAZ141" s="35"/>
      <c r="ABA141" s="35"/>
      <c r="ABB141" s="35"/>
      <c r="ABC141" s="35"/>
      <c r="ABD141" s="35"/>
      <c r="ABE141" s="35"/>
      <c r="ABF141" s="35"/>
      <c r="ABG141" s="35"/>
      <c r="ABH141" s="35"/>
      <c r="ABI141" s="35"/>
      <c r="ABJ141" s="35"/>
      <c r="ABK141" s="35"/>
      <c r="ABL141" s="35"/>
      <c r="ABM141" s="35"/>
      <c r="ABN141" s="35"/>
      <c r="ABO141" s="35"/>
      <c r="ABP141" s="35"/>
      <c r="ABQ141" s="35"/>
      <c r="ABR141" s="35"/>
      <c r="ABS141" s="35"/>
      <c r="ABT141" s="35"/>
      <c r="ABU141" s="35"/>
      <c r="ABV141" s="35"/>
      <c r="ABW141" s="35"/>
      <c r="ABX141" s="35"/>
      <c r="ABY141" s="35"/>
      <c r="ABZ141" s="35"/>
      <c r="ACA141" s="35"/>
      <c r="ACB141" s="35"/>
      <c r="ACC141" s="35"/>
      <c r="ACD141" s="35"/>
      <c r="ACE141" s="35"/>
      <c r="ACF141" s="35"/>
      <c r="ACG141" s="35"/>
      <c r="ACH141" s="35"/>
      <c r="ACI141" s="35"/>
      <c r="ACJ141" s="35"/>
      <c r="ACK141" s="35"/>
      <c r="ACL141" s="35"/>
      <c r="ACM141" s="35"/>
      <c r="ACN141" s="35"/>
      <c r="ACO141" s="35"/>
      <c r="ACP141" s="35"/>
      <c r="ACQ141" s="35"/>
      <c r="ACR141" s="35"/>
      <c r="ACS141" s="35"/>
      <c r="ACT141" s="35"/>
      <c r="ACU141" s="35"/>
      <c r="ACV141" s="35"/>
      <c r="ACW141" s="35"/>
      <c r="ACX141" s="35"/>
      <c r="ACY141" s="35"/>
      <c r="ACZ141" s="35"/>
      <c r="ADA141" s="35"/>
      <c r="ADB141" s="35"/>
      <c r="ADC141" s="35"/>
      <c r="ADD141" s="35"/>
      <c r="ADE141" s="35"/>
      <c r="ADF141" s="35"/>
      <c r="ADG141" s="35"/>
      <c r="ADH141" s="35"/>
      <c r="ADI141" s="35"/>
      <c r="ADJ141" s="35"/>
      <c r="ADK141" s="35"/>
      <c r="ADL141" s="35"/>
      <c r="ADM141" s="35"/>
      <c r="ADN141" s="35"/>
      <c r="ADO141" s="35"/>
      <c r="ADP141" s="35"/>
      <c r="ADQ141" s="35"/>
      <c r="ADR141" s="35"/>
      <c r="ADS141" s="35"/>
      <c r="ADT141" s="35"/>
      <c r="ADU141" s="35"/>
      <c r="ADV141" s="35"/>
      <c r="ADW141" s="35"/>
      <c r="ADX141" s="35"/>
      <c r="ADY141" s="35"/>
      <c r="ADZ141" s="35"/>
      <c r="AEA141" s="35"/>
      <c r="AEB141" s="35"/>
      <c r="AEC141" s="35"/>
      <c r="AED141" s="35"/>
      <c r="AEE141" s="35"/>
      <c r="AEF141" s="35"/>
      <c r="AEG141" s="35"/>
      <c r="AEH141" s="35"/>
      <c r="AEI141" s="35"/>
      <c r="AEJ141" s="35"/>
      <c r="AEK141" s="35"/>
      <c r="AEL141" s="35"/>
      <c r="AEM141" s="35"/>
      <c r="AEN141" s="35"/>
      <c r="AEO141" s="35"/>
      <c r="AEP141" s="35"/>
      <c r="AEQ141" s="35"/>
      <c r="AER141" s="35"/>
      <c r="AES141" s="35"/>
      <c r="AET141" s="35"/>
      <c r="AEU141" s="35"/>
      <c r="AEV141" s="35"/>
      <c r="AEW141" s="35"/>
      <c r="AEX141" s="35"/>
      <c r="AEY141" s="35"/>
      <c r="AEZ141" s="35"/>
      <c r="AFA141" s="35"/>
      <c r="AFB141" s="35"/>
      <c r="AFC141" s="35"/>
      <c r="AFD141" s="35"/>
      <c r="AFE141" s="35"/>
      <c r="AFF141" s="35"/>
      <c r="AFG141" s="35"/>
      <c r="AFH141" s="35"/>
      <c r="AFI141" s="35"/>
      <c r="AFJ141" s="35"/>
      <c r="AFK141" s="35"/>
      <c r="AFL141" s="35"/>
      <c r="AFM141" s="35"/>
      <c r="AFN141" s="35"/>
      <c r="AFO141" s="35"/>
      <c r="AFP141" s="35"/>
      <c r="AFQ141" s="35"/>
      <c r="AFR141" s="35"/>
      <c r="AFS141" s="35"/>
      <c r="AFT141" s="35"/>
      <c r="AFU141" s="35"/>
      <c r="AFV141" s="35"/>
      <c r="AFW141" s="35"/>
      <c r="AFX141" s="35"/>
      <c r="AFY141" s="35"/>
      <c r="AFZ141" s="35"/>
      <c r="AGA141" s="35"/>
      <c r="AGB141" s="35"/>
      <c r="AGC141" s="35"/>
      <c r="AGD141" s="35"/>
      <c r="AGE141" s="35"/>
      <c r="AGF141" s="35"/>
      <c r="AGG141" s="35"/>
      <c r="AGH141" s="35"/>
      <c r="AGI141" s="35"/>
      <c r="AGJ141" s="35"/>
      <c r="AGK141" s="35"/>
      <c r="AGL141" s="35"/>
      <c r="AGM141" s="35"/>
      <c r="AGN141" s="35"/>
      <c r="AGO141" s="35"/>
      <c r="AGP141" s="35"/>
      <c r="AGQ141" s="35"/>
      <c r="AGR141" s="35"/>
      <c r="AGS141" s="35"/>
      <c r="AGT141" s="35"/>
      <c r="AGU141" s="35"/>
      <c r="AGV141" s="35"/>
      <c r="AGW141" s="35"/>
      <c r="AGX141" s="35"/>
      <c r="AGY141" s="35"/>
      <c r="AGZ141" s="35"/>
      <c r="AHA141" s="35"/>
      <c r="AHB141" s="35"/>
      <c r="AHC141" s="35"/>
      <c r="AHD141" s="35"/>
      <c r="AHE141" s="35"/>
      <c r="AHF141" s="35"/>
      <c r="AHG141" s="35"/>
      <c r="AHH141" s="35"/>
      <c r="AHI141" s="35"/>
      <c r="AHJ141" s="35"/>
      <c r="AHK141" s="35"/>
      <c r="AHL141" s="35"/>
      <c r="AHM141" s="35"/>
      <c r="AHN141" s="35"/>
      <c r="AHO141" s="35"/>
      <c r="AHP141" s="35"/>
      <c r="AHQ141" s="35"/>
      <c r="AHR141" s="35"/>
      <c r="AHS141" s="35"/>
      <c r="AHT141" s="35"/>
      <c r="AHU141" s="35"/>
      <c r="AHV141" s="35"/>
      <c r="AHW141" s="35"/>
      <c r="AHX141" s="35"/>
      <c r="AHY141" s="35"/>
      <c r="AHZ141" s="35"/>
      <c r="AIA141" s="35"/>
      <c r="AIB141" s="35"/>
      <c r="AIC141" s="35"/>
      <c r="AID141" s="35"/>
      <c r="AIE141" s="35"/>
      <c r="AIF141" s="35"/>
      <c r="AIG141" s="35"/>
      <c r="AIH141" s="35"/>
      <c r="AII141" s="35"/>
      <c r="AIJ141" s="35"/>
      <c r="AIK141" s="35"/>
      <c r="AIL141" s="35"/>
      <c r="AIM141" s="35"/>
      <c r="AIN141" s="35"/>
      <c r="AIO141" s="35"/>
      <c r="AIP141" s="35"/>
      <c r="AIQ141" s="35"/>
      <c r="AIR141" s="35"/>
      <c r="AIS141" s="35"/>
      <c r="AIT141" s="35"/>
      <c r="AIU141" s="35"/>
      <c r="AIV141" s="35"/>
      <c r="AIW141" s="35"/>
      <c r="AIX141" s="35"/>
      <c r="AIY141" s="35"/>
      <c r="AIZ141" s="35"/>
      <c r="AJA141" s="35"/>
      <c r="AJB141" s="35"/>
      <c r="AJC141" s="35"/>
      <c r="AJD141" s="35"/>
      <c r="AJE141" s="35"/>
      <c r="AJF141" s="35"/>
      <c r="AJG141" s="35"/>
      <c r="AJH141" s="35"/>
      <c r="AJI141" s="35"/>
      <c r="AJJ141" s="35"/>
      <c r="AJK141" s="35"/>
      <c r="AJL141" s="35"/>
      <c r="AJM141" s="35"/>
      <c r="AJN141" s="35"/>
      <c r="AJO141" s="35"/>
      <c r="AJP141" s="35"/>
      <c r="AJQ141" s="35"/>
      <c r="AJR141" s="35"/>
      <c r="AJS141" s="35"/>
      <c r="AJT141" s="35"/>
      <c r="AJU141" s="35"/>
      <c r="AJV141" s="35"/>
      <c r="AJW141" s="35"/>
      <c r="AJX141" s="35"/>
      <c r="AJY141" s="35"/>
      <c r="AJZ141" s="35"/>
      <c r="AKA141" s="35"/>
      <c r="AKB141" s="35"/>
      <c r="AKC141" s="35"/>
      <c r="AKD141" s="35"/>
      <c r="AKE141" s="35"/>
      <c r="AKF141" s="35"/>
      <c r="AKG141" s="35"/>
      <c r="AKH141" s="35"/>
      <c r="AKI141" s="35"/>
      <c r="AKJ141" s="35"/>
      <c r="AKK141" s="35"/>
      <c r="AKL141" s="35"/>
      <c r="AKM141" s="35"/>
      <c r="AKN141" s="35"/>
      <c r="AKO141" s="35"/>
      <c r="AKP141" s="35"/>
      <c r="AKQ141" s="35"/>
      <c r="AKR141" s="35"/>
      <c r="AKS141" s="35"/>
      <c r="AKT141" s="35"/>
      <c r="AKU141" s="35"/>
      <c r="AKV141" s="35"/>
      <c r="AKW141" s="35"/>
      <c r="AKX141" s="35"/>
      <c r="AKY141" s="35"/>
      <c r="AKZ141" s="35"/>
      <c r="ALA141" s="35"/>
      <c r="ALB141" s="35"/>
      <c r="ALC141" s="35"/>
      <c r="ALD141" s="35"/>
      <c r="ALE141" s="35"/>
      <c r="ALF141" s="35"/>
      <c r="ALG141" s="35"/>
      <c r="ALH141" s="35"/>
      <c r="ALI141" s="35"/>
      <c r="ALJ141" s="35"/>
      <c r="ALK141" s="35"/>
      <c r="ALL141" s="35"/>
      <c r="ALM141" s="35"/>
      <c r="ALN141" s="35"/>
      <c r="ALO141" s="35"/>
      <c r="ALP141" s="35"/>
      <c r="ALQ141" s="35"/>
      <c r="ALR141" s="35"/>
      <c r="ALS141" s="35"/>
      <c r="ALT141" s="35"/>
      <c r="ALU141" s="35"/>
      <c r="ALV141" s="35"/>
      <c r="ALW141" s="35"/>
      <c r="ALX141" s="35"/>
      <c r="ALY141" s="35"/>
      <c r="ALZ141" s="35"/>
      <c r="AMA141" s="35"/>
    </row>
    <row r="142" spans="14:1015">
      <c r="N142" s="3">
        <f>Y142*info!T$4+AC142*info!T$5+AG142*info!T$6+AK142*info!T$7+N141</f>
        <v>2.3658000000000001</v>
      </c>
      <c r="P142" s="45">
        <v>102</v>
      </c>
      <c r="Q142" s="131"/>
      <c r="R142" s="131"/>
      <c r="S142" s="161">
        <f t="shared" si="61"/>
        <v>2.3761264822134382E-2</v>
      </c>
      <c r="T142" s="169">
        <f>AA141*$AA$30*$AA$34*(1-$AA$32)+AE141*$AE$30*$AE$34*(1-$AE$32)+AI141*$AI$30*$AI$34*(1-$AI$32)+AM141*$AM$30*$AM$34*(1-$AM$32)+AQ141*$AQ$30*$AQ$34*(1-$AQ$32)+AU141*$AU$30*$AU$34*(1-$AU$32)+Q142-R142+AW141+AX141+Advance!G116</f>
        <v>0.20909999999999973</v>
      </c>
      <c r="U142" s="132">
        <f t="shared" si="70"/>
        <v>0</v>
      </c>
      <c r="V142" s="165">
        <f t="shared" si="49"/>
        <v>0.20909999999999973</v>
      </c>
      <c r="W142" s="166">
        <f t="shared" si="62"/>
        <v>7.4399999999999995</v>
      </c>
      <c r="X142" s="49"/>
      <c r="Y142" s="42">
        <f t="shared" si="41"/>
        <v>0</v>
      </c>
      <c r="Z142" s="46">
        <f t="shared" si="63"/>
        <v>0</v>
      </c>
      <c r="AA142" s="47">
        <f t="shared" si="50"/>
        <v>0</v>
      </c>
      <c r="AB142" s="48">
        <f t="shared" si="51"/>
        <v>0.20909999999999973</v>
      </c>
      <c r="AC142" s="49">
        <f t="shared" si="52"/>
        <v>10</v>
      </c>
      <c r="AD142" s="46">
        <f t="shared" si="64"/>
        <v>-10</v>
      </c>
      <c r="AE142" s="46">
        <f t="shared" si="53"/>
        <v>100</v>
      </c>
      <c r="AF142" s="50">
        <f t="shared" si="42"/>
        <v>8.9099999999999735E-2</v>
      </c>
      <c r="AG142" s="42">
        <f t="shared" si="65"/>
        <v>0</v>
      </c>
      <c r="AH142" s="46">
        <f t="shared" si="66"/>
        <v>0</v>
      </c>
      <c r="AI142" s="46">
        <f t="shared" si="54"/>
        <v>200</v>
      </c>
      <c r="AJ142" s="50">
        <f t="shared" si="43"/>
        <v>8.9099999999999735E-2</v>
      </c>
      <c r="AK142" s="42">
        <f t="shared" si="55"/>
        <v>2</v>
      </c>
      <c r="AL142" s="46">
        <f t="shared" si="67"/>
        <v>0</v>
      </c>
      <c r="AM142" s="46">
        <f t="shared" si="56"/>
        <v>40</v>
      </c>
      <c r="AN142" s="50">
        <f t="shared" si="44"/>
        <v>1.709999999999974E-2</v>
      </c>
      <c r="AO142" s="42">
        <f t="shared" si="57"/>
        <v>0</v>
      </c>
      <c r="AP142" s="46">
        <f t="shared" si="68"/>
        <v>0</v>
      </c>
      <c r="AQ142" s="46">
        <f t="shared" si="58"/>
        <v>0</v>
      </c>
      <c r="AR142" s="50">
        <f t="shared" si="45"/>
        <v>1.709999999999974E-2</v>
      </c>
      <c r="AS142" s="42">
        <f t="shared" si="59"/>
        <v>0</v>
      </c>
      <c r="AT142" s="46">
        <f t="shared" si="69"/>
        <v>0</v>
      </c>
      <c r="AU142" s="46">
        <f t="shared" si="60"/>
        <v>0</v>
      </c>
      <c r="AV142" s="51">
        <f t="shared" si="46"/>
        <v>1.709999999999974E-2</v>
      </c>
      <c r="AW142" s="42">
        <f t="shared" si="47"/>
        <v>0.20909999999999973</v>
      </c>
      <c r="AX142" s="43">
        <f t="shared" si="48"/>
        <v>-0.192</v>
      </c>
      <c r="AY142" s="42">
        <f t="shared" si="71"/>
        <v>340</v>
      </c>
      <c r="AZ142" s="52">
        <f t="shared" si="72"/>
        <v>7.4399999999999995</v>
      </c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  <c r="QR142" s="35"/>
      <c r="QS142" s="35"/>
      <c r="QT142" s="35"/>
      <c r="QU142" s="35"/>
      <c r="QV142" s="35"/>
      <c r="QW142" s="35"/>
      <c r="QX142" s="35"/>
      <c r="QY142" s="35"/>
      <c r="QZ142" s="35"/>
      <c r="RA142" s="35"/>
      <c r="RB142" s="35"/>
      <c r="RC142" s="35"/>
      <c r="RD142" s="35"/>
      <c r="RE142" s="35"/>
      <c r="RF142" s="35"/>
      <c r="RG142" s="35"/>
      <c r="RH142" s="35"/>
      <c r="RI142" s="35"/>
      <c r="RJ142" s="35"/>
      <c r="RK142" s="35"/>
      <c r="RL142" s="35"/>
      <c r="RM142" s="35"/>
      <c r="RN142" s="35"/>
      <c r="RO142" s="35"/>
      <c r="RP142" s="35"/>
      <c r="RQ142" s="35"/>
      <c r="RR142" s="35"/>
      <c r="RS142" s="35"/>
      <c r="RT142" s="35"/>
      <c r="RU142" s="35"/>
      <c r="RV142" s="35"/>
      <c r="RW142" s="35"/>
      <c r="RX142" s="35"/>
      <c r="RY142" s="35"/>
      <c r="RZ142" s="35"/>
      <c r="SA142" s="35"/>
      <c r="SB142" s="35"/>
      <c r="SC142" s="35"/>
      <c r="SD142" s="35"/>
      <c r="SE142" s="35"/>
      <c r="SF142" s="35"/>
      <c r="SG142" s="35"/>
      <c r="SH142" s="35"/>
      <c r="SI142" s="35"/>
      <c r="SJ142" s="35"/>
      <c r="SK142" s="35"/>
      <c r="SL142" s="35"/>
      <c r="SM142" s="35"/>
      <c r="SN142" s="35"/>
      <c r="SO142" s="35"/>
      <c r="SP142" s="35"/>
      <c r="SQ142" s="35"/>
      <c r="SR142" s="35"/>
      <c r="SS142" s="35"/>
      <c r="ST142" s="35"/>
      <c r="SU142" s="35"/>
      <c r="SV142" s="35"/>
      <c r="SW142" s="35"/>
      <c r="SX142" s="35"/>
      <c r="SY142" s="35"/>
      <c r="SZ142" s="35"/>
      <c r="TA142" s="35"/>
      <c r="TB142" s="35"/>
      <c r="TC142" s="35"/>
      <c r="TD142" s="35"/>
      <c r="TE142" s="35"/>
      <c r="TF142" s="35"/>
      <c r="TG142" s="35"/>
      <c r="TH142" s="35"/>
      <c r="TI142" s="35"/>
      <c r="TJ142" s="35"/>
      <c r="TK142" s="35"/>
      <c r="TL142" s="35"/>
      <c r="TM142" s="35"/>
      <c r="TN142" s="35"/>
      <c r="TO142" s="35"/>
      <c r="TP142" s="35"/>
      <c r="TQ142" s="35"/>
      <c r="TR142" s="35"/>
      <c r="TS142" s="35"/>
      <c r="TT142" s="35"/>
      <c r="TU142" s="35"/>
      <c r="TV142" s="35"/>
      <c r="TW142" s="35"/>
      <c r="TX142" s="35"/>
      <c r="TY142" s="35"/>
      <c r="TZ142" s="35"/>
      <c r="UA142" s="35"/>
      <c r="UB142" s="35"/>
      <c r="UC142" s="35"/>
      <c r="UD142" s="35"/>
      <c r="UE142" s="35"/>
      <c r="UF142" s="35"/>
      <c r="UG142" s="35"/>
      <c r="UH142" s="35"/>
      <c r="UI142" s="35"/>
      <c r="UJ142" s="35"/>
      <c r="UK142" s="35"/>
      <c r="UL142" s="35"/>
      <c r="UM142" s="35"/>
      <c r="UN142" s="35"/>
      <c r="UO142" s="35"/>
      <c r="UP142" s="35"/>
      <c r="UQ142" s="35"/>
      <c r="UR142" s="35"/>
      <c r="US142" s="35"/>
      <c r="UT142" s="35"/>
      <c r="UU142" s="35"/>
      <c r="UV142" s="35"/>
      <c r="UW142" s="35"/>
      <c r="UX142" s="35"/>
      <c r="UY142" s="35"/>
      <c r="UZ142" s="35"/>
      <c r="VA142" s="35"/>
      <c r="VB142" s="35"/>
      <c r="VC142" s="35"/>
      <c r="VD142" s="35"/>
      <c r="VE142" s="35"/>
      <c r="VF142" s="35"/>
      <c r="VG142" s="35"/>
      <c r="VH142" s="35"/>
      <c r="VI142" s="35"/>
      <c r="VJ142" s="35"/>
      <c r="VK142" s="35"/>
      <c r="VL142" s="35"/>
      <c r="VM142" s="35"/>
      <c r="VN142" s="35"/>
      <c r="VO142" s="35"/>
      <c r="VP142" s="35"/>
      <c r="VQ142" s="35"/>
      <c r="VR142" s="35"/>
      <c r="VS142" s="35"/>
      <c r="VT142" s="35"/>
      <c r="VU142" s="35"/>
      <c r="VV142" s="35"/>
      <c r="VW142" s="35"/>
      <c r="VX142" s="35"/>
      <c r="VY142" s="35"/>
      <c r="VZ142" s="35"/>
      <c r="WA142" s="35"/>
      <c r="WB142" s="35"/>
      <c r="WC142" s="35"/>
      <c r="WD142" s="35"/>
      <c r="WE142" s="35"/>
      <c r="WF142" s="35"/>
      <c r="WG142" s="35"/>
      <c r="WH142" s="35"/>
      <c r="WI142" s="35"/>
      <c r="WJ142" s="35"/>
      <c r="WK142" s="35"/>
      <c r="WL142" s="35"/>
      <c r="WM142" s="35"/>
      <c r="WN142" s="35"/>
      <c r="WO142" s="35"/>
      <c r="WP142" s="35"/>
      <c r="WQ142" s="35"/>
      <c r="WR142" s="35"/>
      <c r="WS142" s="35"/>
      <c r="WT142" s="35"/>
      <c r="WU142" s="35"/>
      <c r="WV142" s="35"/>
      <c r="WW142" s="35"/>
      <c r="WX142" s="35"/>
      <c r="WY142" s="35"/>
      <c r="WZ142" s="35"/>
      <c r="XA142" s="35"/>
      <c r="XB142" s="35"/>
      <c r="XC142" s="35"/>
      <c r="XD142" s="35"/>
      <c r="XE142" s="35"/>
      <c r="XF142" s="35"/>
      <c r="XG142" s="35"/>
      <c r="XH142" s="35"/>
      <c r="XI142" s="35"/>
      <c r="XJ142" s="35"/>
      <c r="XK142" s="35"/>
      <c r="XL142" s="35"/>
      <c r="XM142" s="35"/>
      <c r="XN142" s="35"/>
      <c r="XO142" s="35"/>
      <c r="XP142" s="35"/>
      <c r="XQ142" s="35"/>
      <c r="XR142" s="35"/>
      <c r="XS142" s="35"/>
      <c r="XT142" s="35"/>
      <c r="XU142" s="35"/>
      <c r="XV142" s="35"/>
      <c r="XW142" s="35"/>
      <c r="XX142" s="35"/>
      <c r="XY142" s="35"/>
      <c r="XZ142" s="35"/>
      <c r="YA142" s="35"/>
      <c r="YB142" s="35"/>
      <c r="YC142" s="35"/>
      <c r="YD142" s="35"/>
      <c r="YE142" s="35"/>
      <c r="YF142" s="35"/>
      <c r="YG142" s="35"/>
      <c r="YH142" s="35"/>
      <c r="YI142" s="35"/>
      <c r="YJ142" s="35"/>
      <c r="YK142" s="35"/>
      <c r="YL142" s="35"/>
      <c r="YM142" s="35"/>
      <c r="YN142" s="35"/>
      <c r="YO142" s="35"/>
      <c r="YP142" s="35"/>
      <c r="YQ142" s="35"/>
      <c r="YR142" s="35"/>
      <c r="YS142" s="35"/>
      <c r="YT142" s="35"/>
      <c r="YU142" s="35"/>
      <c r="YV142" s="35"/>
      <c r="YW142" s="35"/>
      <c r="YX142" s="35"/>
      <c r="YY142" s="35"/>
      <c r="YZ142" s="35"/>
      <c r="ZA142" s="35"/>
      <c r="ZB142" s="35"/>
      <c r="ZC142" s="35"/>
      <c r="ZD142" s="35"/>
      <c r="ZE142" s="35"/>
      <c r="ZF142" s="35"/>
      <c r="ZG142" s="35"/>
      <c r="ZH142" s="35"/>
      <c r="ZI142" s="35"/>
      <c r="ZJ142" s="35"/>
      <c r="ZK142" s="35"/>
      <c r="ZL142" s="35"/>
      <c r="ZM142" s="35"/>
      <c r="ZN142" s="35"/>
      <c r="ZO142" s="35"/>
      <c r="ZP142" s="35"/>
      <c r="ZQ142" s="35"/>
      <c r="ZR142" s="35"/>
      <c r="ZS142" s="35"/>
      <c r="ZT142" s="35"/>
      <c r="ZU142" s="35"/>
      <c r="ZV142" s="35"/>
      <c r="ZW142" s="35"/>
      <c r="ZX142" s="35"/>
      <c r="ZY142" s="35"/>
      <c r="ZZ142" s="35"/>
      <c r="AAA142" s="35"/>
      <c r="AAB142" s="35"/>
      <c r="AAC142" s="35"/>
      <c r="AAD142" s="35"/>
      <c r="AAE142" s="35"/>
      <c r="AAF142" s="35"/>
      <c r="AAG142" s="35"/>
      <c r="AAH142" s="35"/>
      <c r="AAI142" s="35"/>
      <c r="AAJ142" s="35"/>
      <c r="AAK142" s="35"/>
      <c r="AAL142" s="35"/>
      <c r="AAM142" s="35"/>
      <c r="AAN142" s="35"/>
      <c r="AAO142" s="35"/>
      <c r="AAP142" s="35"/>
      <c r="AAQ142" s="35"/>
      <c r="AAR142" s="35"/>
      <c r="AAS142" s="35"/>
      <c r="AAT142" s="35"/>
      <c r="AAU142" s="35"/>
      <c r="AAV142" s="35"/>
      <c r="AAW142" s="35"/>
      <c r="AAX142" s="35"/>
      <c r="AAY142" s="35"/>
      <c r="AAZ142" s="35"/>
      <c r="ABA142" s="35"/>
      <c r="ABB142" s="35"/>
      <c r="ABC142" s="35"/>
      <c r="ABD142" s="35"/>
      <c r="ABE142" s="35"/>
      <c r="ABF142" s="35"/>
      <c r="ABG142" s="35"/>
      <c r="ABH142" s="35"/>
      <c r="ABI142" s="35"/>
      <c r="ABJ142" s="35"/>
      <c r="ABK142" s="35"/>
      <c r="ABL142" s="35"/>
      <c r="ABM142" s="35"/>
      <c r="ABN142" s="35"/>
      <c r="ABO142" s="35"/>
      <c r="ABP142" s="35"/>
      <c r="ABQ142" s="35"/>
      <c r="ABR142" s="35"/>
      <c r="ABS142" s="35"/>
      <c r="ABT142" s="35"/>
      <c r="ABU142" s="35"/>
      <c r="ABV142" s="35"/>
      <c r="ABW142" s="35"/>
      <c r="ABX142" s="35"/>
      <c r="ABY142" s="35"/>
      <c r="ABZ142" s="35"/>
      <c r="ACA142" s="35"/>
      <c r="ACB142" s="35"/>
      <c r="ACC142" s="35"/>
      <c r="ACD142" s="35"/>
      <c r="ACE142" s="35"/>
      <c r="ACF142" s="35"/>
      <c r="ACG142" s="35"/>
      <c r="ACH142" s="35"/>
      <c r="ACI142" s="35"/>
      <c r="ACJ142" s="35"/>
      <c r="ACK142" s="35"/>
      <c r="ACL142" s="35"/>
      <c r="ACM142" s="35"/>
      <c r="ACN142" s="35"/>
      <c r="ACO142" s="35"/>
      <c r="ACP142" s="35"/>
      <c r="ACQ142" s="35"/>
      <c r="ACR142" s="35"/>
      <c r="ACS142" s="35"/>
      <c r="ACT142" s="35"/>
      <c r="ACU142" s="35"/>
      <c r="ACV142" s="35"/>
      <c r="ACW142" s="35"/>
      <c r="ACX142" s="35"/>
      <c r="ACY142" s="35"/>
      <c r="ACZ142" s="35"/>
      <c r="ADA142" s="35"/>
      <c r="ADB142" s="35"/>
      <c r="ADC142" s="35"/>
      <c r="ADD142" s="35"/>
      <c r="ADE142" s="35"/>
      <c r="ADF142" s="35"/>
      <c r="ADG142" s="35"/>
      <c r="ADH142" s="35"/>
      <c r="ADI142" s="35"/>
      <c r="ADJ142" s="35"/>
      <c r="ADK142" s="35"/>
      <c r="ADL142" s="35"/>
      <c r="ADM142" s="35"/>
      <c r="ADN142" s="35"/>
      <c r="ADO142" s="35"/>
      <c r="ADP142" s="35"/>
      <c r="ADQ142" s="35"/>
      <c r="ADR142" s="35"/>
      <c r="ADS142" s="35"/>
      <c r="ADT142" s="35"/>
      <c r="ADU142" s="35"/>
      <c r="ADV142" s="35"/>
      <c r="ADW142" s="35"/>
      <c r="ADX142" s="35"/>
      <c r="ADY142" s="35"/>
      <c r="ADZ142" s="35"/>
      <c r="AEA142" s="35"/>
      <c r="AEB142" s="35"/>
      <c r="AEC142" s="35"/>
      <c r="AED142" s="35"/>
      <c r="AEE142" s="35"/>
      <c r="AEF142" s="35"/>
      <c r="AEG142" s="35"/>
      <c r="AEH142" s="35"/>
      <c r="AEI142" s="35"/>
      <c r="AEJ142" s="35"/>
      <c r="AEK142" s="35"/>
      <c r="AEL142" s="35"/>
      <c r="AEM142" s="35"/>
      <c r="AEN142" s="35"/>
      <c r="AEO142" s="35"/>
      <c r="AEP142" s="35"/>
      <c r="AEQ142" s="35"/>
      <c r="AER142" s="35"/>
      <c r="AES142" s="35"/>
      <c r="AET142" s="35"/>
      <c r="AEU142" s="35"/>
      <c r="AEV142" s="35"/>
      <c r="AEW142" s="35"/>
      <c r="AEX142" s="35"/>
      <c r="AEY142" s="35"/>
      <c r="AEZ142" s="35"/>
      <c r="AFA142" s="35"/>
      <c r="AFB142" s="35"/>
      <c r="AFC142" s="35"/>
      <c r="AFD142" s="35"/>
      <c r="AFE142" s="35"/>
      <c r="AFF142" s="35"/>
      <c r="AFG142" s="35"/>
      <c r="AFH142" s="35"/>
      <c r="AFI142" s="35"/>
      <c r="AFJ142" s="35"/>
      <c r="AFK142" s="35"/>
      <c r="AFL142" s="35"/>
      <c r="AFM142" s="35"/>
      <c r="AFN142" s="35"/>
      <c r="AFO142" s="35"/>
      <c r="AFP142" s="35"/>
      <c r="AFQ142" s="35"/>
      <c r="AFR142" s="35"/>
      <c r="AFS142" s="35"/>
      <c r="AFT142" s="35"/>
      <c r="AFU142" s="35"/>
      <c r="AFV142" s="35"/>
      <c r="AFW142" s="35"/>
      <c r="AFX142" s="35"/>
      <c r="AFY142" s="35"/>
      <c r="AFZ142" s="35"/>
      <c r="AGA142" s="35"/>
      <c r="AGB142" s="35"/>
      <c r="AGC142" s="35"/>
      <c r="AGD142" s="35"/>
      <c r="AGE142" s="35"/>
      <c r="AGF142" s="35"/>
      <c r="AGG142" s="35"/>
      <c r="AGH142" s="35"/>
      <c r="AGI142" s="35"/>
      <c r="AGJ142" s="35"/>
      <c r="AGK142" s="35"/>
      <c r="AGL142" s="35"/>
      <c r="AGM142" s="35"/>
      <c r="AGN142" s="35"/>
      <c r="AGO142" s="35"/>
      <c r="AGP142" s="35"/>
      <c r="AGQ142" s="35"/>
      <c r="AGR142" s="35"/>
      <c r="AGS142" s="35"/>
      <c r="AGT142" s="35"/>
      <c r="AGU142" s="35"/>
      <c r="AGV142" s="35"/>
      <c r="AGW142" s="35"/>
      <c r="AGX142" s="35"/>
      <c r="AGY142" s="35"/>
      <c r="AGZ142" s="35"/>
      <c r="AHA142" s="35"/>
      <c r="AHB142" s="35"/>
      <c r="AHC142" s="35"/>
      <c r="AHD142" s="35"/>
      <c r="AHE142" s="35"/>
      <c r="AHF142" s="35"/>
      <c r="AHG142" s="35"/>
      <c r="AHH142" s="35"/>
      <c r="AHI142" s="35"/>
      <c r="AHJ142" s="35"/>
      <c r="AHK142" s="35"/>
      <c r="AHL142" s="35"/>
      <c r="AHM142" s="35"/>
      <c r="AHN142" s="35"/>
      <c r="AHO142" s="35"/>
      <c r="AHP142" s="35"/>
      <c r="AHQ142" s="35"/>
      <c r="AHR142" s="35"/>
      <c r="AHS142" s="35"/>
      <c r="AHT142" s="35"/>
      <c r="AHU142" s="35"/>
      <c r="AHV142" s="35"/>
      <c r="AHW142" s="35"/>
      <c r="AHX142" s="35"/>
      <c r="AHY142" s="35"/>
      <c r="AHZ142" s="35"/>
      <c r="AIA142" s="35"/>
      <c r="AIB142" s="35"/>
      <c r="AIC142" s="35"/>
      <c r="AID142" s="35"/>
      <c r="AIE142" s="35"/>
      <c r="AIF142" s="35"/>
      <c r="AIG142" s="35"/>
      <c r="AIH142" s="35"/>
      <c r="AII142" s="35"/>
      <c r="AIJ142" s="35"/>
      <c r="AIK142" s="35"/>
      <c r="AIL142" s="35"/>
      <c r="AIM142" s="35"/>
      <c r="AIN142" s="35"/>
      <c r="AIO142" s="35"/>
      <c r="AIP142" s="35"/>
      <c r="AIQ142" s="35"/>
      <c r="AIR142" s="35"/>
      <c r="AIS142" s="35"/>
      <c r="AIT142" s="35"/>
      <c r="AIU142" s="35"/>
      <c r="AIV142" s="35"/>
      <c r="AIW142" s="35"/>
      <c r="AIX142" s="35"/>
      <c r="AIY142" s="35"/>
      <c r="AIZ142" s="35"/>
      <c r="AJA142" s="35"/>
      <c r="AJB142" s="35"/>
      <c r="AJC142" s="35"/>
      <c r="AJD142" s="35"/>
      <c r="AJE142" s="35"/>
      <c r="AJF142" s="35"/>
      <c r="AJG142" s="35"/>
      <c r="AJH142" s="35"/>
      <c r="AJI142" s="35"/>
      <c r="AJJ142" s="35"/>
      <c r="AJK142" s="35"/>
      <c r="AJL142" s="35"/>
      <c r="AJM142" s="35"/>
      <c r="AJN142" s="35"/>
      <c r="AJO142" s="35"/>
      <c r="AJP142" s="35"/>
      <c r="AJQ142" s="35"/>
      <c r="AJR142" s="35"/>
      <c r="AJS142" s="35"/>
      <c r="AJT142" s="35"/>
      <c r="AJU142" s="35"/>
      <c r="AJV142" s="35"/>
      <c r="AJW142" s="35"/>
      <c r="AJX142" s="35"/>
      <c r="AJY142" s="35"/>
      <c r="AJZ142" s="35"/>
      <c r="AKA142" s="35"/>
      <c r="AKB142" s="35"/>
      <c r="AKC142" s="35"/>
      <c r="AKD142" s="35"/>
      <c r="AKE142" s="35"/>
      <c r="AKF142" s="35"/>
      <c r="AKG142" s="35"/>
      <c r="AKH142" s="35"/>
      <c r="AKI142" s="35"/>
      <c r="AKJ142" s="35"/>
      <c r="AKK142" s="35"/>
      <c r="AKL142" s="35"/>
      <c r="AKM142" s="35"/>
      <c r="AKN142" s="35"/>
      <c r="AKO142" s="35"/>
      <c r="AKP142" s="35"/>
      <c r="AKQ142" s="35"/>
      <c r="AKR142" s="35"/>
      <c r="AKS142" s="35"/>
      <c r="AKT142" s="35"/>
      <c r="AKU142" s="35"/>
      <c r="AKV142" s="35"/>
      <c r="AKW142" s="35"/>
      <c r="AKX142" s="35"/>
      <c r="AKY142" s="35"/>
      <c r="AKZ142" s="35"/>
      <c r="ALA142" s="35"/>
      <c r="ALB142" s="35"/>
      <c r="ALC142" s="35"/>
      <c r="ALD142" s="35"/>
      <c r="ALE142" s="35"/>
      <c r="ALF142" s="35"/>
      <c r="ALG142" s="35"/>
      <c r="ALH142" s="35"/>
      <c r="ALI142" s="35"/>
      <c r="ALJ142" s="35"/>
      <c r="ALK142" s="35"/>
      <c r="ALL142" s="35"/>
      <c r="ALM142" s="35"/>
      <c r="ALN142" s="35"/>
      <c r="ALO142" s="35"/>
      <c r="ALP142" s="35"/>
      <c r="ALQ142" s="35"/>
      <c r="ALR142" s="35"/>
      <c r="ALS142" s="35"/>
      <c r="ALT142" s="35"/>
      <c r="ALU142" s="35"/>
      <c r="ALV142" s="35"/>
      <c r="ALW142" s="35"/>
      <c r="ALX142" s="35"/>
      <c r="ALY142" s="35"/>
      <c r="ALZ142" s="35"/>
      <c r="AMA142" s="35"/>
    </row>
    <row r="143" spans="14:1015">
      <c r="N143" s="3">
        <f>Y143*info!T$4+AC143*info!T$5+AG143*info!T$6+AK143*info!T$7+N142</f>
        <v>2.4006000000000003</v>
      </c>
      <c r="P143" s="45">
        <v>103</v>
      </c>
      <c r="Q143" s="131"/>
      <c r="R143" s="131"/>
      <c r="S143" s="161">
        <f t="shared" si="61"/>
        <v>2.3924901185770744E-2</v>
      </c>
      <c r="T143" s="169">
        <f>AA142*$AA$30*$AA$34*(1-$AA$32)+AE142*$AE$30*$AE$34*(1-$AE$32)+AI142*$AI$30*$AI$34*(1-$AI$32)+AM142*$AM$30*$AM$34*(1-$AM$32)+AQ142*$AQ$30*$AQ$34*(1-$AQ$32)+AU142*$AU$30*$AU$34*(1-$AU$32)+Q143-R143+AW142+AX142+Advance!G117</f>
        <v>0.20309999999999973</v>
      </c>
      <c r="U143" s="132">
        <f t="shared" si="70"/>
        <v>0</v>
      </c>
      <c r="V143" s="165">
        <f t="shared" si="49"/>
        <v>0.20309999999999973</v>
      </c>
      <c r="W143" s="166">
        <f t="shared" si="62"/>
        <v>7.4399999999999995</v>
      </c>
      <c r="X143" s="49"/>
      <c r="Y143" s="42">
        <f t="shared" si="41"/>
        <v>0</v>
      </c>
      <c r="Z143" s="46">
        <f t="shared" si="63"/>
        <v>0</v>
      </c>
      <c r="AA143" s="47">
        <f t="shared" si="50"/>
        <v>0</v>
      </c>
      <c r="AB143" s="48">
        <f t="shared" si="51"/>
        <v>0.20309999999999973</v>
      </c>
      <c r="AC143" s="49">
        <f t="shared" si="52"/>
        <v>10</v>
      </c>
      <c r="AD143" s="46">
        <f t="shared" si="64"/>
        <v>-10</v>
      </c>
      <c r="AE143" s="46">
        <f t="shared" si="53"/>
        <v>100</v>
      </c>
      <c r="AF143" s="50">
        <f t="shared" si="42"/>
        <v>8.309999999999973E-2</v>
      </c>
      <c r="AG143" s="42">
        <f t="shared" si="65"/>
        <v>3</v>
      </c>
      <c r="AH143" s="46">
        <f t="shared" si="66"/>
        <v>-3</v>
      </c>
      <c r="AI143" s="46">
        <f t="shared" si="54"/>
        <v>200</v>
      </c>
      <c r="AJ143" s="50">
        <f t="shared" si="43"/>
        <v>1.1099999999999721E-2</v>
      </c>
      <c r="AK143" s="42">
        <f t="shared" si="55"/>
        <v>0</v>
      </c>
      <c r="AL143" s="46">
        <f t="shared" si="67"/>
        <v>0</v>
      </c>
      <c r="AM143" s="46">
        <f t="shared" si="56"/>
        <v>40</v>
      </c>
      <c r="AN143" s="50">
        <f t="shared" si="44"/>
        <v>1.1099999999999721E-2</v>
      </c>
      <c r="AO143" s="42">
        <f t="shared" si="57"/>
        <v>0</v>
      </c>
      <c r="AP143" s="46">
        <f t="shared" si="68"/>
        <v>0</v>
      </c>
      <c r="AQ143" s="46">
        <f t="shared" si="58"/>
        <v>0</v>
      </c>
      <c r="AR143" s="50">
        <f t="shared" si="45"/>
        <v>1.1099999999999721E-2</v>
      </c>
      <c r="AS143" s="42">
        <f t="shared" si="59"/>
        <v>0</v>
      </c>
      <c r="AT143" s="46">
        <f t="shared" si="69"/>
        <v>0</v>
      </c>
      <c r="AU143" s="46">
        <f t="shared" si="60"/>
        <v>0</v>
      </c>
      <c r="AV143" s="51">
        <f t="shared" si="46"/>
        <v>1.1099999999999721E-2</v>
      </c>
      <c r="AW143" s="42">
        <f t="shared" si="47"/>
        <v>0.20309999999999973</v>
      </c>
      <c r="AX143" s="43">
        <f t="shared" si="48"/>
        <v>-0.192</v>
      </c>
      <c r="AY143" s="42">
        <f t="shared" si="71"/>
        <v>340</v>
      </c>
      <c r="AZ143" s="52">
        <f t="shared" si="72"/>
        <v>7.4399999999999995</v>
      </c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  <c r="QR143" s="35"/>
      <c r="QS143" s="35"/>
      <c r="QT143" s="35"/>
      <c r="QU143" s="35"/>
      <c r="QV143" s="35"/>
      <c r="QW143" s="35"/>
      <c r="QX143" s="35"/>
      <c r="QY143" s="35"/>
      <c r="QZ143" s="35"/>
      <c r="RA143" s="35"/>
      <c r="RB143" s="35"/>
      <c r="RC143" s="35"/>
      <c r="RD143" s="35"/>
      <c r="RE143" s="35"/>
      <c r="RF143" s="35"/>
      <c r="RG143" s="35"/>
      <c r="RH143" s="35"/>
      <c r="RI143" s="35"/>
      <c r="RJ143" s="35"/>
      <c r="RK143" s="35"/>
      <c r="RL143" s="35"/>
      <c r="RM143" s="35"/>
      <c r="RN143" s="35"/>
      <c r="RO143" s="35"/>
      <c r="RP143" s="35"/>
      <c r="RQ143" s="35"/>
      <c r="RR143" s="35"/>
      <c r="RS143" s="35"/>
      <c r="RT143" s="35"/>
      <c r="RU143" s="35"/>
      <c r="RV143" s="35"/>
      <c r="RW143" s="35"/>
      <c r="RX143" s="35"/>
      <c r="RY143" s="35"/>
      <c r="RZ143" s="35"/>
      <c r="SA143" s="35"/>
      <c r="SB143" s="35"/>
      <c r="SC143" s="35"/>
      <c r="SD143" s="35"/>
      <c r="SE143" s="35"/>
      <c r="SF143" s="35"/>
      <c r="SG143" s="35"/>
      <c r="SH143" s="35"/>
      <c r="SI143" s="35"/>
      <c r="SJ143" s="35"/>
      <c r="SK143" s="35"/>
      <c r="SL143" s="35"/>
      <c r="SM143" s="35"/>
      <c r="SN143" s="35"/>
      <c r="SO143" s="35"/>
      <c r="SP143" s="35"/>
      <c r="SQ143" s="35"/>
      <c r="SR143" s="35"/>
      <c r="SS143" s="35"/>
      <c r="ST143" s="35"/>
      <c r="SU143" s="35"/>
      <c r="SV143" s="35"/>
      <c r="SW143" s="35"/>
      <c r="SX143" s="35"/>
      <c r="SY143" s="35"/>
      <c r="SZ143" s="35"/>
      <c r="TA143" s="35"/>
      <c r="TB143" s="35"/>
      <c r="TC143" s="35"/>
      <c r="TD143" s="35"/>
      <c r="TE143" s="35"/>
      <c r="TF143" s="35"/>
      <c r="TG143" s="35"/>
      <c r="TH143" s="35"/>
      <c r="TI143" s="35"/>
      <c r="TJ143" s="35"/>
      <c r="TK143" s="35"/>
      <c r="TL143" s="35"/>
      <c r="TM143" s="35"/>
      <c r="TN143" s="35"/>
      <c r="TO143" s="35"/>
      <c r="TP143" s="35"/>
      <c r="TQ143" s="35"/>
      <c r="TR143" s="35"/>
      <c r="TS143" s="35"/>
      <c r="TT143" s="35"/>
      <c r="TU143" s="35"/>
      <c r="TV143" s="35"/>
      <c r="TW143" s="35"/>
      <c r="TX143" s="35"/>
      <c r="TY143" s="35"/>
      <c r="TZ143" s="35"/>
      <c r="UA143" s="35"/>
      <c r="UB143" s="35"/>
      <c r="UC143" s="35"/>
      <c r="UD143" s="35"/>
      <c r="UE143" s="35"/>
      <c r="UF143" s="35"/>
      <c r="UG143" s="35"/>
      <c r="UH143" s="35"/>
      <c r="UI143" s="35"/>
      <c r="UJ143" s="35"/>
      <c r="UK143" s="35"/>
      <c r="UL143" s="35"/>
      <c r="UM143" s="35"/>
      <c r="UN143" s="35"/>
      <c r="UO143" s="35"/>
      <c r="UP143" s="35"/>
      <c r="UQ143" s="35"/>
      <c r="UR143" s="35"/>
      <c r="US143" s="35"/>
      <c r="UT143" s="35"/>
      <c r="UU143" s="35"/>
      <c r="UV143" s="35"/>
      <c r="UW143" s="35"/>
      <c r="UX143" s="35"/>
      <c r="UY143" s="35"/>
      <c r="UZ143" s="35"/>
      <c r="VA143" s="35"/>
      <c r="VB143" s="35"/>
      <c r="VC143" s="35"/>
      <c r="VD143" s="35"/>
      <c r="VE143" s="35"/>
      <c r="VF143" s="35"/>
      <c r="VG143" s="35"/>
      <c r="VH143" s="35"/>
      <c r="VI143" s="35"/>
      <c r="VJ143" s="35"/>
      <c r="VK143" s="35"/>
      <c r="VL143" s="35"/>
      <c r="VM143" s="35"/>
      <c r="VN143" s="35"/>
      <c r="VO143" s="35"/>
      <c r="VP143" s="35"/>
      <c r="VQ143" s="35"/>
      <c r="VR143" s="35"/>
      <c r="VS143" s="35"/>
      <c r="VT143" s="35"/>
      <c r="VU143" s="35"/>
      <c r="VV143" s="35"/>
      <c r="VW143" s="35"/>
      <c r="VX143" s="35"/>
      <c r="VY143" s="35"/>
      <c r="VZ143" s="35"/>
      <c r="WA143" s="35"/>
      <c r="WB143" s="35"/>
      <c r="WC143" s="35"/>
      <c r="WD143" s="35"/>
      <c r="WE143" s="35"/>
      <c r="WF143" s="35"/>
      <c r="WG143" s="35"/>
      <c r="WH143" s="35"/>
      <c r="WI143" s="35"/>
      <c r="WJ143" s="35"/>
      <c r="WK143" s="35"/>
      <c r="WL143" s="35"/>
      <c r="WM143" s="35"/>
      <c r="WN143" s="35"/>
      <c r="WO143" s="35"/>
      <c r="WP143" s="35"/>
      <c r="WQ143" s="35"/>
      <c r="WR143" s="35"/>
      <c r="WS143" s="35"/>
      <c r="WT143" s="35"/>
      <c r="WU143" s="35"/>
      <c r="WV143" s="35"/>
      <c r="WW143" s="35"/>
      <c r="WX143" s="35"/>
      <c r="WY143" s="35"/>
      <c r="WZ143" s="35"/>
      <c r="XA143" s="35"/>
      <c r="XB143" s="35"/>
      <c r="XC143" s="35"/>
      <c r="XD143" s="35"/>
      <c r="XE143" s="35"/>
      <c r="XF143" s="35"/>
      <c r="XG143" s="35"/>
      <c r="XH143" s="35"/>
      <c r="XI143" s="35"/>
      <c r="XJ143" s="35"/>
      <c r="XK143" s="35"/>
      <c r="XL143" s="35"/>
      <c r="XM143" s="35"/>
      <c r="XN143" s="35"/>
      <c r="XO143" s="35"/>
      <c r="XP143" s="35"/>
      <c r="XQ143" s="35"/>
      <c r="XR143" s="35"/>
      <c r="XS143" s="35"/>
      <c r="XT143" s="35"/>
      <c r="XU143" s="35"/>
      <c r="XV143" s="35"/>
      <c r="XW143" s="35"/>
      <c r="XX143" s="35"/>
      <c r="XY143" s="35"/>
      <c r="XZ143" s="35"/>
      <c r="YA143" s="35"/>
      <c r="YB143" s="35"/>
      <c r="YC143" s="35"/>
      <c r="YD143" s="35"/>
      <c r="YE143" s="35"/>
      <c r="YF143" s="35"/>
      <c r="YG143" s="35"/>
      <c r="YH143" s="35"/>
      <c r="YI143" s="35"/>
      <c r="YJ143" s="35"/>
      <c r="YK143" s="35"/>
      <c r="YL143" s="35"/>
      <c r="YM143" s="35"/>
      <c r="YN143" s="35"/>
      <c r="YO143" s="35"/>
      <c r="YP143" s="35"/>
      <c r="YQ143" s="35"/>
      <c r="YR143" s="35"/>
      <c r="YS143" s="35"/>
      <c r="YT143" s="35"/>
      <c r="YU143" s="35"/>
      <c r="YV143" s="35"/>
      <c r="YW143" s="35"/>
      <c r="YX143" s="35"/>
      <c r="YY143" s="35"/>
      <c r="YZ143" s="35"/>
      <c r="ZA143" s="35"/>
      <c r="ZB143" s="35"/>
      <c r="ZC143" s="35"/>
      <c r="ZD143" s="35"/>
      <c r="ZE143" s="35"/>
      <c r="ZF143" s="35"/>
      <c r="ZG143" s="35"/>
      <c r="ZH143" s="35"/>
      <c r="ZI143" s="35"/>
      <c r="ZJ143" s="35"/>
      <c r="ZK143" s="35"/>
      <c r="ZL143" s="35"/>
      <c r="ZM143" s="35"/>
      <c r="ZN143" s="35"/>
      <c r="ZO143" s="35"/>
      <c r="ZP143" s="35"/>
      <c r="ZQ143" s="35"/>
      <c r="ZR143" s="35"/>
      <c r="ZS143" s="35"/>
      <c r="ZT143" s="35"/>
      <c r="ZU143" s="35"/>
      <c r="ZV143" s="35"/>
      <c r="ZW143" s="35"/>
      <c r="ZX143" s="35"/>
      <c r="ZY143" s="35"/>
      <c r="ZZ143" s="35"/>
      <c r="AAA143" s="35"/>
      <c r="AAB143" s="35"/>
      <c r="AAC143" s="35"/>
      <c r="AAD143" s="35"/>
      <c r="AAE143" s="35"/>
      <c r="AAF143" s="35"/>
      <c r="AAG143" s="35"/>
      <c r="AAH143" s="35"/>
      <c r="AAI143" s="35"/>
      <c r="AAJ143" s="35"/>
      <c r="AAK143" s="35"/>
      <c r="AAL143" s="35"/>
      <c r="AAM143" s="35"/>
      <c r="AAN143" s="35"/>
      <c r="AAO143" s="35"/>
      <c r="AAP143" s="35"/>
      <c r="AAQ143" s="35"/>
      <c r="AAR143" s="35"/>
      <c r="AAS143" s="35"/>
      <c r="AAT143" s="35"/>
      <c r="AAU143" s="35"/>
      <c r="AAV143" s="35"/>
      <c r="AAW143" s="35"/>
      <c r="AAX143" s="35"/>
      <c r="AAY143" s="35"/>
      <c r="AAZ143" s="35"/>
      <c r="ABA143" s="35"/>
      <c r="ABB143" s="35"/>
      <c r="ABC143" s="35"/>
      <c r="ABD143" s="35"/>
      <c r="ABE143" s="35"/>
      <c r="ABF143" s="35"/>
      <c r="ABG143" s="35"/>
      <c r="ABH143" s="35"/>
      <c r="ABI143" s="35"/>
      <c r="ABJ143" s="35"/>
      <c r="ABK143" s="35"/>
      <c r="ABL143" s="35"/>
      <c r="ABM143" s="35"/>
      <c r="ABN143" s="35"/>
      <c r="ABO143" s="35"/>
      <c r="ABP143" s="35"/>
      <c r="ABQ143" s="35"/>
      <c r="ABR143" s="35"/>
      <c r="ABS143" s="35"/>
      <c r="ABT143" s="35"/>
      <c r="ABU143" s="35"/>
      <c r="ABV143" s="35"/>
      <c r="ABW143" s="35"/>
      <c r="ABX143" s="35"/>
      <c r="ABY143" s="35"/>
      <c r="ABZ143" s="35"/>
      <c r="ACA143" s="35"/>
      <c r="ACB143" s="35"/>
      <c r="ACC143" s="35"/>
      <c r="ACD143" s="35"/>
      <c r="ACE143" s="35"/>
      <c r="ACF143" s="35"/>
      <c r="ACG143" s="35"/>
      <c r="ACH143" s="35"/>
      <c r="ACI143" s="35"/>
      <c r="ACJ143" s="35"/>
      <c r="ACK143" s="35"/>
      <c r="ACL143" s="35"/>
      <c r="ACM143" s="35"/>
      <c r="ACN143" s="35"/>
      <c r="ACO143" s="35"/>
      <c r="ACP143" s="35"/>
      <c r="ACQ143" s="35"/>
      <c r="ACR143" s="35"/>
      <c r="ACS143" s="35"/>
      <c r="ACT143" s="35"/>
      <c r="ACU143" s="35"/>
      <c r="ACV143" s="35"/>
      <c r="ACW143" s="35"/>
      <c r="ACX143" s="35"/>
      <c r="ACY143" s="35"/>
      <c r="ACZ143" s="35"/>
      <c r="ADA143" s="35"/>
      <c r="ADB143" s="35"/>
      <c r="ADC143" s="35"/>
      <c r="ADD143" s="35"/>
      <c r="ADE143" s="35"/>
      <c r="ADF143" s="35"/>
      <c r="ADG143" s="35"/>
      <c r="ADH143" s="35"/>
      <c r="ADI143" s="35"/>
      <c r="ADJ143" s="35"/>
      <c r="ADK143" s="35"/>
      <c r="ADL143" s="35"/>
      <c r="ADM143" s="35"/>
      <c r="ADN143" s="35"/>
      <c r="ADO143" s="35"/>
      <c r="ADP143" s="35"/>
      <c r="ADQ143" s="35"/>
      <c r="ADR143" s="35"/>
      <c r="ADS143" s="35"/>
      <c r="ADT143" s="35"/>
      <c r="ADU143" s="35"/>
      <c r="ADV143" s="35"/>
      <c r="ADW143" s="35"/>
      <c r="ADX143" s="35"/>
      <c r="ADY143" s="35"/>
      <c r="ADZ143" s="35"/>
      <c r="AEA143" s="35"/>
      <c r="AEB143" s="35"/>
      <c r="AEC143" s="35"/>
      <c r="AED143" s="35"/>
      <c r="AEE143" s="35"/>
      <c r="AEF143" s="35"/>
      <c r="AEG143" s="35"/>
      <c r="AEH143" s="35"/>
      <c r="AEI143" s="35"/>
      <c r="AEJ143" s="35"/>
      <c r="AEK143" s="35"/>
      <c r="AEL143" s="35"/>
      <c r="AEM143" s="35"/>
      <c r="AEN143" s="35"/>
      <c r="AEO143" s="35"/>
      <c r="AEP143" s="35"/>
      <c r="AEQ143" s="35"/>
      <c r="AER143" s="35"/>
      <c r="AES143" s="35"/>
      <c r="AET143" s="35"/>
      <c r="AEU143" s="35"/>
      <c r="AEV143" s="35"/>
      <c r="AEW143" s="35"/>
      <c r="AEX143" s="35"/>
      <c r="AEY143" s="35"/>
      <c r="AEZ143" s="35"/>
      <c r="AFA143" s="35"/>
      <c r="AFB143" s="35"/>
      <c r="AFC143" s="35"/>
      <c r="AFD143" s="35"/>
      <c r="AFE143" s="35"/>
      <c r="AFF143" s="35"/>
      <c r="AFG143" s="35"/>
      <c r="AFH143" s="35"/>
      <c r="AFI143" s="35"/>
      <c r="AFJ143" s="35"/>
      <c r="AFK143" s="35"/>
      <c r="AFL143" s="35"/>
      <c r="AFM143" s="35"/>
      <c r="AFN143" s="35"/>
      <c r="AFO143" s="35"/>
      <c r="AFP143" s="35"/>
      <c r="AFQ143" s="35"/>
      <c r="AFR143" s="35"/>
      <c r="AFS143" s="35"/>
      <c r="AFT143" s="35"/>
      <c r="AFU143" s="35"/>
      <c r="AFV143" s="35"/>
      <c r="AFW143" s="35"/>
      <c r="AFX143" s="35"/>
      <c r="AFY143" s="35"/>
      <c r="AFZ143" s="35"/>
      <c r="AGA143" s="35"/>
      <c r="AGB143" s="35"/>
      <c r="AGC143" s="35"/>
      <c r="AGD143" s="35"/>
      <c r="AGE143" s="35"/>
      <c r="AGF143" s="35"/>
      <c r="AGG143" s="35"/>
      <c r="AGH143" s="35"/>
      <c r="AGI143" s="35"/>
      <c r="AGJ143" s="35"/>
      <c r="AGK143" s="35"/>
      <c r="AGL143" s="35"/>
      <c r="AGM143" s="35"/>
      <c r="AGN143" s="35"/>
      <c r="AGO143" s="35"/>
      <c r="AGP143" s="35"/>
      <c r="AGQ143" s="35"/>
      <c r="AGR143" s="35"/>
      <c r="AGS143" s="35"/>
      <c r="AGT143" s="35"/>
      <c r="AGU143" s="35"/>
      <c r="AGV143" s="35"/>
      <c r="AGW143" s="35"/>
      <c r="AGX143" s="35"/>
      <c r="AGY143" s="35"/>
      <c r="AGZ143" s="35"/>
      <c r="AHA143" s="35"/>
      <c r="AHB143" s="35"/>
      <c r="AHC143" s="35"/>
      <c r="AHD143" s="35"/>
      <c r="AHE143" s="35"/>
      <c r="AHF143" s="35"/>
      <c r="AHG143" s="35"/>
      <c r="AHH143" s="35"/>
      <c r="AHI143" s="35"/>
      <c r="AHJ143" s="35"/>
      <c r="AHK143" s="35"/>
      <c r="AHL143" s="35"/>
      <c r="AHM143" s="35"/>
      <c r="AHN143" s="35"/>
      <c r="AHO143" s="35"/>
      <c r="AHP143" s="35"/>
      <c r="AHQ143" s="35"/>
      <c r="AHR143" s="35"/>
      <c r="AHS143" s="35"/>
      <c r="AHT143" s="35"/>
      <c r="AHU143" s="35"/>
      <c r="AHV143" s="35"/>
      <c r="AHW143" s="35"/>
      <c r="AHX143" s="35"/>
      <c r="AHY143" s="35"/>
      <c r="AHZ143" s="35"/>
      <c r="AIA143" s="35"/>
      <c r="AIB143" s="35"/>
      <c r="AIC143" s="35"/>
      <c r="AID143" s="35"/>
      <c r="AIE143" s="35"/>
      <c r="AIF143" s="35"/>
      <c r="AIG143" s="35"/>
      <c r="AIH143" s="35"/>
      <c r="AII143" s="35"/>
      <c r="AIJ143" s="35"/>
      <c r="AIK143" s="35"/>
      <c r="AIL143" s="35"/>
      <c r="AIM143" s="35"/>
      <c r="AIN143" s="35"/>
      <c r="AIO143" s="35"/>
      <c r="AIP143" s="35"/>
      <c r="AIQ143" s="35"/>
      <c r="AIR143" s="35"/>
      <c r="AIS143" s="35"/>
      <c r="AIT143" s="35"/>
      <c r="AIU143" s="35"/>
      <c r="AIV143" s="35"/>
      <c r="AIW143" s="35"/>
      <c r="AIX143" s="35"/>
      <c r="AIY143" s="35"/>
      <c r="AIZ143" s="35"/>
      <c r="AJA143" s="35"/>
      <c r="AJB143" s="35"/>
      <c r="AJC143" s="35"/>
      <c r="AJD143" s="35"/>
      <c r="AJE143" s="35"/>
      <c r="AJF143" s="35"/>
      <c r="AJG143" s="35"/>
      <c r="AJH143" s="35"/>
      <c r="AJI143" s="35"/>
      <c r="AJJ143" s="35"/>
      <c r="AJK143" s="35"/>
      <c r="AJL143" s="35"/>
      <c r="AJM143" s="35"/>
      <c r="AJN143" s="35"/>
      <c r="AJO143" s="35"/>
      <c r="AJP143" s="35"/>
      <c r="AJQ143" s="35"/>
      <c r="AJR143" s="35"/>
      <c r="AJS143" s="35"/>
      <c r="AJT143" s="35"/>
      <c r="AJU143" s="35"/>
      <c r="AJV143" s="35"/>
      <c r="AJW143" s="35"/>
      <c r="AJX143" s="35"/>
      <c r="AJY143" s="35"/>
      <c r="AJZ143" s="35"/>
      <c r="AKA143" s="35"/>
      <c r="AKB143" s="35"/>
      <c r="AKC143" s="35"/>
      <c r="AKD143" s="35"/>
      <c r="AKE143" s="35"/>
      <c r="AKF143" s="35"/>
      <c r="AKG143" s="35"/>
      <c r="AKH143" s="35"/>
      <c r="AKI143" s="35"/>
      <c r="AKJ143" s="35"/>
      <c r="AKK143" s="35"/>
      <c r="AKL143" s="35"/>
      <c r="AKM143" s="35"/>
      <c r="AKN143" s="35"/>
      <c r="AKO143" s="35"/>
      <c r="AKP143" s="35"/>
      <c r="AKQ143" s="35"/>
      <c r="AKR143" s="35"/>
      <c r="AKS143" s="35"/>
      <c r="AKT143" s="35"/>
      <c r="AKU143" s="35"/>
      <c r="AKV143" s="35"/>
      <c r="AKW143" s="35"/>
      <c r="AKX143" s="35"/>
      <c r="AKY143" s="35"/>
      <c r="AKZ143" s="35"/>
      <c r="ALA143" s="35"/>
      <c r="ALB143" s="35"/>
      <c r="ALC143" s="35"/>
      <c r="ALD143" s="35"/>
      <c r="ALE143" s="35"/>
      <c r="ALF143" s="35"/>
      <c r="ALG143" s="35"/>
      <c r="ALH143" s="35"/>
      <c r="ALI143" s="35"/>
      <c r="ALJ143" s="35"/>
      <c r="ALK143" s="35"/>
      <c r="ALL143" s="35"/>
      <c r="ALM143" s="35"/>
      <c r="ALN143" s="35"/>
      <c r="ALO143" s="35"/>
      <c r="ALP143" s="35"/>
      <c r="ALQ143" s="35"/>
      <c r="ALR143" s="35"/>
      <c r="ALS143" s="35"/>
      <c r="ALT143" s="35"/>
      <c r="ALU143" s="35"/>
      <c r="ALV143" s="35"/>
      <c r="ALW143" s="35"/>
      <c r="ALX143" s="35"/>
      <c r="ALY143" s="35"/>
      <c r="ALZ143" s="35"/>
      <c r="AMA143" s="35"/>
    </row>
    <row r="144" spans="14:1015">
      <c r="N144" s="3">
        <f>Y144*info!T$4+AC144*info!T$5+AG144*info!T$6+AK144*info!T$7+N143</f>
        <v>2.4342000000000001</v>
      </c>
      <c r="P144" s="45">
        <v>104</v>
      </c>
      <c r="Q144" s="131"/>
      <c r="R144" s="131"/>
      <c r="S144" s="161">
        <f t="shared" si="61"/>
        <v>2.3924901185770744E-2</v>
      </c>
      <c r="T144" s="169">
        <f>AA143*$AA$30*$AA$34*(1-$AA$32)+AE143*$AE$30*$AE$34*(1-$AE$32)+AI143*$AI$30*$AI$34*(1-$AI$32)+AM143*$AM$30*$AM$34*(1-$AM$32)+AQ143*$AQ$30*$AQ$34*(1-$AQ$32)+AU143*$AU$30*$AU$34*(1-$AU$32)+Q144-R144+AW143+AX143+Advance!G118</f>
        <v>0.19709999999999972</v>
      </c>
      <c r="U144" s="132">
        <f t="shared" si="70"/>
        <v>0</v>
      </c>
      <c r="V144" s="165">
        <f t="shared" si="49"/>
        <v>0.19709999999999972</v>
      </c>
      <c r="W144" s="166">
        <f t="shared" si="62"/>
        <v>7.3680000000000003</v>
      </c>
      <c r="X144" s="49"/>
      <c r="Y144" s="42">
        <f t="shared" si="41"/>
        <v>0</v>
      </c>
      <c r="Z144" s="46">
        <f t="shared" si="63"/>
        <v>0</v>
      </c>
      <c r="AA144" s="47">
        <f t="shared" si="50"/>
        <v>0</v>
      </c>
      <c r="AB144" s="48">
        <f t="shared" si="51"/>
        <v>0.19709999999999972</v>
      </c>
      <c r="AC144" s="49">
        <f t="shared" si="52"/>
        <v>11</v>
      </c>
      <c r="AD144" s="46">
        <f t="shared" si="64"/>
        <v>-11</v>
      </c>
      <c r="AE144" s="46">
        <f t="shared" si="53"/>
        <v>100</v>
      </c>
      <c r="AF144" s="50">
        <f t="shared" si="42"/>
        <v>6.5099999999999714E-2</v>
      </c>
      <c r="AG144" s="42">
        <f t="shared" si="65"/>
        <v>2</v>
      </c>
      <c r="AH144" s="46">
        <f t="shared" si="66"/>
        <v>-5</v>
      </c>
      <c r="AI144" s="46">
        <f t="shared" si="54"/>
        <v>197</v>
      </c>
      <c r="AJ144" s="50">
        <f t="shared" si="43"/>
        <v>1.7099999999999713E-2</v>
      </c>
      <c r="AK144" s="42">
        <f t="shared" si="55"/>
        <v>0</v>
      </c>
      <c r="AL144" s="46">
        <f t="shared" si="67"/>
        <v>0</v>
      </c>
      <c r="AM144" s="46">
        <f t="shared" si="56"/>
        <v>40</v>
      </c>
      <c r="AN144" s="50">
        <f t="shared" si="44"/>
        <v>1.7099999999999713E-2</v>
      </c>
      <c r="AO144" s="42">
        <f t="shared" si="57"/>
        <v>0</v>
      </c>
      <c r="AP144" s="46">
        <f t="shared" si="68"/>
        <v>0</v>
      </c>
      <c r="AQ144" s="46">
        <f t="shared" si="58"/>
        <v>0</v>
      </c>
      <c r="AR144" s="50">
        <f t="shared" si="45"/>
        <v>1.7099999999999713E-2</v>
      </c>
      <c r="AS144" s="42">
        <f t="shared" si="59"/>
        <v>0</v>
      </c>
      <c r="AT144" s="46">
        <f t="shared" si="69"/>
        <v>0</v>
      </c>
      <c r="AU144" s="46">
        <f t="shared" si="60"/>
        <v>0</v>
      </c>
      <c r="AV144" s="51">
        <f t="shared" si="46"/>
        <v>1.7099999999999713E-2</v>
      </c>
      <c r="AW144" s="42">
        <f t="shared" si="47"/>
        <v>0.19709999999999972</v>
      </c>
      <c r="AX144" s="43">
        <f t="shared" si="48"/>
        <v>-0.18</v>
      </c>
      <c r="AY144" s="42">
        <f t="shared" si="71"/>
        <v>337</v>
      </c>
      <c r="AZ144" s="52">
        <f t="shared" si="72"/>
        <v>7.3680000000000003</v>
      </c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  <c r="QR144" s="35"/>
      <c r="QS144" s="35"/>
      <c r="QT144" s="35"/>
      <c r="QU144" s="35"/>
      <c r="QV144" s="35"/>
      <c r="QW144" s="35"/>
      <c r="QX144" s="35"/>
      <c r="QY144" s="35"/>
      <c r="QZ144" s="35"/>
      <c r="RA144" s="35"/>
      <c r="RB144" s="35"/>
      <c r="RC144" s="35"/>
      <c r="RD144" s="35"/>
      <c r="RE144" s="35"/>
      <c r="RF144" s="35"/>
      <c r="RG144" s="35"/>
      <c r="RH144" s="35"/>
      <c r="RI144" s="35"/>
      <c r="RJ144" s="35"/>
      <c r="RK144" s="35"/>
      <c r="RL144" s="35"/>
      <c r="RM144" s="35"/>
      <c r="RN144" s="35"/>
      <c r="RO144" s="35"/>
      <c r="RP144" s="35"/>
      <c r="RQ144" s="35"/>
      <c r="RR144" s="35"/>
      <c r="RS144" s="35"/>
      <c r="RT144" s="35"/>
      <c r="RU144" s="35"/>
      <c r="RV144" s="35"/>
      <c r="RW144" s="35"/>
      <c r="RX144" s="35"/>
      <c r="RY144" s="35"/>
      <c r="RZ144" s="35"/>
      <c r="SA144" s="35"/>
      <c r="SB144" s="35"/>
      <c r="SC144" s="35"/>
      <c r="SD144" s="35"/>
      <c r="SE144" s="35"/>
      <c r="SF144" s="35"/>
      <c r="SG144" s="35"/>
      <c r="SH144" s="35"/>
      <c r="SI144" s="35"/>
      <c r="SJ144" s="35"/>
      <c r="SK144" s="35"/>
      <c r="SL144" s="35"/>
      <c r="SM144" s="35"/>
      <c r="SN144" s="35"/>
      <c r="SO144" s="35"/>
      <c r="SP144" s="35"/>
      <c r="SQ144" s="35"/>
      <c r="SR144" s="35"/>
      <c r="SS144" s="35"/>
      <c r="ST144" s="35"/>
      <c r="SU144" s="35"/>
      <c r="SV144" s="35"/>
      <c r="SW144" s="35"/>
      <c r="SX144" s="35"/>
      <c r="SY144" s="35"/>
      <c r="SZ144" s="35"/>
      <c r="TA144" s="35"/>
      <c r="TB144" s="35"/>
      <c r="TC144" s="35"/>
      <c r="TD144" s="35"/>
      <c r="TE144" s="35"/>
      <c r="TF144" s="35"/>
      <c r="TG144" s="35"/>
      <c r="TH144" s="35"/>
      <c r="TI144" s="35"/>
      <c r="TJ144" s="35"/>
      <c r="TK144" s="35"/>
      <c r="TL144" s="35"/>
      <c r="TM144" s="35"/>
      <c r="TN144" s="35"/>
      <c r="TO144" s="35"/>
      <c r="TP144" s="35"/>
      <c r="TQ144" s="35"/>
      <c r="TR144" s="35"/>
      <c r="TS144" s="35"/>
      <c r="TT144" s="35"/>
      <c r="TU144" s="35"/>
      <c r="TV144" s="35"/>
      <c r="TW144" s="35"/>
      <c r="TX144" s="35"/>
      <c r="TY144" s="35"/>
      <c r="TZ144" s="35"/>
      <c r="UA144" s="35"/>
      <c r="UB144" s="35"/>
      <c r="UC144" s="35"/>
      <c r="UD144" s="35"/>
      <c r="UE144" s="35"/>
      <c r="UF144" s="35"/>
      <c r="UG144" s="35"/>
      <c r="UH144" s="35"/>
      <c r="UI144" s="35"/>
      <c r="UJ144" s="35"/>
      <c r="UK144" s="35"/>
      <c r="UL144" s="35"/>
      <c r="UM144" s="35"/>
      <c r="UN144" s="35"/>
      <c r="UO144" s="35"/>
      <c r="UP144" s="35"/>
      <c r="UQ144" s="35"/>
      <c r="UR144" s="35"/>
      <c r="US144" s="35"/>
      <c r="UT144" s="35"/>
      <c r="UU144" s="35"/>
      <c r="UV144" s="35"/>
      <c r="UW144" s="35"/>
      <c r="UX144" s="35"/>
      <c r="UY144" s="35"/>
      <c r="UZ144" s="35"/>
      <c r="VA144" s="35"/>
      <c r="VB144" s="35"/>
      <c r="VC144" s="35"/>
      <c r="VD144" s="35"/>
      <c r="VE144" s="35"/>
      <c r="VF144" s="35"/>
      <c r="VG144" s="35"/>
      <c r="VH144" s="35"/>
      <c r="VI144" s="35"/>
      <c r="VJ144" s="35"/>
      <c r="VK144" s="35"/>
      <c r="VL144" s="35"/>
      <c r="VM144" s="35"/>
      <c r="VN144" s="35"/>
      <c r="VO144" s="35"/>
      <c r="VP144" s="35"/>
      <c r="VQ144" s="35"/>
      <c r="VR144" s="35"/>
      <c r="VS144" s="35"/>
      <c r="VT144" s="35"/>
      <c r="VU144" s="35"/>
      <c r="VV144" s="35"/>
      <c r="VW144" s="35"/>
      <c r="VX144" s="35"/>
      <c r="VY144" s="35"/>
      <c r="VZ144" s="35"/>
      <c r="WA144" s="35"/>
      <c r="WB144" s="35"/>
      <c r="WC144" s="35"/>
      <c r="WD144" s="35"/>
      <c r="WE144" s="35"/>
      <c r="WF144" s="35"/>
      <c r="WG144" s="35"/>
      <c r="WH144" s="35"/>
      <c r="WI144" s="35"/>
      <c r="WJ144" s="35"/>
      <c r="WK144" s="35"/>
      <c r="WL144" s="35"/>
      <c r="WM144" s="35"/>
      <c r="WN144" s="35"/>
      <c r="WO144" s="35"/>
      <c r="WP144" s="35"/>
      <c r="WQ144" s="35"/>
      <c r="WR144" s="35"/>
      <c r="WS144" s="35"/>
      <c r="WT144" s="35"/>
      <c r="WU144" s="35"/>
      <c r="WV144" s="35"/>
      <c r="WW144" s="35"/>
      <c r="WX144" s="35"/>
      <c r="WY144" s="35"/>
      <c r="WZ144" s="35"/>
      <c r="XA144" s="35"/>
      <c r="XB144" s="35"/>
      <c r="XC144" s="35"/>
      <c r="XD144" s="35"/>
      <c r="XE144" s="35"/>
      <c r="XF144" s="35"/>
      <c r="XG144" s="35"/>
      <c r="XH144" s="35"/>
      <c r="XI144" s="35"/>
      <c r="XJ144" s="35"/>
      <c r="XK144" s="35"/>
      <c r="XL144" s="35"/>
      <c r="XM144" s="35"/>
      <c r="XN144" s="35"/>
      <c r="XO144" s="35"/>
      <c r="XP144" s="35"/>
      <c r="XQ144" s="35"/>
      <c r="XR144" s="35"/>
      <c r="XS144" s="35"/>
      <c r="XT144" s="35"/>
      <c r="XU144" s="35"/>
      <c r="XV144" s="35"/>
      <c r="XW144" s="35"/>
      <c r="XX144" s="35"/>
      <c r="XY144" s="35"/>
      <c r="XZ144" s="35"/>
      <c r="YA144" s="35"/>
      <c r="YB144" s="35"/>
      <c r="YC144" s="35"/>
      <c r="YD144" s="35"/>
      <c r="YE144" s="35"/>
      <c r="YF144" s="35"/>
      <c r="YG144" s="35"/>
      <c r="YH144" s="35"/>
      <c r="YI144" s="35"/>
      <c r="YJ144" s="35"/>
      <c r="YK144" s="35"/>
      <c r="YL144" s="35"/>
      <c r="YM144" s="35"/>
      <c r="YN144" s="35"/>
      <c r="YO144" s="35"/>
      <c r="YP144" s="35"/>
      <c r="YQ144" s="35"/>
      <c r="YR144" s="35"/>
      <c r="YS144" s="35"/>
      <c r="YT144" s="35"/>
      <c r="YU144" s="35"/>
      <c r="YV144" s="35"/>
      <c r="YW144" s="35"/>
      <c r="YX144" s="35"/>
      <c r="YY144" s="35"/>
      <c r="YZ144" s="35"/>
      <c r="ZA144" s="35"/>
      <c r="ZB144" s="35"/>
      <c r="ZC144" s="35"/>
      <c r="ZD144" s="35"/>
      <c r="ZE144" s="35"/>
      <c r="ZF144" s="35"/>
      <c r="ZG144" s="35"/>
      <c r="ZH144" s="35"/>
      <c r="ZI144" s="35"/>
      <c r="ZJ144" s="35"/>
      <c r="ZK144" s="35"/>
      <c r="ZL144" s="35"/>
      <c r="ZM144" s="35"/>
      <c r="ZN144" s="35"/>
      <c r="ZO144" s="35"/>
      <c r="ZP144" s="35"/>
      <c r="ZQ144" s="35"/>
      <c r="ZR144" s="35"/>
      <c r="ZS144" s="35"/>
      <c r="ZT144" s="35"/>
      <c r="ZU144" s="35"/>
      <c r="ZV144" s="35"/>
      <c r="ZW144" s="35"/>
      <c r="ZX144" s="35"/>
      <c r="ZY144" s="35"/>
      <c r="ZZ144" s="35"/>
      <c r="AAA144" s="35"/>
      <c r="AAB144" s="35"/>
      <c r="AAC144" s="35"/>
      <c r="AAD144" s="35"/>
      <c r="AAE144" s="35"/>
      <c r="AAF144" s="35"/>
      <c r="AAG144" s="35"/>
      <c r="AAH144" s="35"/>
      <c r="AAI144" s="35"/>
      <c r="AAJ144" s="35"/>
      <c r="AAK144" s="35"/>
      <c r="AAL144" s="35"/>
      <c r="AAM144" s="35"/>
      <c r="AAN144" s="35"/>
      <c r="AAO144" s="35"/>
      <c r="AAP144" s="35"/>
      <c r="AAQ144" s="35"/>
      <c r="AAR144" s="35"/>
      <c r="AAS144" s="35"/>
      <c r="AAT144" s="35"/>
      <c r="AAU144" s="35"/>
      <c r="AAV144" s="35"/>
      <c r="AAW144" s="35"/>
      <c r="AAX144" s="35"/>
      <c r="AAY144" s="35"/>
      <c r="AAZ144" s="35"/>
      <c r="ABA144" s="35"/>
      <c r="ABB144" s="35"/>
      <c r="ABC144" s="35"/>
      <c r="ABD144" s="35"/>
      <c r="ABE144" s="35"/>
      <c r="ABF144" s="35"/>
      <c r="ABG144" s="35"/>
      <c r="ABH144" s="35"/>
      <c r="ABI144" s="35"/>
      <c r="ABJ144" s="35"/>
      <c r="ABK144" s="35"/>
      <c r="ABL144" s="35"/>
      <c r="ABM144" s="35"/>
      <c r="ABN144" s="35"/>
      <c r="ABO144" s="35"/>
      <c r="ABP144" s="35"/>
      <c r="ABQ144" s="35"/>
      <c r="ABR144" s="35"/>
      <c r="ABS144" s="35"/>
      <c r="ABT144" s="35"/>
      <c r="ABU144" s="35"/>
      <c r="ABV144" s="35"/>
      <c r="ABW144" s="35"/>
      <c r="ABX144" s="35"/>
      <c r="ABY144" s="35"/>
      <c r="ABZ144" s="35"/>
      <c r="ACA144" s="35"/>
      <c r="ACB144" s="35"/>
      <c r="ACC144" s="35"/>
      <c r="ACD144" s="35"/>
      <c r="ACE144" s="35"/>
      <c r="ACF144" s="35"/>
      <c r="ACG144" s="35"/>
      <c r="ACH144" s="35"/>
      <c r="ACI144" s="35"/>
      <c r="ACJ144" s="35"/>
      <c r="ACK144" s="35"/>
      <c r="ACL144" s="35"/>
      <c r="ACM144" s="35"/>
      <c r="ACN144" s="35"/>
      <c r="ACO144" s="35"/>
      <c r="ACP144" s="35"/>
      <c r="ACQ144" s="35"/>
      <c r="ACR144" s="35"/>
      <c r="ACS144" s="35"/>
      <c r="ACT144" s="35"/>
      <c r="ACU144" s="35"/>
      <c r="ACV144" s="35"/>
      <c r="ACW144" s="35"/>
      <c r="ACX144" s="35"/>
      <c r="ACY144" s="35"/>
      <c r="ACZ144" s="35"/>
      <c r="ADA144" s="35"/>
      <c r="ADB144" s="35"/>
      <c r="ADC144" s="35"/>
      <c r="ADD144" s="35"/>
      <c r="ADE144" s="35"/>
      <c r="ADF144" s="35"/>
      <c r="ADG144" s="35"/>
      <c r="ADH144" s="35"/>
      <c r="ADI144" s="35"/>
      <c r="ADJ144" s="35"/>
      <c r="ADK144" s="35"/>
      <c r="ADL144" s="35"/>
      <c r="ADM144" s="35"/>
      <c r="ADN144" s="35"/>
      <c r="ADO144" s="35"/>
      <c r="ADP144" s="35"/>
      <c r="ADQ144" s="35"/>
      <c r="ADR144" s="35"/>
      <c r="ADS144" s="35"/>
      <c r="ADT144" s="35"/>
      <c r="ADU144" s="35"/>
      <c r="ADV144" s="35"/>
      <c r="ADW144" s="35"/>
      <c r="ADX144" s="35"/>
      <c r="ADY144" s="35"/>
      <c r="ADZ144" s="35"/>
      <c r="AEA144" s="35"/>
      <c r="AEB144" s="35"/>
      <c r="AEC144" s="35"/>
      <c r="AED144" s="35"/>
      <c r="AEE144" s="35"/>
      <c r="AEF144" s="35"/>
      <c r="AEG144" s="35"/>
      <c r="AEH144" s="35"/>
      <c r="AEI144" s="35"/>
      <c r="AEJ144" s="35"/>
      <c r="AEK144" s="35"/>
      <c r="AEL144" s="35"/>
      <c r="AEM144" s="35"/>
      <c r="AEN144" s="35"/>
      <c r="AEO144" s="35"/>
      <c r="AEP144" s="35"/>
      <c r="AEQ144" s="35"/>
      <c r="AER144" s="35"/>
      <c r="AES144" s="35"/>
      <c r="AET144" s="35"/>
      <c r="AEU144" s="35"/>
      <c r="AEV144" s="35"/>
      <c r="AEW144" s="35"/>
      <c r="AEX144" s="35"/>
      <c r="AEY144" s="35"/>
      <c r="AEZ144" s="35"/>
      <c r="AFA144" s="35"/>
      <c r="AFB144" s="35"/>
      <c r="AFC144" s="35"/>
      <c r="AFD144" s="35"/>
      <c r="AFE144" s="35"/>
      <c r="AFF144" s="35"/>
      <c r="AFG144" s="35"/>
      <c r="AFH144" s="35"/>
      <c r="AFI144" s="35"/>
      <c r="AFJ144" s="35"/>
      <c r="AFK144" s="35"/>
      <c r="AFL144" s="35"/>
      <c r="AFM144" s="35"/>
      <c r="AFN144" s="35"/>
      <c r="AFO144" s="35"/>
      <c r="AFP144" s="35"/>
      <c r="AFQ144" s="35"/>
      <c r="AFR144" s="35"/>
      <c r="AFS144" s="35"/>
      <c r="AFT144" s="35"/>
      <c r="AFU144" s="35"/>
      <c r="AFV144" s="35"/>
      <c r="AFW144" s="35"/>
      <c r="AFX144" s="35"/>
      <c r="AFY144" s="35"/>
      <c r="AFZ144" s="35"/>
      <c r="AGA144" s="35"/>
      <c r="AGB144" s="35"/>
      <c r="AGC144" s="35"/>
      <c r="AGD144" s="35"/>
      <c r="AGE144" s="35"/>
      <c r="AGF144" s="35"/>
      <c r="AGG144" s="35"/>
      <c r="AGH144" s="35"/>
      <c r="AGI144" s="35"/>
      <c r="AGJ144" s="35"/>
      <c r="AGK144" s="35"/>
      <c r="AGL144" s="35"/>
      <c r="AGM144" s="35"/>
      <c r="AGN144" s="35"/>
      <c r="AGO144" s="35"/>
      <c r="AGP144" s="35"/>
      <c r="AGQ144" s="35"/>
      <c r="AGR144" s="35"/>
      <c r="AGS144" s="35"/>
      <c r="AGT144" s="35"/>
      <c r="AGU144" s="35"/>
      <c r="AGV144" s="35"/>
      <c r="AGW144" s="35"/>
      <c r="AGX144" s="35"/>
      <c r="AGY144" s="35"/>
      <c r="AGZ144" s="35"/>
      <c r="AHA144" s="35"/>
      <c r="AHB144" s="35"/>
      <c r="AHC144" s="35"/>
      <c r="AHD144" s="35"/>
      <c r="AHE144" s="35"/>
      <c r="AHF144" s="35"/>
      <c r="AHG144" s="35"/>
      <c r="AHH144" s="35"/>
      <c r="AHI144" s="35"/>
      <c r="AHJ144" s="35"/>
      <c r="AHK144" s="35"/>
      <c r="AHL144" s="35"/>
      <c r="AHM144" s="35"/>
      <c r="AHN144" s="35"/>
      <c r="AHO144" s="35"/>
      <c r="AHP144" s="35"/>
      <c r="AHQ144" s="35"/>
      <c r="AHR144" s="35"/>
      <c r="AHS144" s="35"/>
      <c r="AHT144" s="35"/>
      <c r="AHU144" s="35"/>
      <c r="AHV144" s="35"/>
      <c r="AHW144" s="35"/>
      <c r="AHX144" s="35"/>
      <c r="AHY144" s="35"/>
      <c r="AHZ144" s="35"/>
      <c r="AIA144" s="35"/>
      <c r="AIB144" s="35"/>
      <c r="AIC144" s="35"/>
      <c r="AID144" s="35"/>
      <c r="AIE144" s="35"/>
      <c r="AIF144" s="35"/>
      <c r="AIG144" s="35"/>
      <c r="AIH144" s="35"/>
      <c r="AII144" s="35"/>
      <c r="AIJ144" s="35"/>
      <c r="AIK144" s="35"/>
      <c r="AIL144" s="35"/>
      <c r="AIM144" s="35"/>
      <c r="AIN144" s="35"/>
      <c r="AIO144" s="35"/>
      <c r="AIP144" s="35"/>
      <c r="AIQ144" s="35"/>
      <c r="AIR144" s="35"/>
      <c r="AIS144" s="35"/>
      <c r="AIT144" s="35"/>
      <c r="AIU144" s="35"/>
      <c r="AIV144" s="35"/>
      <c r="AIW144" s="35"/>
      <c r="AIX144" s="35"/>
      <c r="AIY144" s="35"/>
      <c r="AIZ144" s="35"/>
      <c r="AJA144" s="35"/>
      <c r="AJB144" s="35"/>
      <c r="AJC144" s="35"/>
      <c r="AJD144" s="35"/>
      <c r="AJE144" s="35"/>
      <c r="AJF144" s="35"/>
      <c r="AJG144" s="35"/>
      <c r="AJH144" s="35"/>
      <c r="AJI144" s="35"/>
      <c r="AJJ144" s="35"/>
      <c r="AJK144" s="35"/>
      <c r="AJL144" s="35"/>
      <c r="AJM144" s="35"/>
      <c r="AJN144" s="35"/>
      <c r="AJO144" s="35"/>
      <c r="AJP144" s="35"/>
      <c r="AJQ144" s="35"/>
      <c r="AJR144" s="35"/>
      <c r="AJS144" s="35"/>
      <c r="AJT144" s="35"/>
      <c r="AJU144" s="35"/>
      <c r="AJV144" s="35"/>
      <c r="AJW144" s="35"/>
      <c r="AJX144" s="35"/>
      <c r="AJY144" s="35"/>
      <c r="AJZ144" s="35"/>
      <c r="AKA144" s="35"/>
      <c r="AKB144" s="35"/>
      <c r="AKC144" s="35"/>
      <c r="AKD144" s="35"/>
      <c r="AKE144" s="35"/>
      <c r="AKF144" s="35"/>
      <c r="AKG144" s="35"/>
      <c r="AKH144" s="35"/>
      <c r="AKI144" s="35"/>
      <c r="AKJ144" s="35"/>
      <c r="AKK144" s="35"/>
      <c r="AKL144" s="35"/>
      <c r="AKM144" s="35"/>
      <c r="AKN144" s="35"/>
      <c r="AKO144" s="35"/>
      <c r="AKP144" s="35"/>
      <c r="AKQ144" s="35"/>
      <c r="AKR144" s="35"/>
      <c r="AKS144" s="35"/>
      <c r="AKT144" s="35"/>
      <c r="AKU144" s="35"/>
      <c r="AKV144" s="35"/>
      <c r="AKW144" s="35"/>
      <c r="AKX144" s="35"/>
      <c r="AKY144" s="35"/>
      <c r="AKZ144" s="35"/>
      <c r="ALA144" s="35"/>
      <c r="ALB144" s="35"/>
      <c r="ALC144" s="35"/>
      <c r="ALD144" s="35"/>
      <c r="ALE144" s="35"/>
      <c r="ALF144" s="35"/>
      <c r="ALG144" s="35"/>
      <c r="ALH144" s="35"/>
      <c r="ALI144" s="35"/>
      <c r="ALJ144" s="35"/>
      <c r="ALK144" s="35"/>
      <c r="ALL144" s="35"/>
      <c r="ALM144" s="35"/>
      <c r="ALN144" s="35"/>
      <c r="ALO144" s="35"/>
      <c r="ALP144" s="35"/>
      <c r="ALQ144" s="35"/>
      <c r="ALR144" s="35"/>
      <c r="ALS144" s="35"/>
      <c r="ALT144" s="35"/>
      <c r="ALU144" s="35"/>
      <c r="ALV144" s="35"/>
      <c r="ALW144" s="35"/>
      <c r="ALX144" s="35"/>
      <c r="ALY144" s="35"/>
      <c r="ALZ144" s="35"/>
      <c r="AMA144" s="35"/>
    </row>
    <row r="145" spans="14:1015">
      <c r="N145" s="3">
        <f>Y145*info!T$4+AC145*info!T$5+AG145*info!T$6+AK145*info!T$7+N144</f>
        <v>2.4654000000000003</v>
      </c>
      <c r="P145" s="45">
        <v>105</v>
      </c>
      <c r="Q145" s="131"/>
      <c r="R145" s="131"/>
      <c r="S145" s="161">
        <f t="shared" si="61"/>
        <v>2.3690118577075092E-2</v>
      </c>
      <c r="T145" s="169">
        <f>AA144*$AA$30*$AA$34*(1-$AA$32)+AE144*$AE$30*$AE$34*(1-$AE$32)+AI144*$AI$30*$AI$34*(1-$AI$32)+AM144*$AM$30*$AM$34*(1-$AM$32)+AQ144*$AQ$30*$AQ$34*(1-$AQ$32)+AU144*$AU$30*$AU$34*(1-$AU$32)+Q145-R145+AW144+AX144+Advance!G119</f>
        <v>0.20129999999999976</v>
      </c>
      <c r="U145" s="132">
        <f t="shared" si="70"/>
        <v>0</v>
      </c>
      <c r="V145" s="165">
        <f t="shared" si="49"/>
        <v>0.20129999999999976</v>
      </c>
      <c r="W145" s="166">
        <f t="shared" si="62"/>
        <v>7.3680000000000003</v>
      </c>
      <c r="X145" s="49"/>
      <c r="Y145" s="42">
        <f t="shared" si="41"/>
        <v>0</v>
      </c>
      <c r="Z145" s="46">
        <f t="shared" si="63"/>
        <v>0</v>
      </c>
      <c r="AA145" s="47">
        <f t="shared" si="50"/>
        <v>0</v>
      </c>
      <c r="AB145" s="48">
        <f t="shared" si="51"/>
        <v>0.20129999999999976</v>
      </c>
      <c r="AC145" s="49">
        <f t="shared" si="52"/>
        <v>4</v>
      </c>
      <c r="AD145" s="46">
        <f t="shared" si="64"/>
        <v>-4</v>
      </c>
      <c r="AE145" s="46">
        <f t="shared" si="53"/>
        <v>100</v>
      </c>
      <c r="AF145" s="50">
        <f t="shared" si="42"/>
        <v>0.15329999999999977</v>
      </c>
      <c r="AG145" s="42">
        <f t="shared" si="65"/>
        <v>6</v>
      </c>
      <c r="AH145" s="46">
        <f t="shared" si="66"/>
        <v>-6</v>
      </c>
      <c r="AI145" s="46">
        <f t="shared" si="54"/>
        <v>197</v>
      </c>
      <c r="AJ145" s="50">
        <f t="shared" si="43"/>
        <v>9.2999999999997529E-3</v>
      </c>
      <c r="AK145" s="42">
        <f t="shared" si="55"/>
        <v>0</v>
      </c>
      <c r="AL145" s="46">
        <f t="shared" si="67"/>
        <v>0</v>
      </c>
      <c r="AM145" s="46">
        <f t="shared" si="56"/>
        <v>40</v>
      </c>
      <c r="AN145" s="50">
        <f t="shared" si="44"/>
        <v>9.2999999999997529E-3</v>
      </c>
      <c r="AO145" s="42">
        <f t="shared" si="57"/>
        <v>0</v>
      </c>
      <c r="AP145" s="46">
        <f t="shared" si="68"/>
        <v>0</v>
      </c>
      <c r="AQ145" s="46">
        <f t="shared" si="58"/>
        <v>0</v>
      </c>
      <c r="AR145" s="50">
        <f t="shared" si="45"/>
        <v>9.2999999999997529E-3</v>
      </c>
      <c r="AS145" s="42">
        <f t="shared" si="59"/>
        <v>0</v>
      </c>
      <c r="AT145" s="46">
        <f t="shared" si="69"/>
        <v>0</v>
      </c>
      <c r="AU145" s="46">
        <f t="shared" si="60"/>
        <v>0</v>
      </c>
      <c r="AV145" s="51">
        <f t="shared" si="46"/>
        <v>9.2999999999997529E-3</v>
      </c>
      <c r="AW145" s="42">
        <f t="shared" si="47"/>
        <v>0.20129999999999976</v>
      </c>
      <c r="AX145" s="43">
        <f t="shared" si="48"/>
        <v>-0.192</v>
      </c>
      <c r="AY145" s="42">
        <f t="shared" si="71"/>
        <v>337</v>
      </c>
      <c r="AZ145" s="52">
        <f t="shared" si="72"/>
        <v>7.3680000000000003</v>
      </c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  <c r="QR145" s="35"/>
      <c r="QS145" s="35"/>
      <c r="QT145" s="35"/>
      <c r="QU145" s="35"/>
      <c r="QV145" s="35"/>
      <c r="QW145" s="35"/>
      <c r="QX145" s="35"/>
      <c r="QY145" s="35"/>
      <c r="QZ145" s="35"/>
      <c r="RA145" s="35"/>
      <c r="RB145" s="35"/>
      <c r="RC145" s="35"/>
      <c r="RD145" s="35"/>
      <c r="RE145" s="35"/>
      <c r="RF145" s="35"/>
      <c r="RG145" s="35"/>
      <c r="RH145" s="35"/>
      <c r="RI145" s="35"/>
      <c r="RJ145" s="35"/>
      <c r="RK145" s="35"/>
      <c r="RL145" s="35"/>
      <c r="RM145" s="35"/>
      <c r="RN145" s="35"/>
      <c r="RO145" s="35"/>
      <c r="RP145" s="35"/>
      <c r="RQ145" s="35"/>
      <c r="RR145" s="35"/>
      <c r="RS145" s="35"/>
      <c r="RT145" s="35"/>
      <c r="RU145" s="35"/>
      <c r="RV145" s="35"/>
      <c r="RW145" s="35"/>
      <c r="RX145" s="35"/>
      <c r="RY145" s="35"/>
      <c r="RZ145" s="35"/>
      <c r="SA145" s="35"/>
      <c r="SB145" s="35"/>
      <c r="SC145" s="35"/>
      <c r="SD145" s="35"/>
      <c r="SE145" s="35"/>
      <c r="SF145" s="35"/>
      <c r="SG145" s="35"/>
      <c r="SH145" s="35"/>
      <c r="SI145" s="35"/>
      <c r="SJ145" s="35"/>
      <c r="SK145" s="35"/>
      <c r="SL145" s="35"/>
      <c r="SM145" s="35"/>
      <c r="SN145" s="35"/>
      <c r="SO145" s="35"/>
      <c r="SP145" s="35"/>
      <c r="SQ145" s="35"/>
      <c r="SR145" s="35"/>
      <c r="SS145" s="35"/>
      <c r="ST145" s="35"/>
      <c r="SU145" s="35"/>
      <c r="SV145" s="35"/>
      <c r="SW145" s="35"/>
      <c r="SX145" s="35"/>
      <c r="SY145" s="35"/>
      <c r="SZ145" s="35"/>
      <c r="TA145" s="35"/>
      <c r="TB145" s="35"/>
      <c r="TC145" s="35"/>
      <c r="TD145" s="35"/>
      <c r="TE145" s="35"/>
      <c r="TF145" s="35"/>
      <c r="TG145" s="35"/>
      <c r="TH145" s="35"/>
      <c r="TI145" s="35"/>
      <c r="TJ145" s="35"/>
      <c r="TK145" s="35"/>
      <c r="TL145" s="35"/>
      <c r="TM145" s="35"/>
      <c r="TN145" s="35"/>
      <c r="TO145" s="35"/>
      <c r="TP145" s="35"/>
      <c r="TQ145" s="35"/>
      <c r="TR145" s="35"/>
      <c r="TS145" s="35"/>
      <c r="TT145" s="35"/>
      <c r="TU145" s="35"/>
      <c r="TV145" s="35"/>
      <c r="TW145" s="35"/>
      <c r="TX145" s="35"/>
      <c r="TY145" s="35"/>
      <c r="TZ145" s="35"/>
      <c r="UA145" s="35"/>
      <c r="UB145" s="35"/>
      <c r="UC145" s="35"/>
      <c r="UD145" s="35"/>
      <c r="UE145" s="35"/>
      <c r="UF145" s="35"/>
      <c r="UG145" s="35"/>
      <c r="UH145" s="35"/>
      <c r="UI145" s="35"/>
      <c r="UJ145" s="35"/>
      <c r="UK145" s="35"/>
      <c r="UL145" s="35"/>
      <c r="UM145" s="35"/>
      <c r="UN145" s="35"/>
      <c r="UO145" s="35"/>
      <c r="UP145" s="35"/>
      <c r="UQ145" s="35"/>
      <c r="UR145" s="35"/>
      <c r="US145" s="35"/>
      <c r="UT145" s="35"/>
      <c r="UU145" s="35"/>
      <c r="UV145" s="35"/>
      <c r="UW145" s="35"/>
      <c r="UX145" s="35"/>
      <c r="UY145" s="35"/>
      <c r="UZ145" s="35"/>
      <c r="VA145" s="35"/>
      <c r="VB145" s="35"/>
      <c r="VC145" s="35"/>
      <c r="VD145" s="35"/>
      <c r="VE145" s="35"/>
      <c r="VF145" s="35"/>
      <c r="VG145" s="35"/>
      <c r="VH145" s="35"/>
      <c r="VI145" s="35"/>
      <c r="VJ145" s="35"/>
      <c r="VK145" s="35"/>
      <c r="VL145" s="35"/>
      <c r="VM145" s="35"/>
      <c r="VN145" s="35"/>
      <c r="VO145" s="35"/>
      <c r="VP145" s="35"/>
      <c r="VQ145" s="35"/>
      <c r="VR145" s="35"/>
      <c r="VS145" s="35"/>
      <c r="VT145" s="35"/>
      <c r="VU145" s="35"/>
      <c r="VV145" s="35"/>
      <c r="VW145" s="35"/>
      <c r="VX145" s="35"/>
      <c r="VY145" s="35"/>
      <c r="VZ145" s="35"/>
      <c r="WA145" s="35"/>
      <c r="WB145" s="35"/>
      <c r="WC145" s="35"/>
      <c r="WD145" s="35"/>
      <c r="WE145" s="35"/>
      <c r="WF145" s="35"/>
      <c r="WG145" s="35"/>
      <c r="WH145" s="35"/>
      <c r="WI145" s="35"/>
      <c r="WJ145" s="35"/>
      <c r="WK145" s="35"/>
      <c r="WL145" s="35"/>
      <c r="WM145" s="35"/>
      <c r="WN145" s="35"/>
      <c r="WO145" s="35"/>
      <c r="WP145" s="35"/>
      <c r="WQ145" s="35"/>
      <c r="WR145" s="35"/>
      <c r="WS145" s="35"/>
      <c r="WT145" s="35"/>
      <c r="WU145" s="35"/>
      <c r="WV145" s="35"/>
      <c r="WW145" s="35"/>
      <c r="WX145" s="35"/>
      <c r="WY145" s="35"/>
      <c r="WZ145" s="35"/>
      <c r="XA145" s="35"/>
      <c r="XB145" s="35"/>
      <c r="XC145" s="35"/>
      <c r="XD145" s="35"/>
      <c r="XE145" s="35"/>
      <c r="XF145" s="35"/>
      <c r="XG145" s="35"/>
      <c r="XH145" s="35"/>
      <c r="XI145" s="35"/>
      <c r="XJ145" s="35"/>
      <c r="XK145" s="35"/>
      <c r="XL145" s="35"/>
      <c r="XM145" s="35"/>
      <c r="XN145" s="35"/>
      <c r="XO145" s="35"/>
      <c r="XP145" s="35"/>
      <c r="XQ145" s="35"/>
      <c r="XR145" s="35"/>
      <c r="XS145" s="35"/>
      <c r="XT145" s="35"/>
      <c r="XU145" s="35"/>
      <c r="XV145" s="35"/>
      <c r="XW145" s="35"/>
      <c r="XX145" s="35"/>
      <c r="XY145" s="35"/>
      <c r="XZ145" s="35"/>
      <c r="YA145" s="35"/>
      <c r="YB145" s="35"/>
      <c r="YC145" s="35"/>
      <c r="YD145" s="35"/>
      <c r="YE145" s="35"/>
      <c r="YF145" s="35"/>
      <c r="YG145" s="35"/>
      <c r="YH145" s="35"/>
      <c r="YI145" s="35"/>
      <c r="YJ145" s="35"/>
      <c r="YK145" s="35"/>
      <c r="YL145" s="35"/>
      <c r="YM145" s="35"/>
      <c r="YN145" s="35"/>
      <c r="YO145" s="35"/>
      <c r="YP145" s="35"/>
      <c r="YQ145" s="35"/>
      <c r="YR145" s="35"/>
      <c r="YS145" s="35"/>
      <c r="YT145" s="35"/>
      <c r="YU145" s="35"/>
      <c r="YV145" s="35"/>
      <c r="YW145" s="35"/>
      <c r="YX145" s="35"/>
      <c r="YY145" s="35"/>
      <c r="YZ145" s="35"/>
      <c r="ZA145" s="35"/>
      <c r="ZB145" s="35"/>
      <c r="ZC145" s="35"/>
      <c r="ZD145" s="35"/>
      <c r="ZE145" s="35"/>
      <c r="ZF145" s="35"/>
      <c r="ZG145" s="35"/>
      <c r="ZH145" s="35"/>
      <c r="ZI145" s="35"/>
      <c r="ZJ145" s="35"/>
      <c r="ZK145" s="35"/>
      <c r="ZL145" s="35"/>
      <c r="ZM145" s="35"/>
      <c r="ZN145" s="35"/>
      <c r="ZO145" s="35"/>
      <c r="ZP145" s="35"/>
      <c r="ZQ145" s="35"/>
      <c r="ZR145" s="35"/>
      <c r="ZS145" s="35"/>
      <c r="ZT145" s="35"/>
      <c r="ZU145" s="35"/>
      <c r="ZV145" s="35"/>
      <c r="ZW145" s="35"/>
      <c r="ZX145" s="35"/>
      <c r="ZY145" s="35"/>
      <c r="ZZ145" s="35"/>
      <c r="AAA145" s="35"/>
      <c r="AAB145" s="35"/>
      <c r="AAC145" s="35"/>
      <c r="AAD145" s="35"/>
      <c r="AAE145" s="35"/>
      <c r="AAF145" s="35"/>
      <c r="AAG145" s="35"/>
      <c r="AAH145" s="35"/>
      <c r="AAI145" s="35"/>
      <c r="AAJ145" s="35"/>
      <c r="AAK145" s="35"/>
      <c r="AAL145" s="35"/>
      <c r="AAM145" s="35"/>
      <c r="AAN145" s="35"/>
      <c r="AAO145" s="35"/>
      <c r="AAP145" s="35"/>
      <c r="AAQ145" s="35"/>
      <c r="AAR145" s="35"/>
      <c r="AAS145" s="35"/>
      <c r="AAT145" s="35"/>
      <c r="AAU145" s="35"/>
      <c r="AAV145" s="35"/>
      <c r="AAW145" s="35"/>
      <c r="AAX145" s="35"/>
      <c r="AAY145" s="35"/>
      <c r="AAZ145" s="35"/>
      <c r="ABA145" s="35"/>
      <c r="ABB145" s="35"/>
      <c r="ABC145" s="35"/>
      <c r="ABD145" s="35"/>
      <c r="ABE145" s="35"/>
      <c r="ABF145" s="35"/>
      <c r="ABG145" s="35"/>
      <c r="ABH145" s="35"/>
      <c r="ABI145" s="35"/>
      <c r="ABJ145" s="35"/>
      <c r="ABK145" s="35"/>
      <c r="ABL145" s="35"/>
      <c r="ABM145" s="35"/>
      <c r="ABN145" s="35"/>
      <c r="ABO145" s="35"/>
      <c r="ABP145" s="35"/>
      <c r="ABQ145" s="35"/>
      <c r="ABR145" s="35"/>
      <c r="ABS145" s="35"/>
      <c r="ABT145" s="35"/>
      <c r="ABU145" s="35"/>
      <c r="ABV145" s="35"/>
      <c r="ABW145" s="35"/>
      <c r="ABX145" s="35"/>
      <c r="ABY145" s="35"/>
      <c r="ABZ145" s="35"/>
      <c r="ACA145" s="35"/>
      <c r="ACB145" s="35"/>
      <c r="ACC145" s="35"/>
      <c r="ACD145" s="35"/>
      <c r="ACE145" s="35"/>
      <c r="ACF145" s="35"/>
      <c r="ACG145" s="35"/>
      <c r="ACH145" s="35"/>
      <c r="ACI145" s="35"/>
      <c r="ACJ145" s="35"/>
      <c r="ACK145" s="35"/>
      <c r="ACL145" s="35"/>
      <c r="ACM145" s="35"/>
      <c r="ACN145" s="35"/>
      <c r="ACO145" s="35"/>
      <c r="ACP145" s="35"/>
      <c r="ACQ145" s="35"/>
      <c r="ACR145" s="35"/>
      <c r="ACS145" s="35"/>
      <c r="ACT145" s="35"/>
      <c r="ACU145" s="35"/>
      <c r="ACV145" s="35"/>
      <c r="ACW145" s="35"/>
      <c r="ACX145" s="35"/>
      <c r="ACY145" s="35"/>
      <c r="ACZ145" s="35"/>
      <c r="ADA145" s="35"/>
      <c r="ADB145" s="35"/>
      <c r="ADC145" s="35"/>
      <c r="ADD145" s="35"/>
      <c r="ADE145" s="35"/>
      <c r="ADF145" s="35"/>
      <c r="ADG145" s="35"/>
      <c r="ADH145" s="35"/>
      <c r="ADI145" s="35"/>
      <c r="ADJ145" s="35"/>
      <c r="ADK145" s="35"/>
      <c r="ADL145" s="35"/>
      <c r="ADM145" s="35"/>
      <c r="ADN145" s="35"/>
      <c r="ADO145" s="35"/>
      <c r="ADP145" s="35"/>
      <c r="ADQ145" s="35"/>
      <c r="ADR145" s="35"/>
      <c r="ADS145" s="35"/>
      <c r="ADT145" s="35"/>
      <c r="ADU145" s="35"/>
      <c r="ADV145" s="35"/>
      <c r="ADW145" s="35"/>
      <c r="ADX145" s="35"/>
      <c r="ADY145" s="35"/>
      <c r="ADZ145" s="35"/>
      <c r="AEA145" s="35"/>
      <c r="AEB145" s="35"/>
      <c r="AEC145" s="35"/>
      <c r="AED145" s="35"/>
      <c r="AEE145" s="35"/>
      <c r="AEF145" s="35"/>
      <c r="AEG145" s="35"/>
      <c r="AEH145" s="35"/>
      <c r="AEI145" s="35"/>
      <c r="AEJ145" s="35"/>
      <c r="AEK145" s="35"/>
      <c r="AEL145" s="35"/>
      <c r="AEM145" s="35"/>
      <c r="AEN145" s="35"/>
      <c r="AEO145" s="35"/>
      <c r="AEP145" s="35"/>
      <c r="AEQ145" s="35"/>
      <c r="AER145" s="35"/>
      <c r="AES145" s="35"/>
      <c r="AET145" s="35"/>
      <c r="AEU145" s="35"/>
      <c r="AEV145" s="35"/>
      <c r="AEW145" s="35"/>
      <c r="AEX145" s="35"/>
      <c r="AEY145" s="35"/>
      <c r="AEZ145" s="35"/>
      <c r="AFA145" s="35"/>
      <c r="AFB145" s="35"/>
      <c r="AFC145" s="35"/>
      <c r="AFD145" s="35"/>
      <c r="AFE145" s="35"/>
      <c r="AFF145" s="35"/>
      <c r="AFG145" s="35"/>
      <c r="AFH145" s="35"/>
      <c r="AFI145" s="35"/>
      <c r="AFJ145" s="35"/>
      <c r="AFK145" s="35"/>
      <c r="AFL145" s="35"/>
      <c r="AFM145" s="35"/>
      <c r="AFN145" s="35"/>
      <c r="AFO145" s="35"/>
      <c r="AFP145" s="35"/>
      <c r="AFQ145" s="35"/>
      <c r="AFR145" s="35"/>
      <c r="AFS145" s="35"/>
      <c r="AFT145" s="35"/>
      <c r="AFU145" s="35"/>
      <c r="AFV145" s="35"/>
      <c r="AFW145" s="35"/>
      <c r="AFX145" s="35"/>
      <c r="AFY145" s="35"/>
      <c r="AFZ145" s="35"/>
      <c r="AGA145" s="35"/>
      <c r="AGB145" s="35"/>
      <c r="AGC145" s="35"/>
      <c r="AGD145" s="35"/>
      <c r="AGE145" s="35"/>
      <c r="AGF145" s="35"/>
      <c r="AGG145" s="35"/>
      <c r="AGH145" s="35"/>
      <c r="AGI145" s="35"/>
      <c r="AGJ145" s="35"/>
      <c r="AGK145" s="35"/>
      <c r="AGL145" s="35"/>
      <c r="AGM145" s="35"/>
      <c r="AGN145" s="35"/>
      <c r="AGO145" s="35"/>
      <c r="AGP145" s="35"/>
      <c r="AGQ145" s="35"/>
      <c r="AGR145" s="35"/>
      <c r="AGS145" s="35"/>
      <c r="AGT145" s="35"/>
      <c r="AGU145" s="35"/>
      <c r="AGV145" s="35"/>
      <c r="AGW145" s="35"/>
      <c r="AGX145" s="35"/>
      <c r="AGY145" s="35"/>
      <c r="AGZ145" s="35"/>
      <c r="AHA145" s="35"/>
      <c r="AHB145" s="35"/>
      <c r="AHC145" s="35"/>
      <c r="AHD145" s="35"/>
      <c r="AHE145" s="35"/>
      <c r="AHF145" s="35"/>
      <c r="AHG145" s="35"/>
      <c r="AHH145" s="35"/>
      <c r="AHI145" s="35"/>
      <c r="AHJ145" s="35"/>
      <c r="AHK145" s="35"/>
      <c r="AHL145" s="35"/>
      <c r="AHM145" s="35"/>
      <c r="AHN145" s="35"/>
      <c r="AHO145" s="35"/>
      <c r="AHP145" s="35"/>
      <c r="AHQ145" s="35"/>
      <c r="AHR145" s="35"/>
      <c r="AHS145" s="35"/>
      <c r="AHT145" s="35"/>
      <c r="AHU145" s="35"/>
      <c r="AHV145" s="35"/>
      <c r="AHW145" s="35"/>
      <c r="AHX145" s="35"/>
      <c r="AHY145" s="35"/>
      <c r="AHZ145" s="35"/>
      <c r="AIA145" s="35"/>
      <c r="AIB145" s="35"/>
      <c r="AIC145" s="35"/>
      <c r="AID145" s="35"/>
      <c r="AIE145" s="35"/>
      <c r="AIF145" s="35"/>
      <c r="AIG145" s="35"/>
      <c r="AIH145" s="35"/>
      <c r="AII145" s="35"/>
      <c r="AIJ145" s="35"/>
      <c r="AIK145" s="35"/>
      <c r="AIL145" s="35"/>
      <c r="AIM145" s="35"/>
      <c r="AIN145" s="35"/>
      <c r="AIO145" s="35"/>
      <c r="AIP145" s="35"/>
      <c r="AIQ145" s="35"/>
      <c r="AIR145" s="35"/>
      <c r="AIS145" s="35"/>
      <c r="AIT145" s="35"/>
      <c r="AIU145" s="35"/>
      <c r="AIV145" s="35"/>
      <c r="AIW145" s="35"/>
      <c r="AIX145" s="35"/>
      <c r="AIY145" s="35"/>
      <c r="AIZ145" s="35"/>
      <c r="AJA145" s="35"/>
      <c r="AJB145" s="35"/>
      <c r="AJC145" s="35"/>
      <c r="AJD145" s="35"/>
      <c r="AJE145" s="35"/>
      <c r="AJF145" s="35"/>
      <c r="AJG145" s="35"/>
      <c r="AJH145" s="35"/>
      <c r="AJI145" s="35"/>
      <c r="AJJ145" s="35"/>
      <c r="AJK145" s="35"/>
      <c r="AJL145" s="35"/>
      <c r="AJM145" s="35"/>
      <c r="AJN145" s="35"/>
      <c r="AJO145" s="35"/>
      <c r="AJP145" s="35"/>
      <c r="AJQ145" s="35"/>
      <c r="AJR145" s="35"/>
      <c r="AJS145" s="35"/>
      <c r="AJT145" s="35"/>
      <c r="AJU145" s="35"/>
      <c r="AJV145" s="35"/>
      <c r="AJW145" s="35"/>
      <c r="AJX145" s="35"/>
      <c r="AJY145" s="35"/>
      <c r="AJZ145" s="35"/>
      <c r="AKA145" s="35"/>
      <c r="AKB145" s="35"/>
      <c r="AKC145" s="35"/>
      <c r="AKD145" s="35"/>
      <c r="AKE145" s="35"/>
      <c r="AKF145" s="35"/>
      <c r="AKG145" s="35"/>
      <c r="AKH145" s="35"/>
      <c r="AKI145" s="35"/>
      <c r="AKJ145" s="35"/>
      <c r="AKK145" s="35"/>
      <c r="AKL145" s="35"/>
      <c r="AKM145" s="35"/>
      <c r="AKN145" s="35"/>
      <c r="AKO145" s="35"/>
      <c r="AKP145" s="35"/>
      <c r="AKQ145" s="35"/>
      <c r="AKR145" s="35"/>
      <c r="AKS145" s="35"/>
      <c r="AKT145" s="35"/>
      <c r="AKU145" s="35"/>
      <c r="AKV145" s="35"/>
      <c r="AKW145" s="35"/>
      <c r="AKX145" s="35"/>
      <c r="AKY145" s="35"/>
      <c r="AKZ145" s="35"/>
      <c r="ALA145" s="35"/>
      <c r="ALB145" s="35"/>
      <c r="ALC145" s="35"/>
      <c r="ALD145" s="35"/>
      <c r="ALE145" s="35"/>
      <c r="ALF145" s="35"/>
      <c r="ALG145" s="35"/>
      <c r="ALH145" s="35"/>
      <c r="ALI145" s="35"/>
      <c r="ALJ145" s="35"/>
      <c r="ALK145" s="35"/>
      <c r="ALL145" s="35"/>
      <c r="ALM145" s="35"/>
      <c r="ALN145" s="35"/>
      <c r="ALO145" s="35"/>
      <c r="ALP145" s="35"/>
      <c r="ALQ145" s="35"/>
      <c r="ALR145" s="35"/>
      <c r="ALS145" s="35"/>
      <c r="ALT145" s="35"/>
      <c r="ALU145" s="35"/>
      <c r="ALV145" s="35"/>
      <c r="ALW145" s="35"/>
      <c r="ALX145" s="35"/>
      <c r="ALY145" s="35"/>
      <c r="ALZ145" s="35"/>
      <c r="AMA145" s="35"/>
    </row>
    <row r="146" spans="14:1015">
      <c r="N146" s="3">
        <f>Y146*info!T$4+AC146*info!T$5+AG146*info!T$6+AK146*info!T$7+N145</f>
        <v>2.4942000000000002</v>
      </c>
      <c r="P146" s="45">
        <v>106</v>
      </c>
      <c r="Q146" s="131"/>
      <c r="R146" s="131"/>
      <c r="S146" s="161">
        <f t="shared" si="61"/>
        <v>2.3690118577075092E-2</v>
      </c>
      <c r="T146" s="169">
        <f>AA145*$AA$30*$AA$34*(1-$AA$32)+AE145*$AE$30*$AE$34*(1-$AE$32)+AI145*$AI$30*$AI$34*(1-$AI$32)+AM145*$AM$30*$AM$34*(1-$AM$32)+AQ145*$AQ$30*$AQ$34*(1-$AQ$32)+AU145*$AU$30*$AU$34*(1-$AU$32)+Q146-R146+AW145+AX145+Advance!G120</f>
        <v>0.19349999999999973</v>
      </c>
      <c r="U146" s="132">
        <f t="shared" si="70"/>
        <v>0</v>
      </c>
      <c r="V146" s="165">
        <f t="shared" si="49"/>
        <v>0.19349999999999973</v>
      </c>
      <c r="W146" s="166">
        <f t="shared" si="62"/>
        <v>7.4399999999999995</v>
      </c>
      <c r="X146" s="49"/>
      <c r="Y146" s="42">
        <f t="shared" si="41"/>
        <v>0</v>
      </c>
      <c r="Z146" s="46">
        <f t="shared" si="63"/>
        <v>0</v>
      </c>
      <c r="AA146" s="47">
        <f t="shared" si="50"/>
        <v>0</v>
      </c>
      <c r="AB146" s="48">
        <f t="shared" si="51"/>
        <v>0.19349999999999973</v>
      </c>
      <c r="AC146" s="49">
        <f t="shared" si="52"/>
        <v>0</v>
      </c>
      <c r="AD146" s="46">
        <f t="shared" si="64"/>
        <v>0</v>
      </c>
      <c r="AE146" s="46">
        <f t="shared" si="53"/>
        <v>100</v>
      </c>
      <c r="AF146" s="50">
        <f t="shared" si="42"/>
        <v>0.19349999999999973</v>
      </c>
      <c r="AG146" s="42">
        <f t="shared" si="65"/>
        <v>8</v>
      </c>
      <c r="AH146" s="46">
        <f t="shared" si="66"/>
        <v>-5</v>
      </c>
      <c r="AI146" s="46">
        <f t="shared" si="54"/>
        <v>200</v>
      </c>
      <c r="AJ146" s="50">
        <f t="shared" si="43"/>
        <v>1.4999999999997238E-3</v>
      </c>
      <c r="AK146" s="42">
        <f t="shared" si="55"/>
        <v>0</v>
      </c>
      <c r="AL146" s="46">
        <f t="shared" si="67"/>
        <v>0</v>
      </c>
      <c r="AM146" s="46">
        <f t="shared" si="56"/>
        <v>40</v>
      </c>
      <c r="AN146" s="50">
        <f t="shared" si="44"/>
        <v>1.4999999999997238E-3</v>
      </c>
      <c r="AO146" s="42">
        <f t="shared" si="57"/>
        <v>0</v>
      </c>
      <c r="AP146" s="46">
        <f t="shared" si="68"/>
        <v>0</v>
      </c>
      <c r="AQ146" s="46">
        <f t="shared" si="58"/>
        <v>0</v>
      </c>
      <c r="AR146" s="50">
        <f t="shared" si="45"/>
        <v>1.4999999999997238E-3</v>
      </c>
      <c r="AS146" s="42">
        <f t="shared" si="59"/>
        <v>0</v>
      </c>
      <c r="AT146" s="46">
        <f t="shared" si="69"/>
        <v>0</v>
      </c>
      <c r="AU146" s="46">
        <f t="shared" si="60"/>
        <v>0</v>
      </c>
      <c r="AV146" s="51">
        <f t="shared" si="46"/>
        <v>1.4999999999997238E-3</v>
      </c>
      <c r="AW146" s="42">
        <f t="shared" si="47"/>
        <v>0.19349999999999973</v>
      </c>
      <c r="AX146" s="43">
        <f t="shared" si="48"/>
        <v>-0.192</v>
      </c>
      <c r="AY146" s="42">
        <f t="shared" si="71"/>
        <v>340</v>
      </c>
      <c r="AZ146" s="52">
        <f t="shared" si="72"/>
        <v>7.4399999999999995</v>
      </c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  <c r="QR146" s="35"/>
      <c r="QS146" s="35"/>
      <c r="QT146" s="35"/>
      <c r="QU146" s="35"/>
      <c r="QV146" s="35"/>
      <c r="QW146" s="35"/>
      <c r="QX146" s="35"/>
      <c r="QY146" s="35"/>
      <c r="QZ146" s="35"/>
      <c r="RA146" s="35"/>
      <c r="RB146" s="35"/>
      <c r="RC146" s="35"/>
      <c r="RD146" s="35"/>
      <c r="RE146" s="35"/>
      <c r="RF146" s="35"/>
      <c r="RG146" s="35"/>
      <c r="RH146" s="35"/>
      <c r="RI146" s="35"/>
      <c r="RJ146" s="35"/>
      <c r="RK146" s="35"/>
      <c r="RL146" s="35"/>
      <c r="RM146" s="35"/>
      <c r="RN146" s="35"/>
      <c r="RO146" s="35"/>
      <c r="RP146" s="35"/>
      <c r="RQ146" s="35"/>
      <c r="RR146" s="35"/>
      <c r="RS146" s="35"/>
      <c r="RT146" s="35"/>
      <c r="RU146" s="35"/>
      <c r="RV146" s="35"/>
      <c r="RW146" s="35"/>
      <c r="RX146" s="35"/>
      <c r="RY146" s="35"/>
      <c r="RZ146" s="35"/>
      <c r="SA146" s="35"/>
      <c r="SB146" s="35"/>
      <c r="SC146" s="35"/>
      <c r="SD146" s="35"/>
      <c r="SE146" s="35"/>
      <c r="SF146" s="35"/>
      <c r="SG146" s="35"/>
      <c r="SH146" s="35"/>
      <c r="SI146" s="35"/>
      <c r="SJ146" s="35"/>
      <c r="SK146" s="35"/>
      <c r="SL146" s="35"/>
      <c r="SM146" s="35"/>
      <c r="SN146" s="35"/>
      <c r="SO146" s="35"/>
      <c r="SP146" s="35"/>
      <c r="SQ146" s="35"/>
      <c r="SR146" s="35"/>
      <c r="SS146" s="35"/>
      <c r="ST146" s="35"/>
      <c r="SU146" s="35"/>
      <c r="SV146" s="35"/>
      <c r="SW146" s="35"/>
      <c r="SX146" s="35"/>
      <c r="SY146" s="35"/>
      <c r="SZ146" s="35"/>
      <c r="TA146" s="35"/>
      <c r="TB146" s="35"/>
      <c r="TC146" s="35"/>
      <c r="TD146" s="35"/>
      <c r="TE146" s="35"/>
      <c r="TF146" s="35"/>
      <c r="TG146" s="35"/>
      <c r="TH146" s="35"/>
      <c r="TI146" s="35"/>
      <c r="TJ146" s="35"/>
      <c r="TK146" s="35"/>
      <c r="TL146" s="35"/>
      <c r="TM146" s="35"/>
      <c r="TN146" s="35"/>
      <c r="TO146" s="35"/>
      <c r="TP146" s="35"/>
      <c r="TQ146" s="35"/>
      <c r="TR146" s="35"/>
      <c r="TS146" s="35"/>
      <c r="TT146" s="35"/>
      <c r="TU146" s="35"/>
      <c r="TV146" s="35"/>
      <c r="TW146" s="35"/>
      <c r="TX146" s="35"/>
      <c r="TY146" s="35"/>
      <c r="TZ146" s="35"/>
      <c r="UA146" s="35"/>
      <c r="UB146" s="35"/>
      <c r="UC146" s="35"/>
      <c r="UD146" s="35"/>
      <c r="UE146" s="35"/>
      <c r="UF146" s="35"/>
      <c r="UG146" s="35"/>
      <c r="UH146" s="35"/>
      <c r="UI146" s="35"/>
      <c r="UJ146" s="35"/>
      <c r="UK146" s="35"/>
      <c r="UL146" s="35"/>
      <c r="UM146" s="35"/>
      <c r="UN146" s="35"/>
      <c r="UO146" s="35"/>
      <c r="UP146" s="35"/>
      <c r="UQ146" s="35"/>
      <c r="UR146" s="35"/>
      <c r="US146" s="35"/>
      <c r="UT146" s="35"/>
      <c r="UU146" s="35"/>
      <c r="UV146" s="35"/>
      <c r="UW146" s="35"/>
      <c r="UX146" s="35"/>
      <c r="UY146" s="35"/>
      <c r="UZ146" s="35"/>
      <c r="VA146" s="35"/>
      <c r="VB146" s="35"/>
      <c r="VC146" s="35"/>
      <c r="VD146" s="35"/>
      <c r="VE146" s="35"/>
      <c r="VF146" s="35"/>
      <c r="VG146" s="35"/>
      <c r="VH146" s="35"/>
      <c r="VI146" s="35"/>
      <c r="VJ146" s="35"/>
      <c r="VK146" s="35"/>
      <c r="VL146" s="35"/>
      <c r="VM146" s="35"/>
      <c r="VN146" s="35"/>
      <c r="VO146" s="35"/>
      <c r="VP146" s="35"/>
      <c r="VQ146" s="35"/>
      <c r="VR146" s="35"/>
      <c r="VS146" s="35"/>
      <c r="VT146" s="35"/>
      <c r="VU146" s="35"/>
      <c r="VV146" s="35"/>
      <c r="VW146" s="35"/>
      <c r="VX146" s="35"/>
      <c r="VY146" s="35"/>
      <c r="VZ146" s="35"/>
      <c r="WA146" s="35"/>
      <c r="WB146" s="35"/>
      <c r="WC146" s="35"/>
      <c r="WD146" s="35"/>
      <c r="WE146" s="35"/>
      <c r="WF146" s="35"/>
      <c r="WG146" s="35"/>
      <c r="WH146" s="35"/>
      <c r="WI146" s="35"/>
      <c r="WJ146" s="35"/>
      <c r="WK146" s="35"/>
      <c r="WL146" s="35"/>
      <c r="WM146" s="35"/>
      <c r="WN146" s="35"/>
      <c r="WO146" s="35"/>
      <c r="WP146" s="35"/>
      <c r="WQ146" s="35"/>
      <c r="WR146" s="35"/>
      <c r="WS146" s="35"/>
      <c r="WT146" s="35"/>
      <c r="WU146" s="35"/>
      <c r="WV146" s="35"/>
      <c r="WW146" s="35"/>
      <c r="WX146" s="35"/>
      <c r="WY146" s="35"/>
      <c r="WZ146" s="35"/>
      <c r="XA146" s="35"/>
      <c r="XB146" s="35"/>
      <c r="XC146" s="35"/>
      <c r="XD146" s="35"/>
      <c r="XE146" s="35"/>
      <c r="XF146" s="35"/>
      <c r="XG146" s="35"/>
      <c r="XH146" s="35"/>
      <c r="XI146" s="35"/>
      <c r="XJ146" s="35"/>
      <c r="XK146" s="35"/>
      <c r="XL146" s="35"/>
      <c r="XM146" s="35"/>
      <c r="XN146" s="35"/>
      <c r="XO146" s="35"/>
      <c r="XP146" s="35"/>
      <c r="XQ146" s="35"/>
      <c r="XR146" s="35"/>
      <c r="XS146" s="35"/>
      <c r="XT146" s="35"/>
      <c r="XU146" s="35"/>
      <c r="XV146" s="35"/>
      <c r="XW146" s="35"/>
      <c r="XX146" s="35"/>
      <c r="XY146" s="35"/>
      <c r="XZ146" s="35"/>
      <c r="YA146" s="35"/>
      <c r="YB146" s="35"/>
      <c r="YC146" s="35"/>
      <c r="YD146" s="35"/>
      <c r="YE146" s="35"/>
      <c r="YF146" s="35"/>
      <c r="YG146" s="35"/>
      <c r="YH146" s="35"/>
      <c r="YI146" s="35"/>
      <c r="YJ146" s="35"/>
      <c r="YK146" s="35"/>
      <c r="YL146" s="35"/>
      <c r="YM146" s="35"/>
      <c r="YN146" s="35"/>
      <c r="YO146" s="35"/>
      <c r="YP146" s="35"/>
      <c r="YQ146" s="35"/>
      <c r="YR146" s="35"/>
      <c r="YS146" s="35"/>
      <c r="YT146" s="35"/>
      <c r="YU146" s="35"/>
      <c r="YV146" s="35"/>
      <c r="YW146" s="35"/>
      <c r="YX146" s="35"/>
      <c r="YY146" s="35"/>
      <c r="YZ146" s="35"/>
      <c r="ZA146" s="35"/>
      <c r="ZB146" s="35"/>
      <c r="ZC146" s="35"/>
      <c r="ZD146" s="35"/>
      <c r="ZE146" s="35"/>
      <c r="ZF146" s="35"/>
      <c r="ZG146" s="35"/>
      <c r="ZH146" s="35"/>
      <c r="ZI146" s="35"/>
      <c r="ZJ146" s="35"/>
      <c r="ZK146" s="35"/>
      <c r="ZL146" s="35"/>
      <c r="ZM146" s="35"/>
      <c r="ZN146" s="35"/>
      <c r="ZO146" s="35"/>
      <c r="ZP146" s="35"/>
      <c r="ZQ146" s="35"/>
      <c r="ZR146" s="35"/>
      <c r="ZS146" s="35"/>
      <c r="ZT146" s="35"/>
      <c r="ZU146" s="35"/>
      <c r="ZV146" s="35"/>
      <c r="ZW146" s="35"/>
      <c r="ZX146" s="35"/>
      <c r="ZY146" s="35"/>
      <c r="ZZ146" s="35"/>
      <c r="AAA146" s="35"/>
      <c r="AAB146" s="35"/>
      <c r="AAC146" s="35"/>
      <c r="AAD146" s="35"/>
      <c r="AAE146" s="35"/>
      <c r="AAF146" s="35"/>
      <c r="AAG146" s="35"/>
      <c r="AAH146" s="35"/>
      <c r="AAI146" s="35"/>
      <c r="AAJ146" s="35"/>
      <c r="AAK146" s="35"/>
      <c r="AAL146" s="35"/>
      <c r="AAM146" s="35"/>
      <c r="AAN146" s="35"/>
      <c r="AAO146" s="35"/>
      <c r="AAP146" s="35"/>
      <c r="AAQ146" s="35"/>
      <c r="AAR146" s="35"/>
      <c r="AAS146" s="35"/>
      <c r="AAT146" s="35"/>
      <c r="AAU146" s="35"/>
      <c r="AAV146" s="35"/>
      <c r="AAW146" s="35"/>
      <c r="AAX146" s="35"/>
      <c r="AAY146" s="35"/>
      <c r="AAZ146" s="35"/>
      <c r="ABA146" s="35"/>
      <c r="ABB146" s="35"/>
      <c r="ABC146" s="35"/>
      <c r="ABD146" s="35"/>
      <c r="ABE146" s="35"/>
      <c r="ABF146" s="35"/>
      <c r="ABG146" s="35"/>
      <c r="ABH146" s="35"/>
      <c r="ABI146" s="35"/>
      <c r="ABJ146" s="35"/>
      <c r="ABK146" s="35"/>
      <c r="ABL146" s="35"/>
      <c r="ABM146" s="35"/>
      <c r="ABN146" s="35"/>
      <c r="ABO146" s="35"/>
      <c r="ABP146" s="35"/>
      <c r="ABQ146" s="35"/>
      <c r="ABR146" s="35"/>
      <c r="ABS146" s="35"/>
      <c r="ABT146" s="35"/>
      <c r="ABU146" s="35"/>
      <c r="ABV146" s="35"/>
      <c r="ABW146" s="35"/>
      <c r="ABX146" s="35"/>
      <c r="ABY146" s="35"/>
      <c r="ABZ146" s="35"/>
      <c r="ACA146" s="35"/>
      <c r="ACB146" s="35"/>
      <c r="ACC146" s="35"/>
      <c r="ACD146" s="35"/>
      <c r="ACE146" s="35"/>
      <c r="ACF146" s="35"/>
      <c r="ACG146" s="35"/>
      <c r="ACH146" s="35"/>
      <c r="ACI146" s="35"/>
      <c r="ACJ146" s="35"/>
      <c r="ACK146" s="35"/>
      <c r="ACL146" s="35"/>
      <c r="ACM146" s="35"/>
      <c r="ACN146" s="35"/>
      <c r="ACO146" s="35"/>
      <c r="ACP146" s="35"/>
      <c r="ACQ146" s="35"/>
      <c r="ACR146" s="35"/>
      <c r="ACS146" s="35"/>
      <c r="ACT146" s="35"/>
      <c r="ACU146" s="35"/>
      <c r="ACV146" s="35"/>
      <c r="ACW146" s="35"/>
      <c r="ACX146" s="35"/>
      <c r="ACY146" s="35"/>
      <c r="ACZ146" s="35"/>
      <c r="ADA146" s="35"/>
      <c r="ADB146" s="35"/>
      <c r="ADC146" s="35"/>
      <c r="ADD146" s="35"/>
      <c r="ADE146" s="35"/>
      <c r="ADF146" s="35"/>
      <c r="ADG146" s="35"/>
      <c r="ADH146" s="35"/>
      <c r="ADI146" s="35"/>
      <c r="ADJ146" s="35"/>
      <c r="ADK146" s="35"/>
      <c r="ADL146" s="35"/>
      <c r="ADM146" s="35"/>
      <c r="ADN146" s="35"/>
      <c r="ADO146" s="35"/>
      <c r="ADP146" s="35"/>
      <c r="ADQ146" s="35"/>
      <c r="ADR146" s="35"/>
      <c r="ADS146" s="35"/>
      <c r="ADT146" s="35"/>
      <c r="ADU146" s="35"/>
      <c r="ADV146" s="35"/>
      <c r="ADW146" s="35"/>
      <c r="ADX146" s="35"/>
      <c r="ADY146" s="35"/>
      <c r="ADZ146" s="35"/>
      <c r="AEA146" s="35"/>
      <c r="AEB146" s="35"/>
      <c r="AEC146" s="35"/>
      <c r="AED146" s="35"/>
      <c r="AEE146" s="35"/>
      <c r="AEF146" s="35"/>
      <c r="AEG146" s="35"/>
      <c r="AEH146" s="35"/>
      <c r="AEI146" s="35"/>
      <c r="AEJ146" s="35"/>
      <c r="AEK146" s="35"/>
      <c r="AEL146" s="35"/>
      <c r="AEM146" s="35"/>
      <c r="AEN146" s="35"/>
      <c r="AEO146" s="35"/>
      <c r="AEP146" s="35"/>
      <c r="AEQ146" s="35"/>
      <c r="AER146" s="35"/>
      <c r="AES146" s="35"/>
      <c r="AET146" s="35"/>
      <c r="AEU146" s="35"/>
      <c r="AEV146" s="35"/>
      <c r="AEW146" s="35"/>
      <c r="AEX146" s="35"/>
      <c r="AEY146" s="35"/>
      <c r="AEZ146" s="35"/>
      <c r="AFA146" s="35"/>
      <c r="AFB146" s="35"/>
      <c r="AFC146" s="35"/>
      <c r="AFD146" s="35"/>
      <c r="AFE146" s="35"/>
      <c r="AFF146" s="35"/>
      <c r="AFG146" s="35"/>
      <c r="AFH146" s="35"/>
      <c r="AFI146" s="35"/>
      <c r="AFJ146" s="35"/>
      <c r="AFK146" s="35"/>
      <c r="AFL146" s="35"/>
      <c r="AFM146" s="35"/>
      <c r="AFN146" s="35"/>
      <c r="AFO146" s="35"/>
      <c r="AFP146" s="35"/>
      <c r="AFQ146" s="35"/>
      <c r="AFR146" s="35"/>
      <c r="AFS146" s="35"/>
      <c r="AFT146" s="35"/>
      <c r="AFU146" s="35"/>
      <c r="AFV146" s="35"/>
      <c r="AFW146" s="35"/>
      <c r="AFX146" s="35"/>
      <c r="AFY146" s="35"/>
      <c r="AFZ146" s="35"/>
      <c r="AGA146" s="35"/>
      <c r="AGB146" s="35"/>
      <c r="AGC146" s="35"/>
      <c r="AGD146" s="35"/>
      <c r="AGE146" s="35"/>
      <c r="AGF146" s="35"/>
      <c r="AGG146" s="35"/>
      <c r="AGH146" s="35"/>
      <c r="AGI146" s="35"/>
      <c r="AGJ146" s="35"/>
      <c r="AGK146" s="35"/>
      <c r="AGL146" s="35"/>
      <c r="AGM146" s="35"/>
      <c r="AGN146" s="35"/>
      <c r="AGO146" s="35"/>
      <c r="AGP146" s="35"/>
      <c r="AGQ146" s="35"/>
      <c r="AGR146" s="35"/>
      <c r="AGS146" s="35"/>
      <c r="AGT146" s="35"/>
      <c r="AGU146" s="35"/>
      <c r="AGV146" s="35"/>
      <c r="AGW146" s="35"/>
      <c r="AGX146" s="35"/>
      <c r="AGY146" s="35"/>
      <c r="AGZ146" s="35"/>
      <c r="AHA146" s="35"/>
      <c r="AHB146" s="35"/>
      <c r="AHC146" s="35"/>
      <c r="AHD146" s="35"/>
      <c r="AHE146" s="35"/>
      <c r="AHF146" s="35"/>
      <c r="AHG146" s="35"/>
      <c r="AHH146" s="35"/>
      <c r="AHI146" s="35"/>
      <c r="AHJ146" s="35"/>
      <c r="AHK146" s="35"/>
      <c r="AHL146" s="35"/>
      <c r="AHM146" s="35"/>
      <c r="AHN146" s="35"/>
      <c r="AHO146" s="35"/>
      <c r="AHP146" s="35"/>
      <c r="AHQ146" s="35"/>
      <c r="AHR146" s="35"/>
      <c r="AHS146" s="35"/>
      <c r="AHT146" s="35"/>
      <c r="AHU146" s="35"/>
      <c r="AHV146" s="35"/>
      <c r="AHW146" s="35"/>
      <c r="AHX146" s="35"/>
      <c r="AHY146" s="35"/>
      <c r="AHZ146" s="35"/>
      <c r="AIA146" s="35"/>
      <c r="AIB146" s="35"/>
      <c r="AIC146" s="35"/>
      <c r="AID146" s="35"/>
      <c r="AIE146" s="35"/>
      <c r="AIF146" s="35"/>
      <c r="AIG146" s="35"/>
      <c r="AIH146" s="35"/>
      <c r="AII146" s="35"/>
      <c r="AIJ146" s="35"/>
      <c r="AIK146" s="35"/>
      <c r="AIL146" s="35"/>
      <c r="AIM146" s="35"/>
      <c r="AIN146" s="35"/>
      <c r="AIO146" s="35"/>
      <c r="AIP146" s="35"/>
      <c r="AIQ146" s="35"/>
      <c r="AIR146" s="35"/>
      <c r="AIS146" s="35"/>
      <c r="AIT146" s="35"/>
      <c r="AIU146" s="35"/>
      <c r="AIV146" s="35"/>
      <c r="AIW146" s="35"/>
      <c r="AIX146" s="35"/>
      <c r="AIY146" s="35"/>
      <c r="AIZ146" s="35"/>
      <c r="AJA146" s="35"/>
      <c r="AJB146" s="35"/>
      <c r="AJC146" s="35"/>
      <c r="AJD146" s="35"/>
      <c r="AJE146" s="35"/>
      <c r="AJF146" s="35"/>
      <c r="AJG146" s="35"/>
      <c r="AJH146" s="35"/>
      <c r="AJI146" s="35"/>
      <c r="AJJ146" s="35"/>
      <c r="AJK146" s="35"/>
      <c r="AJL146" s="35"/>
      <c r="AJM146" s="35"/>
      <c r="AJN146" s="35"/>
      <c r="AJO146" s="35"/>
      <c r="AJP146" s="35"/>
      <c r="AJQ146" s="35"/>
      <c r="AJR146" s="35"/>
      <c r="AJS146" s="35"/>
      <c r="AJT146" s="35"/>
      <c r="AJU146" s="35"/>
      <c r="AJV146" s="35"/>
      <c r="AJW146" s="35"/>
      <c r="AJX146" s="35"/>
      <c r="AJY146" s="35"/>
      <c r="AJZ146" s="35"/>
      <c r="AKA146" s="35"/>
      <c r="AKB146" s="35"/>
      <c r="AKC146" s="35"/>
      <c r="AKD146" s="35"/>
      <c r="AKE146" s="35"/>
      <c r="AKF146" s="35"/>
      <c r="AKG146" s="35"/>
      <c r="AKH146" s="35"/>
      <c r="AKI146" s="35"/>
      <c r="AKJ146" s="35"/>
      <c r="AKK146" s="35"/>
      <c r="AKL146" s="35"/>
      <c r="AKM146" s="35"/>
      <c r="AKN146" s="35"/>
      <c r="AKO146" s="35"/>
      <c r="AKP146" s="35"/>
      <c r="AKQ146" s="35"/>
      <c r="AKR146" s="35"/>
      <c r="AKS146" s="35"/>
      <c r="AKT146" s="35"/>
      <c r="AKU146" s="35"/>
      <c r="AKV146" s="35"/>
      <c r="AKW146" s="35"/>
      <c r="AKX146" s="35"/>
      <c r="AKY146" s="35"/>
      <c r="AKZ146" s="35"/>
      <c r="ALA146" s="35"/>
      <c r="ALB146" s="35"/>
      <c r="ALC146" s="35"/>
      <c r="ALD146" s="35"/>
      <c r="ALE146" s="35"/>
      <c r="ALF146" s="35"/>
      <c r="ALG146" s="35"/>
      <c r="ALH146" s="35"/>
      <c r="ALI146" s="35"/>
      <c r="ALJ146" s="35"/>
      <c r="ALK146" s="35"/>
      <c r="ALL146" s="35"/>
      <c r="ALM146" s="35"/>
      <c r="ALN146" s="35"/>
      <c r="ALO146" s="35"/>
      <c r="ALP146" s="35"/>
      <c r="ALQ146" s="35"/>
      <c r="ALR146" s="35"/>
      <c r="ALS146" s="35"/>
      <c r="ALT146" s="35"/>
      <c r="ALU146" s="35"/>
      <c r="ALV146" s="35"/>
      <c r="ALW146" s="35"/>
      <c r="ALX146" s="35"/>
      <c r="ALY146" s="35"/>
      <c r="ALZ146" s="35"/>
      <c r="AMA146" s="35"/>
    </row>
    <row r="147" spans="14:1015">
      <c r="N147" s="3">
        <f>Y147*info!T$4+AC147*info!T$5+AG147*info!T$6+AK147*info!T$7+N146</f>
        <v>2.5194000000000001</v>
      </c>
      <c r="P147" s="45">
        <v>107</v>
      </c>
      <c r="Q147" s="131"/>
      <c r="R147" s="131"/>
      <c r="S147" s="161">
        <f t="shared" si="61"/>
        <v>2.3924901185770744E-2</v>
      </c>
      <c r="T147" s="169">
        <f>AA146*$AA$30*$AA$34*(1-$AA$32)+AE146*$AE$30*$AE$34*(1-$AE$32)+AI146*$AI$30*$AI$34*(1-$AI$32)+AM146*$AM$30*$AM$34*(1-$AM$32)+AQ146*$AQ$30*$AQ$34*(1-$AQ$32)+AU146*$AU$30*$AU$34*(1-$AU$32)+Q147-R147+AW146+AX146+Advance!G121</f>
        <v>0.18749999999999972</v>
      </c>
      <c r="U147" s="132">
        <f t="shared" si="70"/>
        <v>0</v>
      </c>
      <c r="V147" s="165">
        <f t="shared" si="49"/>
        <v>0.18749999999999972</v>
      </c>
      <c r="W147" s="166">
        <f t="shared" si="62"/>
        <v>7.476</v>
      </c>
      <c r="X147" s="49"/>
      <c r="Y147" s="42">
        <f t="shared" si="41"/>
        <v>0</v>
      </c>
      <c r="Z147" s="46">
        <f t="shared" si="63"/>
        <v>0</v>
      </c>
      <c r="AA147" s="47">
        <f t="shared" si="50"/>
        <v>0</v>
      </c>
      <c r="AB147" s="48">
        <f t="shared" si="51"/>
        <v>0.18749999999999972</v>
      </c>
      <c r="AC147" s="49">
        <f t="shared" si="52"/>
        <v>0</v>
      </c>
      <c r="AD147" s="46">
        <f t="shared" si="64"/>
        <v>0</v>
      </c>
      <c r="AE147" s="46">
        <f t="shared" si="53"/>
        <v>100</v>
      </c>
      <c r="AF147" s="50">
        <f t="shared" si="42"/>
        <v>0.18749999999999972</v>
      </c>
      <c r="AG147" s="42">
        <f t="shared" si="65"/>
        <v>6</v>
      </c>
      <c r="AH147" s="46">
        <f t="shared" si="66"/>
        <v>-6</v>
      </c>
      <c r="AI147" s="46">
        <f t="shared" si="54"/>
        <v>200</v>
      </c>
      <c r="AJ147" s="50">
        <f t="shared" si="43"/>
        <v>4.3499999999999706E-2</v>
      </c>
      <c r="AK147" s="42">
        <f t="shared" si="55"/>
        <v>1</v>
      </c>
      <c r="AL147" s="46">
        <f t="shared" si="67"/>
        <v>0</v>
      </c>
      <c r="AM147" s="46">
        <f t="shared" si="56"/>
        <v>41</v>
      </c>
      <c r="AN147" s="50">
        <f t="shared" si="44"/>
        <v>7.4999999999997083E-3</v>
      </c>
      <c r="AO147" s="42">
        <f t="shared" si="57"/>
        <v>0</v>
      </c>
      <c r="AP147" s="46">
        <f t="shared" si="68"/>
        <v>0</v>
      </c>
      <c r="AQ147" s="46">
        <f t="shared" si="58"/>
        <v>0</v>
      </c>
      <c r="AR147" s="50">
        <f t="shared" si="45"/>
        <v>7.4999999999997083E-3</v>
      </c>
      <c r="AS147" s="42">
        <f t="shared" si="59"/>
        <v>0</v>
      </c>
      <c r="AT147" s="46">
        <f t="shared" si="69"/>
        <v>0</v>
      </c>
      <c r="AU147" s="46">
        <f t="shared" si="60"/>
        <v>0</v>
      </c>
      <c r="AV147" s="51">
        <f t="shared" si="46"/>
        <v>7.4999999999997083E-3</v>
      </c>
      <c r="AW147" s="42">
        <f t="shared" si="47"/>
        <v>0.18749999999999972</v>
      </c>
      <c r="AX147" s="43">
        <f t="shared" si="48"/>
        <v>-0.18000000000000002</v>
      </c>
      <c r="AY147" s="42">
        <f t="shared" si="71"/>
        <v>341</v>
      </c>
      <c r="AZ147" s="52">
        <f t="shared" si="72"/>
        <v>7.476</v>
      </c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  <c r="QR147" s="35"/>
      <c r="QS147" s="35"/>
      <c r="QT147" s="35"/>
      <c r="QU147" s="35"/>
      <c r="QV147" s="35"/>
      <c r="QW147" s="35"/>
      <c r="QX147" s="35"/>
      <c r="QY147" s="35"/>
      <c r="QZ147" s="35"/>
      <c r="RA147" s="35"/>
      <c r="RB147" s="35"/>
      <c r="RC147" s="35"/>
      <c r="RD147" s="35"/>
      <c r="RE147" s="35"/>
      <c r="RF147" s="35"/>
      <c r="RG147" s="35"/>
      <c r="RH147" s="35"/>
      <c r="RI147" s="35"/>
      <c r="RJ147" s="35"/>
      <c r="RK147" s="35"/>
      <c r="RL147" s="35"/>
      <c r="RM147" s="35"/>
      <c r="RN147" s="35"/>
      <c r="RO147" s="35"/>
      <c r="RP147" s="35"/>
      <c r="RQ147" s="35"/>
      <c r="RR147" s="35"/>
      <c r="RS147" s="35"/>
      <c r="RT147" s="35"/>
      <c r="RU147" s="35"/>
      <c r="RV147" s="35"/>
      <c r="RW147" s="35"/>
      <c r="RX147" s="35"/>
      <c r="RY147" s="35"/>
      <c r="RZ147" s="35"/>
      <c r="SA147" s="35"/>
      <c r="SB147" s="35"/>
      <c r="SC147" s="35"/>
      <c r="SD147" s="35"/>
      <c r="SE147" s="35"/>
      <c r="SF147" s="35"/>
      <c r="SG147" s="35"/>
      <c r="SH147" s="35"/>
      <c r="SI147" s="35"/>
      <c r="SJ147" s="35"/>
      <c r="SK147" s="35"/>
      <c r="SL147" s="35"/>
      <c r="SM147" s="35"/>
      <c r="SN147" s="35"/>
      <c r="SO147" s="35"/>
      <c r="SP147" s="35"/>
      <c r="SQ147" s="35"/>
      <c r="SR147" s="35"/>
      <c r="SS147" s="35"/>
      <c r="ST147" s="35"/>
      <c r="SU147" s="35"/>
      <c r="SV147" s="35"/>
      <c r="SW147" s="35"/>
      <c r="SX147" s="35"/>
      <c r="SY147" s="35"/>
      <c r="SZ147" s="35"/>
      <c r="TA147" s="35"/>
      <c r="TB147" s="35"/>
      <c r="TC147" s="35"/>
      <c r="TD147" s="35"/>
      <c r="TE147" s="35"/>
      <c r="TF147" s="35"/>
      <c r="TG147" s="35"/>
      <c r="TH147" s="35"/>
      <c r="TI147" s="35"/>
      <c r="TJ147" s="35"/>
      <c r="TK147" s="35"/>
      <c r="TL147" s="35"/>
      <c r="TM147" s="35"/>
      <c r="TN147" s="35"/>
      <c r="TO147" s="35"/>
      <c r="TP147" s="35"/>
      <c r="TQ147" s="35"/>
      <c r="TR147" s="35"/>
      <c r="TS147" s="35"/>
      <c r="TT147" s="35"/>
      <c r="TU147" s="35"/>
      <c r="TV147" s="35"/>
      <c r="TW147" s="35"/>
      <c r="TX147" s="35"/>
      <c r="TY147" s="35"/>
      <c r="TZ147" s="35"/>
      <c r="UA147" s="35"/>
      <c r="UB147" s="35"/>
      <c r="UC147" s="35"/>
      <c r="UD147" s="35"/>
      <c r="UE147" s="35"/>
      <c r="UF147" s="35"/>
      <c r="UG147" s="35"/>
      <c r="UH147" s="35"/>
      <c r="UI147" s="35"/>
      <c r="UJ147" s="35"/>
      <c r="UK147" s="35"/>
      <c r="UL147" s="35"/>
      <c r="UM147" s="35"/>
      <c r="UN147" s="35"/>
      <c r="UO147" s="35"/>
      <c r="UP147" s="35"/>
      <c r="UQ147" s="35"/>
      <c r="UR147" s="35"/>
      <c r="US147" s="35"/>
      <c r="UT147" s="35"/>
      <c r="UU147" s="35"/>
      <c r="UV147" s="35"/>
      <c r="UW147" s="35"/>
      <c r="UX147" s="35"/>
      <c r="UY147" s="35"/>
      <c r="UZ147" s="35"/>
      <c r="VA147" s="35"/>
      <c r="VB147" s="35"/>
      <c r="VC147" s="35"/>
      <c r="VD147" s="35"/>
      <c r="VE147" s="35"/>
      <c r="VF147" s="35"/>
      <c r="VG147" s="35"/>
      <c r="VH147" s="35"/>
      <c r="VI147" s="35"/>
      <c r="VJ147" s="35"/>
      <c r="VK147" s="35"/>
      <c r="VL147" s="35"/>
      <c r="VM147" s="35"/>
      <c r="VN147" s="35"/>
      <c r="VO147" s="35"/>
      <c r="VP147" s="35"/>
      <c r="VQ147" s="35"/>
      <c r="VR147" s="35"/>
      <c r="VS147" s="35"/>
      <c r="VT147" s="35"/>
      <c r="VU147" s="35"/>
      <c r="VV147" s="35"/>
      <c r="VW147" s="35"/>
      <c r="VX147" s="35"/>
      <c r="VY147" s="35"/>
      <c r="VZ147" s="35"/>
      <c r="WA147" s="35"/>
      <c r="WB147" s="35"/>
      <c r="WC147" s="35"/>
      <c r="WD147" s="35"/>
      <c r="WE147" s="35"/>
      <c r="WF147" s="35"/>
      <c r="WG147" s="35"/>
      <c r="WH147" s="35"/>
      <c r="WI147" s="35"/>
      <c r="WJ147" s="35"/>
      <c r="WK147" s="35"/>
      <c r="WL147" s="35"/>
      <c r="WM147" s="35"/>
      <c r="WN147" s="35"/>
      <c r="WO147" s="35"/>
      <c r="WP147" s="35"/>
      <c r="WQ147" s="35"/>
      <c r="WR147" s="35"/>
      <c r="WS147" s="35"/>
      <c r="WT147" s="35"/>
      <c r="WU147" s="35"/>
      <c r="WV147" s="35"/>
      <c r="WW147" s="35"/>
      <c r="WX147" s="35"/>
      <c r="WY147" s="35"/>
      <c r="WZ147" s="35"/>
      <c r="XA147" s="35"/>
      <c r="XB147" s="35"/>
      <c r="XC147" s="35"/>
      <c r="XD147" s="35"/>
      <c r="XE147" s="35"/>
      <c r="XF147" s="35"/>
      <c r="XG147" s="35"/>
      <c r="XH147" s="35"/>
      <c r="XI147" s="35"/>
      <c r="XJ147" s="35"/>
      <c r="XK147" s="35"/>
      <c r="XL147" s="35"/>
      <c r="XM147" s="35"/>
      <c r="XN147" s="35"/>
      <c r="XO147" s="35"/>
      <c r="XP147" s="35"/>
      <c r="XQ147" s="35"/>
      <c r="XR147" s="35"/>
      <c r="XS147" s="35"/>
      <c r="XT147" s="35"/>
      <c r="XU147" s="35"/>
      <c r="XV147" s="35"/>
      <c r="XW147" s="35"/>
      <c r="XX147" s="35"/>
      <c r="XY147" s="35"/>
      <c r="XZ147" s="35"/>
      <c r="YA147" s="35"/>
      <c r="YB147" s="35"/>
      <c r="YC147" s="35"/>
      <c r="YD147" s="35"/>
      <c r="YE147" s="35"/>
      <c r="YF147" s="35"/>
      <c r="YG147" s="35"/>
      <c r="YH147" s="35"/>
      <c r="YI147" s="35"/>
      <c r="YJ147" s="35"/>
      <c r="YK147" s="35"/>
      <c r="YL147" s="35"/>
      <c r="YM147" s="35"/>
      <c r="YN147" s="35"/>
      <c r="YO147" s="35"/>
      <c r="YP147" s="35"/>
      <c r="YQ147" s="35"/>
      <c r="YR147" s="35"/>
      <c r="YS147" s="35"/>
      <c r="YT147" s="35"/>
      <c r="YU147" s="35"/>
      <c r="YV147" s="35"/>
      <c r="YW147" s="35"/>
      <c r="YX147" s="35"/>
      <c r="YY147" s="35"/>
      <c r="YZ147" s="35"/>
      <c r="ZA147" s="35"/>
      <c r="ZB147" s="35"/>
      <c r="ZC147" s="35"/>
      <c r="ZD147" s="35"/>
      <c r="ZE147" s="35"/>
      <c r="ZF147" s="35"/>
      <c r="ZG147" s="35"/>
      <c r="ZH147" s="35"/>
      <c r="ZI147" s="35"/>
      <c r="ZJ147" s="35"/>
      <c r="ZK147" s="35"/>
      <c r="ZL147" s="35"/>
      <c r="ZM147" s="35"/>
      <c r="ZN147" s="35"/>
      <c r="ZO147" s="35"/>
      <c r="ZP147" s="35"/>
      <c r="ZQ147" s="35"/>
      <c r="ZR147" s="35"/>
      <c r="ZS147" s="35"/>
      <c r="ZT147" s="35"/>
      <c r="ZU147" s="35"/>
      <c r="ZV147" s="35"/>
      <c r="ZW147" s="35"/>
      <c r="ZX147" s="35"/>
      <c r="ZY147" s="35"/>
      <c r="ZZ147" s="35"/>
      <c r="AAA147" s="35"/>
      <c r="AAB147" s="35"/>
      <c r="AAC147" s="35"/>
      <c r="AAD147" s="35"/>
      <c r="AAE147" s="35"/>
      <c r="AAF147" s="35"/>
      <c r="AAG147" s="35"/>
      <c r="AAH147" s="35"/>
      <c r="AAI147" s="35"/>
      <c r="AAJ147" s="35"/>
      <c r="AAK147" s="35"/>
      <c r="AAL147" s="35"/>
      <c r="AAM147" s="35"/>
      <c r="AAN147" s="35"/>
      <c r="AAO147" s="35"/>
      <c r="AAP147" s="35"/>
      <c r="AAQ147" s="35"/>
      <c r="AAR147" s="35"/>
      <c r="AAS147" s="35"/>
      <c r="AAT147" s="35"/>
      <c r="AAU147" s="35"/>
      <c r="AAV147" s="35"/>
      <c r="AAW147" s="35"/>
      <c r="AAX147" s="35"/>
      <c r="AAY147" s="35"/>
      <c r="AAZ147" s="35"/>
      <c r="ABA147" s="35"/>
      <c r="ABB147" s="35"/>
      <c r="ABC147" s="35"/>
      <c r="ABD147" s="35"/>
      <c r="ABE147" s="35"/>
      <c r="ABF147" s="35"/>
      <c r="ABG147" s="35"/>
      <c r="ABH147" s="35"/>
      <c r="ABI147" s="35"/>
      <c r="ABJ147" s="35"/>
      <c r="ABK147" s="35"/>
      <c r="ABL147" s="35"/>
      <c r="ABM147" s="35"/>
      <c r="ABN147" s="35"/>
      <c r="ABO147" s="35"/>
      <c r="ABP147" s="35"/>
      <c r="ABQ147" s="35"/>
      <c r="ABR147" s="35"/>
      <c r="ABS147" s="35"/>
      <c r="ABT147" s="35"/>
      <c r="ABU147" s="35"/>
      <c r="ABV147" s="35"/>
      <c r="ABW147" s="35"/>
      <c r="ABX147" s="35"/>
      <c r="ABY147" s="35"/>
      <c r="ABZ147" s="35"/>
      <c r="ACA147" s="35"/>
      <c r="ACB147" s="35"/>
      <c r="ACC147" s="35"/>
      <c r="ACD147" s="35"/>
      <c r="ACE147" s="35"/>
      <c r="ACF147" s="35"/>
      <c r="ACG147" s="35"/>
      <c r="ACH147" s="35"/>
      <c r="ACI147" s="35"/>
      <c r="ACJ147" s="35"/>
      <c r="ACK147" s="35"/>
      <c r="ACL147" s="35"/>
      <c r="ACM147" s="35"/>
      <c r="ACN147" s="35"/>
      <c r="ACO147" s="35"/>
      <c r="ACP147" s="35"/>
      <c r="ACQ147" s="35"/>
      <c r="ACR147" s="35"/>
      <c r="ACS147" s="35"/>
      <c r="ACT147" s="35"/>
      <c r="ACU147" s="35"/>
      <c r="ACV147" s="35"/>
      <c r="ACW147" s="35"/>
      <c r="ACX147" s="35"/>
      <c r="ACY147" s="35"/>
      <c r="ACZ147" s="35"/>
      <c r="ADA147" s="35"/>
      <c r="ADB147" s="35"/>
      <c r="ADC147" s="35"/>
      <c r="ADD147" s="35"/>
      <c r="ADE147" s="35"/>
      <c r="ADF147" s="35"/>
      <c r="ADG147" s="35"/>
      <c r="ADH147" s="35"/>
      <c r="ADI147" s="35"/>
      <c r="ADJ147" s="35"/>
      <c r="ADK147" s="35"/>
      <c r="ADL147" s="35"/>
      <c r="ADM147" s="35"/>
      <c r="ADN147" s="35"/>
      <c r="ADO147" s="35"/>
      <c r="ADP147" s="35"/>
      <c r="ADQ147" s="35"/>
      <c r="ADR147" s="35"/>
      <c r="ADS147" s="35"/>
      <c r="ADT147" s="35"/>
      <c r="ADU147" s="35"/>
      <c r="ADV147" s="35"/>
      <c r="ADW147" s="35"/>
      <c r="ADX147" s="35"/>
      <c r="ADY147" s="35"/>
      <c r="ADZ147" s="35"/>
      <c r="AEA147" s="35"/>
      <c r="AEB147" s="35"/>
      <c r="AEC147" s="35"/>
      <c r="AED147" s="35"/>
      <c r="AEE147" s="35"/>
      <c r="AEF147" s="35"/>
      <c r="AEG147" s="35"/>
      <c r="AEH147" s="35"/>
      <c r="AEI147" s="35"/>
      <c r="AEJ147" s="35"/>
      <c r="AEK147" s="35"/>
      <c r="AEL147" s="35"/>
      <c r="AEM147" s="35"/>
      <c r="AEN147" s="35"/>
      <c r="AEO147" s="35"/>
      <c r="AEP147" s="35"/>
      <c r="AEQ147" s="35"/>
      <c r="AER147" s="35"/>
      <c r="AES147" s="35"/>
      <c r="AET147" s="35"/>
      <c r="AEU147" s="35"/>
      <c r="AEV147" s="35"/>
      <c r="AEW147" s="35"/>
      <c r="AEX147" s="35"/>
      <c r="AEY147" s="35"/>
      <c r="AEZ147" s="35"/>
      <c r="AFA147" s="35"/>
      <c r="AFB147" s="35"/>
      <c r="AFC147" s="35"/>
      <c r="AFD147" s="35"/>
      <c r="AFE147" s="35"/>
      <c r="AFF147" s="35"/>
      <c r="AFG147" s="35"/>
      <c r="AFH147" s="35"/>
      <c r="AFI147" s="35"/>
      <c r="AFJ147" s="35"/>
      <c r="AFK147" s="35"/>
      <c r="AFL147" s="35"/>
      <c r="AFM147" s="35"/>
      <c r="AFN147" s="35"/>
      <c r="AFO147" s="35"/>
      <c r="AFP147" s="35"/>
      <c r="AFQ147" s="35"/>
      <c r="AFR147" s="35"/>
      <c r="AFS147" s="35"/>
      <c r="AFT147" s="35"/>
      <c r="AFU147" s="35"/>
      <c r="AFV147" s="35"/>
      <c r="AFW147" s="35"/>
      <c r="AFX147" s="35"/>
      <c r="AFY147" s="35"/>
      <c r="AFZ147" s="35"/>
      <c r="AGA147" s="35"/>
      <c r="AGB147" s="35"/>
      <c r="AGC147" s="35"/>
      <c r="AGD147" s="35"/>
      <c r="AGE147" s="35"/>
      <c r="AGF147" s="35"/>
      <c r="AGG147" s="35"/>
      <c r="AGH147" s="35"/>
      <c r="AGI147" s="35"/>
      <c r="AGJ147" s="35"/>
      <c r="AGK147" s="35"/>
      <c r="AGL147" s="35"/>
      <c r="AGM147" s="35"/>
      <c r="AGN147" s="35"/>
      <c r="AGO147" s="35"/>
      <c r="AGP147" s="35"/>
      <c r="AGQ147" s="35"/>
      <c r="AGR147" s="35"/>
      <c r="AGS147" s="35"/>
      <c r="AGT147" s="35"/>
      <c r="AGU147" s="35"/>
      <c r="AGV147" s="35"/>
      <c r="AGW147" s="35"/>
      <c r="AGX147" s="35"/>
      <c r="AGY147" s="35"/>
      <c r="AGZ147" s="35"/>
      <c r="AHA147" s="35"/>
      <c r="AHB147" s="35"/>
      <c r="AHC147" s="35"/>
      <c r="AHD147" s="35"/>
      <c r="AHE147" s="35"/>
      <c r="AHF147" s="35"/>
      <c r="AHG147" s="35"/>
      <c r="AHH147" s="35"/>
      <c r="AHI147" s="35"/>
      <c r="AHJ147" s="35"/>
      <c r="AHK147" s="35"/>
      <c r="AHL147" s="35"/>
      <c r="AHM147" s="35"/>
      <c r="AHN147" s="35"/>
      <c r="AHO147" s="35"/>
      <c r="AHP147" s="35"/>
      <c r="AHQ147" s="35"/>
      <c r="AHR147" s="35"/>
      <c r="AHS147" s="35"/>
      <c r="AHT147" s="35"/>
      <c r="AHU147" s="35"/>
      <c r="AHV147" s="35"/>
      <c r="AHW147" s="35"/>
      <c r="AHX147" s="35"/>
      <c r="AHY147" s="35"/>
      <c r="AHZ147" s="35"/>
      <c r="AIA147" s="35"/>
      <c r="AIB147" s="35"/>
      <c r="AIC147" s="35"/>
      <c r="AID147" s="35"/>
      <c r="AIE147" s="35"/>
      <c r="AIF147" s="35"/>
      <c r="AIG147" s="35"/>
      <c r="AIH147" s="35"/>
      <c r="AII147" s="35"/>
      <c r="AIJ147" s="35"/>
      <c r="AIK147" s="35"/>
      <c r="AIL147" s="35"/>
      <c r="AIM147" s="35"/>
      <c r="AIN147" s="35"/>
      <c r="AIO147" s="35"/>
      <c r="AIP147" s="35"/>
      <c r="AIQ147" s="35"/>
      <c r="AIR147" s="35"/>
      <c r="AIS147" s="35"/>
      <c r="AIT147" s="35"/>
      <c r="AIU147" s="35"/>
      <c r="AIV147" s="35"/>
      <c r="AIW147" s="35"/>
      <c r="AIX147" s="35"/>
      <c r="AIY147" s="35"/>
      <c r="AIZ147" s="35"/>
      <c r="AJA147" s="35"/>
      <c r="AJB147" s="35"/>
      <c r="AJC147" s="35"/>
      <c r="AJD147" s="35"/>
      <c r="AJE147" s="35"/>
      <c r="AJF147" s="35"/>
      <c r="AJG147" s="35"/>
      <c r="AJH147" s="35"/>
      <c r="AJI147" s="35"/>
      <c r="AJJ147" s="35"/>
      <c r="AJK147" s="35"/>
      <c r="AJL147" s="35"/>
      <c r="AJM147" s="35"/>
      <c r="AJN147" s="35"/>
      <c r="AJO147" s="35"/>
      <c r="AJP147" s="35"/>
      <c r="AJQ147" s="35"/>
      <c r="AJR147" s="35"/>
      <c r="AJS147" s="35"/>
      <c r="AJT147" s="35"/>
      <c r="AJU147" s="35"/>
      <c r="AJV147" s="35"/>
      <c r="AJW147" s="35"/>
      <c r="AJX147" s="35"/>
      <c r="AJY147" s="35"/>
      <c r="AJZ147" s="35"/>
      <c r="AKA147" s="35"/>
      <c r="AKB147" s="35"/>
      <c r="AKC147" s="35"/>
      <c r="AKD147" s="35"/>
      <c r="AKE147" s="35"/>
      <c r="AKF147" s="35"/>
      <c r="AKG147" s="35"/>
      <c r="AKH147" s="35"/>
      <c r="AKI147" s="35"/>
      <c r="AKJ147" s="35"/>
      <c r="AKK147" s="35"/>
      <c r="AKL147" s="35"/>
      <c r="AKM147" s="35"/>
      <c r="AKN147" s="35"/>
      <c r="AKO147" s="35"/>
      <c r="AKP147" s="35"/>
      <c r="AKQ147" s="35"/>
      <c r="AKR147" s="35"/>
      <c r="AKS147" s="35"/>
      <c r="AKT147" s="35"/>
      <c r="AKU147" s="35"/>
      <c r="AKV147" s="35"/>
      <c r="AKW147" s="35"/>
      <c r="AKX147" s="35"/>
      <c r="AKY147" s="35"/>
      <c r="AKZ147" s="35"/>
      <c r="ALA147" s="35"/>
      <c r="ALB147" s="35"/>
      <c r="ALC147" s="35"/>
      <c r="ALD147" s="35"/>
      <c r="ALE147" s="35"/>
      <c r="ALF147" s="35"/>
      <c r="ALG147" s="35"/>
      <c r="ALH147" s="35"/>
      <c r="ALI147" s="35"/>
      <c r="ALJ147" s="35"/>
      <c r="ALK147" s="35"/>
      <c r="ALL147" s="35"/>
      <c r="ALM147" s="35"/>
      <c r="ALN147" s="35"/>
      <c r="ALO147" s="35"/>
      <c r="ALP147" s="35"/>
      <c r="ALQ147" s="35"/>
      <c r="ALR147" s="35"/>
      <c r="ALS147" s="35"/>
      <c r="ALT147" s="35"/>
      <c r="ALU147" s="35"/>
      <c r="ALV147" s="35"/>
      <c r="ALW147" s="35"/>
      <c r="ALX147" s="35"/>
      <c r="ALY147" s="35"/>
      <c r="ALZ147" s="35"/>
      <c r="AMA147" s="35"/>
    </row>
    <row r="148" spans="14:1015">
      <c r="N148" s="3">
        <f>Y148*info!T$4+AC148*info!T$5+AG148*info!T$6+AK148*info!T$7+N147</f>
        <v>2.5446</v>
      </c>
      <c r="P148" s="45">
        <v>108</v>
      </c>
      <c r="Q148" s="131"/>
      <c r="R148" s="131"/>
      <c r="S148" s="161">
        <f t="shared" si="61"/>
        <v>2.4006719367588927E-2</v>
      </c>
      <c r="T148" s="169">
        <f>AA147*$AA$30*$AA$34*(1-$AA$32)+AE147*$AE$30*$AE$34*(1-$AE$32)+AI147*$AI$30*$AI$34*(1-$AI$32)+AM147*$AM$30*$AM$34*(1-$AM$32)+AQ147*$AQ$30*$AQ$34*(1-$AQ$32)+AU147*$AU$30*$AU$34*(1-$AU$32)+Q148-R148+AW147+AX147+Advance!G122</f>
        <v>0.19439999999999971</v>
      </c>
      <c r="U148" s="132">
        <f t="shared" si="70"/>
        <v>0</v>
      </c>
      <c r="V148" s="165">
        <f t="shared" si="49"/>
        <v>0.19439999999999971</v>
      </c>
      <c r="W148" s="166">
        <f t="shared" si="62"/>
        <v>7.5119999999999996</v>
      </c>
      <c r="X148" s="49"/>
      <c r="Y148" s="42">
        <f t="shared" si="41"/>
        <v>0</v>
      </c>
      <c r="Z148" s="46">
        <f t="shared" si="63"/>
        <v>0</v>
      </c>
      <c r="AA148" s="47">
        <f t="shared" si="50"/>
        <v>0</v>
      </c>
      <c r="AB148" s="48">
        <f t="shared" si="51"/>
        <v>0.19439999999999971</v>
      </c>
      <c r="AC148" s="49">
        <f t="shared" si="52"/>
        <v>0</v>
      </c>
      <c r="AD148" s="46">
        <f t="shared" si="64"/>
        <v>0</v>
      </c>
      <c r="AE148" s="46">
        <f t="shared" si="53"/>
        <v>100</v>
      </c>
      <c r="AF148" s="50">
        <f t="shared" si="42"/>
        <v>0.19439999999999971</v>
      </c>
      <c r="AG148" s="42">
        <f t="shared" si="65"/>
        <v>6</v>
      </c>
      <c r="AH148" s="46">
        <f t="shared" si="66"/>
        <v>-6</v>
      </c>
      <c r="AI148" s="46">
        <f t="shared" si="54"/>
        <v>200</v>
      </c>
      <c r="AJ148" s="50">
        <f t="shared" si="43"/>
        <v>5.0399999999999695E-2</v>
      </c>
      <c r="AK148" s="42">
        <f t="shared" si="55"/>
        <v>1</v>
      </c>
      <c r="AL148" s="46">
        <f t="shared" si="67"/>
        <v>0</v>
      </c>
      <c r="AM148" s="46">
        <f t="shared" si="56"/>
        <v>42</v>
      </c>
      <c r="AN148" s="50">
        <f t="shared" si="44"/>
        <v>1.4399999999999698E-2</v>
      </c>
      <c r="AO148" s="42">
        <f t="shared" si="57"/>
        <v>0</v>
      </c>
      <c r="AP148" s="46">
        <f t="shared" si="68"/>
        <v>0</v>
      </c>
      <c r="AQ148" s="46">
        <f t="shared" si="58"/>
        <v>0</v>
      </c>
      <c r="AR148" s="50">
        <f t="shared" si="45"/>
        <v>1.4399999999999698E-2</v>
      </c>
      <c r="AS148" s="42">
        <f t="shared" si="59"/>
        <v>0</v>
      </c>
      <c r="AT148" s="46">
        <f t="shared" si="69"/>
        <v>0</v>
      </c>
      <c r="AU148" s="46">
        <f t="shared" si="60"/>
        <v>0</v>
      </c>
      <c r="AV148" s="51">
        <f t="shared" si="46"/>
        <v>1.4399999999999698E-2</v>
      </c>
      <c r="AW148" s="42">
        <f t="shared" si="47"/>
        <v>0.19439999999999971</v>
      </c>
      <c r="AX148" s="43">
        <f t="shared" si="48"/>
        <v>-0.18000000000000002</v>
      </c>
      <c r="AY148" s="42">
        <f t="shared" si="71"/>
        <v>342</v>
      </c>
      <c r="AZ148" s="52">
        <f t="shared" si="72"/>
        <v>7.5119999999999996</v>
      </c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  <c r="QR148" s="35"/>
      <c r="QS148" s="35"/>
      <c r="QT148" s="35"/>
      <c r="QU148" s="35"/>
      <c r="QV148" s="35"/>
      <c r="QW148" s="35"/>
      <c r="QX148" s="35"/>
      <c r="QY148" s="35"/>
      <c r="QZ148" s="35"/>
      <c r="RA148" s="35"/>
      <c r="RB148" s="35"/>
      <c r="RC148" s="35"/>
      <c r="RD148" s="35"/>
      <c r="RE148" s="35"/>
      <c r="RF148" s="35"/>
      <c r="RG148" s="35"/>
      <c r="RH148" s="35"/>
      <c r="RI148" s="35"/>
      <c r="RJ148" s="35"/>
      <c r="RK148" s="35"/>
      <c r="RL148" s="35"/>
      <c r="RM148" s="35"/>
      <c r="RN148" s="35"/>
      <c r="RO148" s="35"/>
      <c r="RP148" s="35"/>
      <c r="RQ148" s="35"/>
      <c r="RR148" s="35"/>
      <c r="RS148" s="35"/>
      <c r="RT148" s="35"/>
      <c r="RU148" s="35"/>
      <c r="RV148" s="35"/>
      <c r="RW148" s="35"/>
      <c r="RX148" s="35"/>
      <c r="RY148" s="35"/>
      <c r="RZ148" s="35"/>
      <c r="SA148" s="35"/>
      <c r="SB148" s="35"/>
      <c r="SC148" s="35"/>
      <c r="SD148" s="35"/>
      <c r="SE148" s="35"/>
      <c r="SF148" s="35"/>
      <c r="SG148" s="35"/>
      <c r="SH148" s="35"/>
      <c r="SI148" s="35"/>
      <c r="SJ148" s="35"/>
      <c r="SK148" s="35"/>
      <c r="SL148" s="35"/>
      <c r="SM148" s="35"/>
      <c r="SN148" s="35"/>
      <c r="SO148" s="35"/>
      <c r="SP148" s="35"/>
      <c r="SQ148" s="35"/>
      <c r="SR148" s="35"/>
      <c r="SS148" s="35"/>
      <c r="ST148" s="35"/>
      <c r="SU148" s="35"/>
      <c r="SV148" s="35"/>
      <c r="SW148" s="35"/>
      <c r="SX148" s="35"/>
      <c r="SY148" s="35"/>
      <c r="SZ148" s="35"/>
      <c r="TA148" s="35"/>
      <c r="TB148" s="35"/>
      <c r="TC148" s="35"/>
      <c r="TD148" s="35"/>
      <c r="TE148" s="35"/>
      <c r="TF148" s="35"/>
      <c r="TG148" s="35"/>
      <c r="TH148" s="35"/>
      <c r="TI148" s="35"/>
      <c r="TJ148" s="35"/>
      <c r="TK148" s="35"/>
      <c r="TL148" s="35"/>
      <c r="TM148" s="35"/>
      <c r="TN148" s="35"/>
      <c r="TO148" s="35"/>
      <c r="TP148" s="35"/>
      <c r="TQ148" s="35"/>
      <c r="TR148" s="35"/>
      <c r="TS148" s="35"/>
      <c r="TT148" s="35"/>
      <c r="TU148" s="35"/>
      <c r="TV148" s="35"/>
      <c r="TW148" s="35"/>
      <c r="TX148" s="35"/>
      <c r="TY148" s="35"/>
      <c r="TZ148" s="35"/>
      <c r="UA148" s="35"/>
      <c r="UB148" s="35"/>
      <c r="UC148" s="35"/>
      <c r="UD148" s="35"/>
      <c r="UE148" s="35"/>
      <c r="UF148" s="35"/>
      <c r="UG148" s="35"/>
      <c r="UH148" s="35"/>
      <c r="UI148" s="35"/>
      <c r="UJ148" s="35"/>
      <c r="UK148" s="35"/>
      <c r="UL148" s="35"/>
      <c r="UM148" s="35"/>
      <c r="UN148" s="35"/>
      <c r="UO148" s="35"/>
      <c r="UP148" s="35"/>
      <c r="UQ148" s="35"/>
      <c r="UR148" s="35"/>
      <c r="US148" s="35"/>
      <c r="UT148" s="35"/>
      <c r="UU148" s="35"/>
      <c r="UV148" s="35"/>
      <c r="UW148" s="35"/>
      <c r="UX148" s="35"/>
      <c r="UY148" s="35"/>
      <c r="UZ148" s="35"/>
      <c r="VA148" s="35"/>
      <c r="VB148" s="35"/>
      <c r="VC148" s="35"/>
      <c r="VD148" s="35"/>
      <c r="VE148" s="35"/>
      <c r="VF148" s="35"/>
      <c r="VG148" s="35"/>
      <c r="VH148" s="35"/>
      <c r="VI148" s="35"/>
      <c r="VJ148" s="35"/>
      <c r="VK148" s="35"/>
      <c r="VL148" s="35"/>
      <c r="VM148" s="35"/>
      <c r="VN148" s="35"/>
      <c r="VO148" s="35"/>
      <c r="VP148" s="35"/>
      <c r="VQ148" s="35"/>
      <c r="VR148" s="35"/>
      <c r="VS148" s="35"/>
      <c r="VT148" s="35"/>
      <c r="VU148" s="35"/>
      <c r="VV148" s="35"/>
      <c r="VW148" s="35"/>
      <c r="VX148" s="35"/>
      <c r="VY148" s="35"/>
      <c r="VZ148" s="35"/>
      <c r="WA148" s="35"/>
      <c r="WB148" s="35"/>
      <c r="WC148" s="35"/>
      <c r="WD148" s="35"/>
      <c r="WE148" s="35"/>
      <c r="WF148" s="35"/>
      <c r="WG148" s="35"/>
      <c r="WH148" s="35"/>
      <c r="WI148" s="35"/>
      <c r="WJ148" s="35"/>
      <c r="WK148" s="35"/>
      <c r="WL148" s="35"/>
      <c r="WM148" s="35"/>
      <c r="WN148" s="35"/>
      <c r="WO148" s="35"/>
      <c r="WP148" s="35"/>
      <c r="WQ148" s="35"/>
      <c r="WR148" s="35"/>
      <c r="WS148" s="35"/>
      <c r="WT148" s="35"/>
      <c r="WU148" s="35"/>
      <c r="WV148" s="35"/>
      <c r="WW148" s="35"/>
      <c r="WX148" s="35"/>
      <c r="WY148" s="35"/>
      <c r="WZ148" s="35"/>
      <c r="XA148" s="35"/>
      <c r="XB148" s="35"/>
      <c r="XC148" s="35"/>
      <c r="XD148" s="35"/>
      <c r="XE148" s="35"/>
      <c r="XF148" s="35"/>
      <c r="XG148" s="35"/>
      <c r="XH148" s="35"/>
      <c r="XI148" s="35"/>
      <c r="XJ148" s="35"/>
      <c r="XK148" s="35"/>
      <c r="XL148" s="35"/>
      <c r="XM148" s="35"/>
      <c r="XN148" s="35"/>
      <c r="XO148" s="35"/>
      <c r="XP148" s="35"/>
      <c r="XQ148" s="35"/>
      <c r="XR148" s="35"/>
      <c r="XS148" s="35"/>
      <c r="XT148" s="35"/>
      <c r="XU148" s="35"/>
      <c r="XV148" s="35"/>
      <c r="XW148" s="35"/>
      <c r="XX148" s="35"/>
      <c r="XY148" s="35"/>
      <c r="XZ148" s="35"/>
      <c r="YA148" s="35"/>
      <c r="YB148" s="35"/>
      <c r="YC148" s="35"/>
      <c r="YD148" s="35"/>
      <c r="YE148" s="35"/>
      <c r="YF148" s="35"/>
      <c r="YG148" s="35"/>
      <c r="YH148" s="35"/>
      <c r="YI148" s="35"/>
      <c r="YJ148" s="35"/>
      <c r="YK148" s="35"/>
      <c r="YL148" s="35"/>
      <c r="YM148" s="35"/>
      <c r="YN148" s="35"/>
      <c r="YO148" s="35"/>
      <c r="YP148" s="35"/>
      <c r="YQ148" s="35"/>
      <c r="YR148" s="35"/>
      <c r="YS148" s="35"/>
      <c r="YT148" s="35"/>
      <c r="YU148" s="35"/>
      <c r="YV148" s="35"/>
      <c r="YW148" s="35"/>
      <c r="YX148" s="35"/>
      <c r="YY148" s="35"/>
      <c r="YZ148" s="35"/>
      <c r="ZA148" s="35"/>
      <c r="ZB148" s="35"/>
      <c r="ZC148" s="35"/>
      <c r="ZD148" s="35"/>
      <c r="ZE148" s="35"/>
      <c r="ZF148" s="35"/>
      <c r="ZG148" s="35"/>
      <c r="ZH148" s="35"/>
      <c r="ZI148" s="35"/>
      <c r="ZJ148" s="35"/>
      <c r="ZK148" s="35"/>
      <c r="ZL148" s="35"/>
      <c r="ZM148" s="35"/>
      <c r="ZN148" s="35"/>
      <c r="ZO148" s="35"/>
      <c r="ZP148" s="35"/>
      <c r="ZQ148" s="35"/>
      <c r="ZR148" s="35"/>
      <c r="ZS148" s="35"/>
      <c r="ZT148" s="35"/>
      <c r="ZU148" s="35"/>
      <c r="ZV148" s="35"/>
      <c r="ZW148" s="35"/>
      <c r="ZX148" s="35"/>
      <c r="ZY148" s="35"/>
      <c r="ZZ148" s="35"/>
      <c r="AAA148" s="35"/>
      <c r="AAB148" s="35"/>
      <c r="AAC148" s="35"/>
      <c r="AAD148" s="35"/>
      <c r="AAE148" s="35"/>
      <c r="AAF148" s="35"/>
      <c r="AAG148" s="35"/>
      <c r="AAH148" s="35"/>
      <c r="AAI148" s="35"/>
      <c r="AAJ148" s="35"/>
      <c r="AAK148" s="35"/>
      <c r="AAL148" s="35"/>
      <c r="AAM148" s="35"/>
      <c r="AAN148" s="35"/>
      <c r="AAO148" s="35"/>
      <c r="AAP148" s="35"/>
      <c r="AAQ148" s="35"/>
      <c r="AAR148" s="35"/>
      <c r="AAS148" s="35"/>
      <c r="AAT148" s="35"/>
      <c r="AAU148" s="35"/>
      <c r="AAV148" s="35"/>
      <c r="AAW148" s="35"/>
      <c r="AAX148" s="35"/>
      <c r="AAY148" s="35"/>
      <c r="AAZ148" s="35"/>
      <c r="ABA148" s="35"/>
      <c r="ABB148" s="35"/>
      <c r="ABC148" s="35"/>
      <c r="ABD148" s="35"/>
      <c r="ABE148" s="35"/>
      <c r="ABF148" s="35"/>
      <c r="ABG148" s="35"/>
      <c r="ABH148" s="35"/>
      <c r="ABI148" s="35"/>
      <c r="ABJ148" s="35"/>
      <c r="ABK148" s="35"/>
      <c r="ABL148" s="35"/>
      <c r="ABM148" s="35"/>
      <c r="ABN148" s="35"/>
      <c r="ABO148" s="35"/>
      <c r="ABP148" s="35"/>
      <c r="ABQ148" s="35"/>
      <c r="ABR148" s="35"/>
      <c r="ABS148" s="35"/>
      <c r="ABT148" s="35"/>
      <c r="ABU148" s="35"/>
      <c r="ABV148" s="35"/>
      <c r="ABW148" s="35"/>
      <c r="ABX148" s="35"/>
      <c r="ABY148" s="35"/>
      <c r="ABZ148" s="35"/>
      <c r="ACA148" s="35"/>
      <c r="ACB148" s="35"/>
      <c r="ACC148" s="35"/>
      <c r="ACD148" s="35"/>
      <c r="ACE148" s="35"/>
      <c r="ACF148" s="35"/>
      <c r="ACG148" s="35"/>
      <c r="ACH148" s="35"/>
      <c r="ACI148" s="35"/>
      <c r="ACJ148" s="35"/>
      <c r="ACK148" s="35"/>
      <c r="ACL148" s="35"/>
      <c r="ACM148" s="35"/>
      <c r="ACN148" s="35"/>
      <c r="ACO148" s="35"/>
      <c r="ACP148" s="35"/>
      <c r="ACQ148" s="35"/>
      <c r="ACR148" s="35"/>
      <c r="ACS148" s="35"/>
      <c r="ACT148" s="35"/>
      <c r="ACU148" s="35"/>
      <c r="ACV148" s="35"/>
      <c r="ACW148" s="35"/>
      <c r="ACX148" s="35"/>
      <c r="ACY148" s="35"/>
      <c r="ACZ148" s="35"/>
      <c r="ADA148" s="35"/>
      <c r="ADB148" s="35"/>
      <c r="ADC148" s="35"/>
      <c r="ADD148" s="35"/>
      <c r="ADE148" s="35"/>
      <c r="ADF148" s="35"/>
      <c r="ADG148" s="35"/>
      <c r="ADH148" s="35"/>
      <c r="ADI148" s="35"/>
      <c r="ADJ148" s="35"/>
      <c r="ADK148" s="35"/>
      <c r="ADL148" s="35"/>
      <c r="ADM148" s="35"/>
      <c r="ADN148" s="35"/>
      <c r="ADO148" s="35"/>
      <c r="ADP148" s="35"/>
      <c r="ADQ148" s="35"/>
      <c r="ADR148" s="35"/>
      <c r="ADS148" s="35"/>
      <c r="ADT148" s="35"/>
      <c r="ADU148" s="35"/>
      <c r="ADV148" s="35"/>
      <c r="ADW148" s="35"/>
      <c r="ADX148" s="35"/>
      <c r="ADY148" s="35"/>
      <c r="ADZ148" s="35"/>
      <c r="AEA148" s="35"/>
      <c r="AEB148" s="35"/>
      <c r="AEC148" s="35"/>
      <c r="AED148" s="35"/>
      <c r="AEE148" s="35"/>
      <c r="AEF148" s="35"/>
      <c r="AEG148" s="35"/>
      <c r="AEH148" s="35"/>
      <c r="AEI148" s="35"/>
      <c r="AEJ148" s="35"/>
      <c r="AEK148" s="35"/>
      <c r="AEL148" s="35"/>
      <c r="AEM148" s="35"/>
      <c r="AEN148" s="35"/>
      <c r="AEO148" s="35"/>
      <c r="AEP148" s="35"/>
      <c r="AEQ148" s="35"/>
      <c r="AER148" s="35"/>
      <c r="AES148" s="35"/>
      <c r="AET148" s="35"/>
      <c r="AEU148" s="35"/>
      <c r="AEV148" s="35"/>
      <c r="AEW148" s="35"/>
      <c r="AEX148" s="35"/>
      <c r="AEY148" s="35"/>
      <c r="AEZ148" s="35"/>
      <c r="AFA148" s="35"/>
      <c r="AFB148" s="35"/>
      <c r="AFC148" s="35"/>
      <c r="AFD148" s="35"/>
      <c r="AFE148" s="35"/>
      <c r="AFF148" s="35"/>
      <c r="AFG148" s="35"/>
      <c r="AFH148" s="35"/>
      <c r="AFI148" s="35"/>
      <c r="AFJ148" s="35"/>
      <c r="AFK148" s="35"/>
      <c r="AFL148" s="35"/>
      <c r="AFM148" s="35"/>
      <c r="AFN148" s="35"/>
      <c r="AFO148" s="35"/>
      <c r="AFP148" s="35"/>
      <c r="AFQ148" s="35"/>
      <c r="AFR148" s="35"/>
      <c r="AFS148" s="35"/>
      <c r="AFT148" s="35"/>
      <c r="AFU148" s="35"/>
      <c r="AFV148" s="35"/>
      <c r="AFW148" s="35"/>
      <c r="AFX148" s="35"/>
      <c r="AFY148" s="35"/>
      <c r="AFZ148" s="35"/>
      <c r="AGA148" s="35"/>
      <c r="AGB148" s="35"/>
      <c r="AGC148" s="35"/>
      <c r="AGD148" s="35"/>
      <c r="AGE148" s="35"/>
      <c r="AGF148" s="35"/>
      <c r="AGG148" s="35"/>
      <c r="AGH148" s="35"/>
      <c r="AGI148" s="35"/>
      <c r="AGJ148" s="35"/>
      <c r="AGK148" s="35"/>
      <c r="AGL148" s="35"/>
      <c r="AGM148" s="35"/>
      <c r="AGN148" s="35"/>
      <c r="AGO148" s="35"/>
      <c r="AGP148" s="35"/>
      <c r="AGQ148" s="35"/>
      <c r="AGR148" s="35"/>
      <c r="AGS148" s="35"/>
      <c r="AGT148" s="35"/>
      <c r="AGU148" s="35"/>
      <c r="AGV148" s="35"/>
      <c r="AGW148" s="35"/>
      <c r="AGX148" s="35"/>
      <c r="AGY148" s="35"/>
      <c r="AGZ148" s="35"/>
      <c r="AHA148" s="35"/>
      <c r="AHB148" s="35"/>
      <c r="AHC148" s="35"/>
      <c r="AHD148" s="35"/>
      <c r="AHE148" s="35"/>
      <c r="AHF148" s="35"/>
      <c r="AHG148" s="35"/>
      <c r="AHH148" s="35"/>
      <c r="AHI148" s="35"/>
      <c r="AHJ148" s="35"/>
      <c r="AHK148" s="35"/>
      <c r="AHL148" s="35"/>
      <c r="AHM148" s="35"/>
      <c r="AHN148" s="35"/>
      <c r="AHO148" s="35"/>
      <c r="AHP148" s="35"/>
      <c r="AHQ148" s="35"/>
      <c r="AHR148" s="35"/>
      <c r="AHS148" s="35"/>
      <c r="AHT148" s="35"/>
      <c r="AHU148" s="35"/>
      <c r="AHV148" s="35"/>
      <c r="AHW148" s="35"/>
      <c r="AHX148" s="35"/>
      <c r="AHY148" s="35"/>
      <c r="AHZ148" s="35"/>
      <c r="AIA148" s="35"/>
      <c r="AIB148" s="35"/>
      <c r="AIC148" s="35"/>
      <c r="AID148" s="35"/>
      <c r="AIE148" s="35"/>
      <c r="AIF148" s="35"/>
      <c r="AIG148" s="35"/>
      <c r="AIH148" s="35"/>
      <c r="AII148" s="35"/>
      <c r="AIJ148" s="35"/>
      <c r="AIK148" s="35"/>
      <c r="AIL148" s="35"/>
      <c r="AIM148" s="35"/>
      <c r="AIN148" s="35"/>
      <c r="AIO148" s="35"/>
      <c r="AIP148" s="35"/>
      <c r="AIQ148" s="35"/>
      <c r="AIR148" s="35"/>
      <c r="AIS148" s="35"/>
      <c r="AIT148" s="35"/>
      <c r="AIU148" s="35"/>
      <c r="AIV148" s="35"/>
      <c r="AIW148" s="35"/>
      <c r="AIX148" s="35"/>
      <c r="AIY148" s="35"/>
      <c r="AIZ148" s="35"/>
      <c r="AJA148" s="35"/>
      <c r="AJB148" s="35"/>
      <c r="AJC148" s="35"/>
      <c r="AJD148" s="35"/>
      <c r="AJE148" s="35"/>
      <c r="AJF148" s="35"/>
      <c r="AJG148" s="35"/>
      <c r="AJH148" s="35"/>
      <c r="AJI148" s="35"/>
      <c r="AJJ148" s="35"/>
      <c r="AJK148" s="35"/>
      <c r="AJL148" s="35"/>
      <c r="AJM148" s="35"/>
      <c r="AJN148" s="35"/>
      <c r="AJO148" s="35"/>
      <c r="AJP148" s="35"/>
      <c r="AJQ148" s="35"/>
      <c r="AJR148" s="35"/>
      <c r="AJS148" s="35"/>
      <c r="AJT148" s="35"/>
      <c r="AJU148" s="35"/>
      <c r="AJV148" s="35"/>
      <c r="AJW148" s="35"/>
      <c r="AJX148" s="35"/>
      <c r="AJY148" s="35"/>
      <c r="AJZ148" s="35"/>
      <c r="AKA148" s="35"/>
      <c r="AKB148" s="35"/>
      <c r="AKC148" s="35"/>
      <c r="AKD148" s="35"/>
      <c r="AKE148" s="35"/>
      <c r="AKF148" s="35"/>
      <c r="AKG148" s="35"/>
      <c r="AKH148" s="35"/>
      <c r="AKI148" s="35"/>
      <c r="AKJ148" s="35"/>
      <c r="AKK148" s="35"/>
      <c r="AKL148" s="35"/>
      <c r="AKM148" s="35"/>
      <c r="AKN148" s="35"/>
      <c r="AKO148" s="35"/>
      <c r="AKP148" s="35"/>
      <c r="AKQ148" s="35"/>
      <c r="AKR148" s="35"/>
      <c r="AKS148" s="35"/>
      <c r="AKT148" s="35"/>
      <c r="AKU148" s="35"/>
      <c r="AKV148" s="35"/>
      <c r="AKW148" s="35"/>
      <c r="AKX148" s="35"/>
      <c r="AKY148" s="35"/>
      <c r="AKZ148" s="35"/>
      <c r="ALA148" s="35"/>
      <c r="ALB148" s="35"/>
      <c r="ALC148" s="35"/>
      <c r="ALD148" s="35"/>
      <c r="ALE148" s="35"/>
      <c r="ALF148" s="35"/>
      <c r="ALG148" s="35"/>
      <c r="ALH148" s="35"/>
      <c r="ALI148" s="35"/>
      <c r="ALJ148" s="35"/>
      <c r="ALK148" s="35"/>
      <c r="ALL148" s="35"/>
      <c r="ALM148" s="35"/>
      <c r="ALN148" s="35"/>
      <c r="ALO148" s="35"/>
      <c r="ALP148" s="35"/>
      <c r="ALQ148" s="35"/>
      <c r="ALR148" s="35"/>
      <c r="ALS148" s="35"/>
      <c r="ALT148" s="35"/>
      <c r="ALU148" s="35"/>
      <c r="ALV148" s="35"/>
      <c r="ALW148" s="35"/>
      <c r="ALX148" s="35"/>
      <c r="ALY148" s="35"/>
      <c r="ALZ148" s="35"/>
      <c r="AMA148" s="35"/>
    </row>
    <row r="149" spans="14:1015">
      <c r="N149" s="3">
        <f>Y149*info!T$4+AC149*info!T$5+AG149*info!T$6+AK149*info!T$7+N148</f>
        <v>2.5697999999999999</v>
      </c>
      <c r="P149" s="45">
        <v>109</v>
      </c>
      <c r="Q149" s="131"/>
      <c r="R149" s="131"/>
      <c r="S149" s="161">
        <f t="shared" si="61"/>
        <v>2.408853754940711E-2</v>
      </c>
      <c r="T149" s="169">
        <f>AA148*$AA$30*$AA$34*(1-$AA$32)+AE148*$AE$30*$AE$34*(1-$AE$32)+AI148*$AI$30*$AI$34*(1-$AI$32)+AM148*$AM$30*$AM$34*(1-$AM$32)+AQ148*$AQ$30*$AQ$34*(1-$AQ$32)+AU148*$AU$30*$AU$34*(1-$AU$32)+Q149-R149+AW148+AX148+Advance!G123</f>
        <v>0.20219999999999969</v>
      </c>
      <c r="U149" s="132">
        <f t="shared" si="70"/>
        <v>0</v>
      </c>
      <c r="V149" s="165">
        <f t="shared" si="49"/>
        <v>0.20219999999999969</v>
      </c>
      <c r="W149" s="166">
        <f t="shared" si="62"/>
        <v>7.5839999999999996</v>
      </c>
      <c r="X149" s="49"/>
      <c r="Y149" s="42">
        <f t="shared" si="41"/>
        <v>0</v>
      </c>
      <c r="Z149" s="46">
        <f t="shared" si="63"/>
        <v>0</v>
      </c>
      <c r="AA149" s="47">
        <f t="shared" si="50"/>
        <v>0</v>
      </c>
      <c r="AB149" s="48">
        <f t="shared" si="51"/>
        <v>0.20219999999999969</v>
      </c>
      <c r="AC149" s="49">
        <f t="shared" si="52"/>
        <v>0</v>
      </c>
      <c r="AD149" s="46">
        <f t="shared" si="64"/>
        <v>0</v>
      </c>
      <c r="AE149" s="46">
        <f t="shared" si="53"/>
        <v>100</v>
      </c>
      <c r="AF149" s="50">
        <f t="shared" si="42"/>
        <v>0.20219999999999969</v>
      </c>
      <c r="AG149" s="42">
        <f t="shared" si="65"/>
        <v>5</v>
      </c>
      <c r="AH149" s="46">
        <f t="shared" si="66"/>
        <v>-5</v>
      </c>
      <c r="AI149" s="46">
        <f t="shared" si="54"/>
        <v>200</v>
      </c>
      <c r="AJ149" s="50">
        <f t="shared" si="43"/>
        <v>8.219999999999969E-2</v>
      </c>
      <c r="AK149" s="42">
        <f t="shared" si="55"/>
        <v>2</v>
      </c>
      <c r="AL149" s="46">
        <f t="shared" si="67"/>
        <v>0</v>
      </c>
      <c r="AM149" s="46">
        <f t="shared" si="56"/>
        <v>44</v>
      </c>
      <c r="AN149" s="50">
        <f t="shared" si="44"/>
        <v>1.0199999999999695E-2</v>
      </c>
      <c r="AO149" s="42">
        <f t="shared" si="57"/>
        <v>0</v>
      </c>
      <c r="AP149" s="46">
        <f t="shared" si="68"/>
        <v>0</v>
      </c>
      <c r="AQ149" s="46">
        <f t="shared" si="58"/>
        <v>0</v>
      </c>
      <c r="AR149" s="50">
        <f t="shared" si="45"/>
        <v>1.0199999999999695E-2</v>
      </c>
      <c r="AS149" s="42">
        <f t="shared" si="59"/>
        <v>0</v>
      </c>
      <c r="AT149" s="46">
        <f t="shared" si="69"/>
        <v>0</v>
      </c>
      <c r="AU149" s="46">
        <f t="shared" si="60"/>
        <v>0</v>
      </c>
      <c r="AV149" s="51">
        <f t="shared" si="46"/>
        <v>1.0199999999999695E-2</v>
      </c>
      <c r="AW149" s="42">
        <f t="shared" si="47"/>
        <v>0.20219999999999969</v>
      </c>
      <c r="AX149" s="43">
        <f t="shared" si="48"/>
        <v>-0.192</v>
      </c>
      <c r="AY149" s="42">
        <f t="shared" si="71"/>
        <v>344</v>
      </c>
      <c r="AZ149" s="52">
        <f t="shared" si="72"/>
        <v>7.5839999999999996</v>
      </c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  <c r="QR149" s="35"/>
      <c r="QS149" s="35"/>
      <c r="QT149" s="35"/>
      <c r="QU149" s="35"/>
      <c r="QV149" s="35"/>
      <c r="QW149" s="35"/>
      <c r="QX149" s="35"/>
      <c r="QY149" s="35"/>
      <c r="QZ149" s="35"/>
      <c r="RA149" s="35"/>
      <c r="RB149" s="35"/>
      <c r="RC149" s="35"/>
      <c r="RD149" s="35"/>
      <c r="RE149" s="35"/>
      <c r="RF149" s="35"/>
      <c r="RG149" s="35"/>
      <c r="RH149" s="35"/>
      <c r="RI149" s="35"/>
      <c r="RJ149" s="35"/>
      <c r="RK149" s="35"/>
      <c r="RL149" s="35"/>
      <c r="RM149" s="35"/>
      <c r="RN149" s="35"/>
      <c r="RO149" s="35"/>
      <c r="RP149" s="35"/>
      <c r="RQ149" s="35"/>
      <c r="RR149" s="35"/>
      <c r="RS149" s="35"/>
      <c r="RT149" s="35"/>
      <c r="RU149" s="35"/>
      <c r="RV149" s="35"/>
      <c r="RW149" s="35"/>
      <c r="RX149" s="35"/>
      <c r="RY149" s="35"/>
      <c r="RZ149" s="35"/>
      <c r="SA149" s="35"/>
      <c r="SB149" s="35"/>
      <c r="SC149" s="35"/>
      <c r="SD149" s="35"/>
      <c r="SE149" s="35"/>
      <c r="SF149" s="35"/>
      <c r="SG149" s="35"/>
      <c r="SH149" s="35"/>
      <c r="SI149" s="35"/>
      <c r="SJ149" s="35"/>
      <c r="SK149" s="35"/>
      <c r="SL149" s="35"/>
      <c r="SM149" s="35"/>
      <c r="SN149" s="35"/>
      <c r="SO149" s="35"/>
      <c r="SP149" s="35"/>
      <c r="SQ149" s="35"/>
      <c r="SR149" s="35"/>
      <c r="SS149" s="35"/>
      <c r="ST149" s="35"/>
      <c r="SU149" s="35"/>
      <c r="SV149" s="35"/>
      <c r="SW149" s="35"/>
      <c r="SX149" s="35"/>
      <c r="SY149" s="35"/>
      <c r="SZ149" s="35"/>
      <c r="TA149" s="35"/>
      <c r="TB149" s="35"/>
      <c r="TC149" s="35"/>
      <c r="TD149" s="35"/>
      <c r="TE149" s="35"/>
      <c r="TF149" s="35"/>
      <c r="TG149" s="35"/>
      <c r="TH149" s="35"/>
      <c r="TI149" s="35"/>
      <c r="TJ149" s="35"/>
      <c r="TK149" s="35"/>
      <c r="TL149" s="35"/>
      <c r="TM149" s="35"/>
      <c r="TN149" s="35"/>
      <c r="TO149" s="35"/>
      <c r="TP149" s="35"/>
      <c r="TQ149" s="35"/>
      <c r="TR149" s="35"/>
      <c r="TS149" s="35"/>
      <c r="TT149" s="35"/>
      <c r="TU149" s="35"/>
      <c r="TV149" s="35"/>
      <c r="TW149" s="35"/>
      <c r="TX149" s="35"/>
      <c r="TY149" s="35"/>
      <c r="TZ149" s="35"/>
      <c r="UA149" s="35"/>
      <c r="UB149" s="35"/>
      <c r="UC149" s="35"/>
      <c r="UD149" s="35"/>
      <c r="UE149" s="35"/>
      <c r="UF149" s="35"/>
      <c r="UG149" s="35"/>
      <c r="UH149" s="35"/>
      <c r="UI149" s="35"/>
      <c r="UJ149" s="35"/>
      <c r="UK149" s="35"/>
      <c r="UL149" s="35"/>
      <c r="UM149" s="35"/>
      <c r="UN149" s="35"/>
      <c r="UO149" s="35"/>
      <c r="UP149" s="35"/>
      <c r="UQ149" s="35"/>
      <c r="UR149" s="35"/>
      <c r="US149" s="35"/>
      <c r="UT149" s="35"/>
      <c r="UU149" s="35"/>
      <c r="UV149" s="35"/>
      <c r="UW149" s="35"/>
      <c r="UX149" s="35"/>
      <c r="UY149" s="35"/>
      <c r="UZ149" s="35"/>
      <c r="VA149" s="35"/>
      <c r="VB149" s="35"/>
      <c r="VC149" s="35"/>
      <c r="VD149" s="35"/>
      <c r="VE149" s="35"/>
      <c r="VF149" s="35"/>
      <c r="VG149" s="35"/>
      <c r="VH149" s="35"/>
      <c r="VI149" s="35"/>
      <c r="VJ149" s="35"/>
      <c r="VK149" s="35"/>
      <c r="VL149" s="35"/>
      <c r="VM149" s="35"/>
      <c r="VN149" s="35"/>
      <c r="VO149" s="35"/>
      <c r="VP149" s="35"/>
      <c r="VQ149" s="35"/>
      <c r="VR149" s="35"/>
      <c r="VS149" s="35"/>
      <c r="VT149" s="35"/>
      <c r="VU149" s="35"/>
      <c r="VV149" s="35"/>
      <c r="VW149" s="35"/>
      <c r="VX149" s="35"/>
      <c r="VY149" s="35"/>
      <c r="VZ149" s="35"/>
      <c r="WA149" s="35"/>
      <c r="WB149" s="35"/>
      <c r="WC149" s="35"/>
      <c r="WD149" s="35"/>
      <c r="WE149" s="35"/>
      <c r="WF149" s="35"/>
      <c r="WG149" s="35"/>
      <c r="WH149" s="35"/>
      <c r="WI149" s="35"/>
      <c r="WJ149" s="35"/>
      <c r="WK149" s="35"/>
      <c r="WL149" s="35"/>
      <c r="WM149" s="35"/>
      <c r="WN149" s="35"/>
      <c r="WO149" s="35"/>
      <c r="WP149" s="35"/>
      <c r="WQ149" s="35"/>
      <c r="WR149" s="35"/>
      <c r="WS149" s="35"/>
      <c r="WT149" s="35"/>
      <c r="WU149" s="35"/>
      <c r="WV149" s="35"/>
      <c r="WW149" s="35"/>
      <c r="WX149" s="35"/>
      <c r="WY149" s="35"/>
      <c r="WZ149" s="35"/>
      <c r="XA149" s="35"/>
      <c r="XB149" s="35"/>
      <c r="XC149" s="35"/>
      <c r="XD149" s="35"/>
      <c r="XE149" s="35"/>
      <c r="XF149" s="35"/>
      <c r="XG149" s="35"/>
      <c r="XH149" s="35"/>
      <c r="XI149" s="35"/>
      <c r="XJ149" s="35"/>
      <c r="XK149" s="35"/>
      <c r="XL149" s="35"/>
      <c r="XM149" s="35"/>
      <c r="XN149" s="35"/>
      <c r="XO149" s="35"/>
      <c r="XP149" s="35"/>
      <c r="XQ149" s="35"/>
      <c r="XR149" s="35"/>
      <c r="XS149" s="35"/>
      <c r="XT149" s="35"/>
      <c r="XU149" s="35"/>
      <c r="XV149" s="35"/>
      <c r="XW149" s="35"/>
      <c r="XX149" s="35"/>
      <c r="XY149" s="35"/>
      <c r="XZ149" s="35"/>
      <c r="YA149" s="35"/>
      <c r="YB149" s="35"/>
      <c r="YC149" s="35"/>
      <c r="YD149" s="35"/>
      <c r="YE149" s="35"/>
      <c r="YF149" s="35"/>
      <c r="YG149" s="35"/>
      <c r="YH149" s="35"/>
      <c r="YI149" s="35"/>
      <c r="YJ149" s="35"/>
      <c r="YK149" s="35"/>
      <c r="YL149" s="35"/>
      <c r="YM149" s="35"/>
      <c r="YN149" s="35"/>
      <c r="YO149" s="35"/>
      <c r="YP149" s="35"/>
      <c r="YQ149" s="35"/>
      <c r="YR149" s="35"/>
      <c r="YS149" s="35"/>
      <c r="YT149" s="35"/>
      <c r="YU149" s="35"/>
      <c r="YV149" s="35"/>
      <c r="YW149" s="35"/>
      <c r="YX149" s="35"/>
      <c r="YY149" s="35"/>
      <c r="YZ149" s="35"/>
      <c r="ZA149" s="35"/>
      <c r="ZB149" s="35"/>
      <c r="ZC149" s="35"/>
      <c r="ZD149" s="35"/>
      <c r="ZE149" s="35"/>
      <c r="ZF149" s="35"/>
      <c r="ZG149" s="35"/>
      <c r="ZH149" s="35"/>
      <c r="ZI149" s="35"/>
      <c r="ZJ149" s="35"/>
      <c r="ZK149" s="35"/>
      <c r="ZL149" s="35"/>
      <c r="ZM149" s="35"/>
      <c r="ZN149" s="35"/>
      <c r="ZO149" s="35"/>
      <c r="ZP149" s="35"/>
      <c r="ZQ149" s="35"/>
      <c r="ZR149" s="35"/>
      <c r="ZS149" s="35"/>
      <c r="ZT149" s="35"/>
      <c r="ZU149" s="35"/>
      <c r="ZV149" s="35"/>
      <c r="ZW149" s="35"/>
      <c r="ZX149" s="35"/>
      <c r="ZY149" s="35"/>
      <c r="ZZ149" s="35"/>
      <c r="AAA149" s="35"/>
      <c r="AAB149" s="35"/>
      <c r="AAC149" s="35"/>
      <c r="AAD149" s="35"/>
      <c r="AAE149" s="35"/>
      <c r="AAF149" s="35"/>
      <c r="AAG149" s="35"/>
      <c r="AAH149" s="35"/>
      <c r="AAI149" s="35"/>
      <c r="AAJ149" s="35"/>
      <c r="AAK149" s="35"/>
      <c r="AAL149" s="35"/>
      <c r="AAM149" s="35"/>
      <c r="AAN149" s="35"/>
      <c r="AAO149" s="35"/>
      <c r="AAP149" s="35"/>
      <c r="AAQ149" s="35"/>
      <c r="AAR149" s="35"/>
      <c r="AAS149" s="35"/>
      <c r="AAT149" s="35"/>
      <c r="AAU149" s="35"/>
      <c r="AAV149" s="35"/>
      <c r="AAW149" s="35"/>
      <c r="AAX149" s="35"/>
      <c r="AAY149" s="35"/>
      <c r="AAZ149" s="35"/>
      <c r="ABA149" s="35"/>
      <c r="ABB149" s="35"/>
      <c r="ABC149" s="35"/>
      <c r="ABD149" s="35"/>
      <c r="ABE149" s="35"/>
      <c r="ABF149" s="35"/>
      <c r="ABG149" s="35"/>
      <c r="ABH149" s="35"/>
      <c r="ABI149" s="35"/>
      <c r="ABJ149" s="35"/>
      <c r="ABK149" s="35"/>
      <c r="ABL149" s="35"/>
      <c r="ABM149" s="35"/>
      <c r="ABN149" s="35"/>
      <c r="ABO149" s="35"/>
      <c r="ABP149" s="35"/>
      <c r="ABQ149" s="35"/>
      <c r="ABR149" s="35"/>
      <c r="ABS149" s="35"/>
      <c r="ABT149" s="35"/>
      <c r="ABU149" s="35"/>
      <c r="ABV149" s="35"/>
      <c r="ABW149" s="35"/>
      <c r="ABX149" s="35"/>
      <c r="ABY149" s="35"/>
      <c r="ABZ149" s="35"/>
      <c r="ACA149" s="35"/>
      <c r="ACB149" s="35"/>
      <c r="ACC149" s="35"/>
      <c r="ACD149" s="35"/>
      <c r="ACE149" s="35"/>
      <c r="ACF149" s="35"/>
      <c r="ACG149" s="35"/>
      <c r="ACH149" s="35"/>
      <c r="ACI149" s="35"/>
      <c r="ACJ149" s="35"/>
      <c r="ACK149" s="35"/>
      <c r="ACL149" s="35"/>
      <c r="ACM149" s="35"/>
      <c r="ACN149" s="35"/>
      <c r="ACO149" s="35"/>
      <c r="ACP149" s="35"/>
      <c r="ACQ149" s="35"/>
      <c r="ACR149" s="35"/>
      <c r="ACS149" s="35"/>
      <c r="ACT149" s="35"/>
      <c r="ACU149" s="35"/>
      <c r="ACV149" s="35"/>
      <c r="ACW149" s="35"/>
      <c r="ACX149" s="35"/>
      <c r="ACY149" s="35"/>
      <c r="ACZ149" s="35"/>
      <c r="ADA149" s="35"/>
      <c r="ADB149" s="35"/>
      <c r="ADC149" s="35"/>
      <c r="ADD149" s="35"/>
      <c r="ADE149" s="35"/>
      <c r="ADF149" s="35"/>
      <c r="ADG149" s="35"/>
      <c r="ADH149" s="35"/>
      <c r="ADI149" s="35"/>
      <c r="ADJ149" s="35"/>
      <c r="ADK149" s="35"/>
      <c r="ADL149" s="35"/>
      <c r="ADM149" s="35"/>
      <c r="ADN149" s="35"/>
      <c r="ADO149" s="35"/>
      <c r="ADP149" s="35"/>
      <c r="ADQ149" s="35"/>
      <c r="ADR149" s="35"/>
      <c r="ADS149" s="35"/>
      <c r="ADT149" s="35"/>
      <c r="ADU149" s="35"/>
      <c r="ADV149" s="35"/>
      <c r="ADW149" s="35"/>
      <c r="ADX149" s="35"/>
      <c r="ADY149" s="35"/>
      <c r="ADZ149" s="35"/>
      <c r="AEA149" s="35"/>
      <c r="AEB149" s="35"/>
      <c r="AEC149" s="35"/>
      <c r="AED149" s="35"/>
      <c r="AEE149" s="35"/>
      <c r="AEF149" s="35"/>
      <c r="AEG149" s="35"/>
      <c r="AEH149" s="35"/>
      <c r="AEI149" s="35"/>
      <c r="AEJ149" s="35"/>
      <c r="AEK149" s="35"/>
      <c r="AEL149" s="35"/>
      <c r="AEM149" s="35"/>
      <c r="AEN149" s="35"/>
      <c r="AEO149" s="35"/>
      <c r="AEP149" s="35"/>
      <c r="AEQ149" s="35"/>
      <c r="AER149" s="35"/>
      <c r="AES149" s="35"/>
      <c r="AET149" s="35"/>
      <c r="AEU149" s="35"/>
      <c r="AEV149" s="35"/>
      <c r="AEW149" s="35"/>
      <c r="AEX149" s="35"/>
      <c r="AEY149" s="35"/>
      <c r="AEZ149" s="35"/>
      <c r="AFA149" s="35"/>
      <c r="AFB149" s="35"/>
      <c r="AFC149" s="35"/>
      <c r="AFD149" s="35"/>
      <c r="AFE149" s="35"/>
      <c r="AFF149" s="35"/>
      <c r="AFG149" s="35"/>
      <c r="AFH149" s="35"/>
      <c r="AFI149" s="35"/>
      <c r="AFJ149" s="35"/>
      <c r="AFK149" s="35"/>
      <c r="AFL149" s="35"/>
      <c r="AFM149" s="35"/>
      <c r="AFN149" s="35"/>
      <c r="AFO149" s="35"/>
      <c r="AFP149" s="35"/>
      <c r="AFQ149" s="35"/>
      <c r="AFR149" s="35"/>
      <c r="AFS149" s="35"/>
      <c r="AFT149" s="35"/>
      <c r="AFU149" s="35"/>
      <c r="AFV149" s="35"/>
      <c r="AFW149" s="35"/>
      <c r="AFX149" s="35"/>
      <c r="AFY149" s="35"/>
      <c r="AFZ149" s="35"/>
      <c r="AGA149" s="35"/>
      <c r="AGB149" s="35"/>
      <c r="AGC149" s="35"/>
      <c r="AGD149" s="35"/>
      <c r="AGE149" s="35"/>
      <c r="AGF149" s="35"/>
      <c r="AGG149" s="35"/>
      <c r="AGH149" s="35"/>
      <c r="AGI149" s="35"/>
      <c r="AGJ149" s="35"/>
      <c r="AGK149" s="35"/>
      <c r="AGL149" s="35"/>
      <c r="AGM149" s="35"/>
      <c r="AGN149" s="35"/>
      <c r="AGO149" s="35"/>
      <c r="AGP149" s="35"/>
      <c r="AGQ149" s="35"/>
      <c r="AGR149" s="35"/>
      <c r="AGS149" s="35"/>
      <c r="AGT149" s="35"/>
      <c r="AGU149" s="35"/>
      <c r="AGV149" s="35"/>
      <c r="AGW149" s="35"/>
      <c r="AGX149" s="35"/>
      <c r="AGY149" s="35"/>
      <c r="AGZ149" s="35"/>
      <c r="AHA149" s="35"/>
      <c r="AHB149" s="35"/>
      <c r="AHC149" s="35"/>
      <c r="AHD149" s="35"/>
      <c r="AHE149" s="35"/>
      <c r="AHF149" s="35"/>
      <c r="AHG149" s="35"/>
      <c r="AHH149" s="35"/>
      <c r="AHI149" s="35"/>
      <c r="AHJ149" s="35"/>
      <c r="AHK149" s="35"/>
      <c r="AHL149" s="35"/>
      <c r="AHM149" s="35"/>
      <c r="AHN149" s="35"/>
      <c r="AHO149" s="35"/>
      <c r="AHP149" s="35"/>
      <c r="AHQ149" s="35"/>
      <c r="AHR149" s="35"/>
      <c r="AHS149" s="35"/>
      <c r="AHT149" s="35"/>
      <c r="AHU149" s="35"/>
      <c r="AHV149" s="35"/>
      <c r="AHW149" s="35"/>
      <c r="AHX149" s="35"/>
      <c r="AHY149" s="35"/>
      <c r="AHZ149" s="35"/>
      <c r="AIA149" s="35"/>
      <c r="AIB149" s="35"/>
      <c r="AIC149" s="35"/>
      <c r="AID149" s="35"/>
      <c r="AIE149" s="35"/>
      <c r="AIF149" s="35"/>
      <c r="AIG149" s="35"/>
      <c r="AIH149" s="35"/>
      <c r="AII149" s="35"/>
      <c r="AIJ149" s="35"/>
      <c r="AIK149" s="35"/>
      <c r="AIL149" s="35"/>
      <c r="AIM149" s="35"/>
      <c r="AIN149" s="35"/>
      <c r="AIO149" s="35"/>
      <c r="AIP149" s="35"/>
      <c r="AIQ149" s="35"/>
      <c r="AIR149" s="35"/>
      <c r="AIS149" s="35"/>
      <c r="AIT149" s="35"/>
      <c r="AIU149" s="35"/>
      <c r="AIV149" s="35"/>
      <c r="AIW149" s="35"/>
      <c r="AIX149" s="35"/>
      <c r="AIY149" s="35"/>
      <c r="AIZ149" s="35"/>
      <c r="AJA149" s="35"/>
      <c r="AJB149" s="35"/>
      <c r="AJC149" s="35"/>
      <c r="AJD149" s="35"/>
      <c r="AJE149" s="35"/>
      <c r="AJF149" s="35"/>
      <c r="AJG149" s="35"/>
      <c r="AJH149" s="35"/>
      <c r="AJI149" s="35"/>
      <c r="AJJ149" s="35"/>
      <c r="AJK149" s="35"/>
      <c r="AJL149" s="35"/>
      <c r="AJM149" s="35"/>
      <c r="AJN149" s="35"/>
      <c r="AJO149" s="35"/>
      <c r="AJP149" s="35"/>
      <c r="AJQ149" s="35"/>
      <c r="AJR149" s="35"/>
      <c r="AJS149" s="35"/>
      <c r="AJT149" s="35"/>
      <c r="AJU149" s="35"/>
      <c r="AJV149" s="35"/>
      <c r="AJW149" s="35"/>
      <c r="AJX149" s="35"/>
      <c r="AJY149" s="35"/>
      <c r="AJZ149" s="35"/>
      <c r="AKA149" s="35"/>
      <c r="AKB149" s="35"/>
      <c r="AKC149" s="35"/>
      <c r="AKD149" s="35"/>
      <c r="AKE149" s="35"/>
      <c r="AKF149" s="35"/>
      <c r="AKG149" s="35"/>
      <c r="AKH149" s="35"/>
      <c r="AKI149" s="35"/>
      <c r="AKJ149" s="35"/>
      <c r="AKK149" s="35"/>
      <c r="AKL149" s="35"/>
      <c r="AKM149" s="35"/>
      <c r="AKN149" s="35"/>
      <c r="AKO149" s="35"/>
      <c r="AKP149" s="35"/>
      <c r="AKQ149" s="35"/>
      <c r="AKR149" s="35"/>
      <c r="AKS149" s="35"/>
      <c r="AKT149" s="35"/>
      <c r="AKU149" s="35"/>
      <c r="AKV149" s="35"/>
      <c r="AKW149" s="35"/>
      <c r="AKX149" s="35"/>
      <c r="AKY149" s="35"/>
      <c r="AKZ149" s="35"/>
      <c r="ALA149" s="35"/>
      <c r="ALB149" s="35"/>
      <c r="ALC149" s="35"/>
      <c r="ALD149" s="35"/>
      <c r="ALE149" s="35"/>
      <c r="ALF149" s="35"/>
      <c r="ALG149" s="35"/>
      <c r="ALH149" s="35"/>
      <c r="ALI149" s="35"/>
      <c r="ALJ149" s="35"/>
      <c r="ALK149" s="35"/>
      <c r="ALL149" s="35"/>
      <c r="ALM149" s="35"/>
      <c r="ALN149" s="35"/>
      <c r="ALO149" s="35"/>
      <c r="ALP149" s="35"/>
      <c r="ALQ149" s="35"/>
      <c r="ALR149" s="35"/>
      <c r="ALS149" s="35"/>
      <c r="ALT149" s="35"/>
      <c r="ALU149" s="35"/>
      <c r="ALV149" s="35"/>
      <c r="ALW149" s="35"/>
      <c r="ALX149" s="35"/>
      <c r="ALY149" s="35"/>
      <c r="ALZ149" s="35"/>
      <c r="AMA149" s="35"/>
    </row>
    <row r="150" spans="14:1015">
      <c r="N150" s="3">
        <f>Y150*info!T$4+AC150*info!T$5+AG150*info!T$6+AK150*info!T$7+N149</f>
        <v>2.5949999999999998</v>
      </c>
      <c r="P150" s="45">
        <v>110</v>
      </c>
      <c r="Q150" s="131"/>
      <c r="R150" s="131"/>
      <c r="S150" s="161">
        <f t="shared" si="61"/>
        <v>2.4252173913043473E-2</v>
      </c>
      <c r="T150" s="169">
        <f>AA149*$AA$30*$AA$34*(1-$AA$32)+AE149*$AE$30*$AE$34*(1-$AE$32)+AI149*$AI$30*$AI$34*(1-$AI$32)+AM149*$AM$30*$AM$34*(1-$AM$32)+AQ149*$AQ$30*$AQ$34*(1-$AQ$32)+AU149*$AU$30*$AU$34*(1-$AU$32)+Q150-R150+AW149+AX149+Advance!G124</f>
        <v>0.1997999999999997</v>
      </c>
      <c r="U150" s="132">
        <f t="shared" si="70"/>
        <v>0</v>
      </c>
      <c r="V150" s="165">
        <f t="shared" si="49"/>
        <v>0.1997999999999997</v>
      </c>
      <c r="W150" s="166">
        <f t="shared" si="62"/>
        <v>7.62</v>
      </c>
      <c r="X150" s="49"/>
      <c r="Y150" s="42">
        <f t="shared" si="41"/>
        <v>0</v>
      </c>
      <c r="Z150" s="46">
        <f t="shared" si="63"/>
        <v>0</v>
      </c>
      <c r="AA150" s="47">
        <f t="shared" si="50"/>
        <v>0</v>
      </c>
      <c r="AB150" s="48">
        <f t="shared" si="51"/>
        <v>0.1997999999999997</v>
      </c>
      <c r="AC150" s="49">
        <f t="shared" si="52"/>
        <v>0</v>
      </c>
      <c r="AD150" s="46">
        <f t="shared" si="64"/>
        <v>0</v>
      </c>
      <c r="AE150" s="46">
        <f t="shared" si="53"/>
        <v>100</v>
      </c>
      <c r="AF150" s="50">
        <f t="shared" si="42"/>
        <v>0.1997999999999997</v>
      </c>
      <c r="AG150" s="42">
        <f t="shared" si="65"/>
        <v>6</v>
      </c>
      <c r="AH150" s="46">
        <f t="shared" si="66"/>
        <v>-6</v>
      </c>
      <c r="AI150" s="46">
        <f t="shared" si="54"/>
        <v>200</v>
      </c>
      <c r="AJ150" s="50">
        <f t="shared" si="43"/>
        <v>5.5799999999999683E-2</v>
      </c>
      <c r="AK150" s="42">
        <f t="shared" si="55"/>
        <v>1</v>
      </c>
      <c r="AL150" s="46">
        <f t="shared" si="67"/>
        <v>0</v>
      </c>
      <c r="AM150" s="46">
        <f t="shared" si="56"/>
        <v>45</v>
      </c>
      <c r="AN150" s="50">
        <f t="shared" si="44"/>
        <v>1.9799999999999686E-2</v>
      </c>
      <c r="AO150" s="42">
        <f t="shared" si="57"/>
        <v>0</v>
      </c>
      <c r="AP150" s="46">
        <f t="shared" si="68"/>
        <v>0</v>
      </c>
      <c r="AQ150" s="46">
        <f t="shared" si="58"/>
        <v>0</v>
      </c>
      <c r="AR150" s="50">
        <f t="shared" si="45"/>
        <v>1.9799999999999686E-2</v>
      </c>
      <c r="AS150" s="42">
        <f t="shared" si="59"/>
        <v>0</v>
      </c>
      <c r="AT150" s="46">
        <f t="shared" si="69"/>
        <v>0</v>
      </c>
      <c r="AU150" s="46">
        <f t="shared" si="60"/>
        <v>0</v>
      </c>
      <c r="AV150" s="51">
        <f t="shared" si="46"/>
        <v>1.9799999999999686E-2</v>
      </c>
      <c r="AW150" s="42">
        <f t="shared" si="47"/>
        <v>0.1997999999999997</v>
      </c>
      <c r="AX150" s="43">
        <f t="shared" si="48"/>
        <v>-0.18000000000000002</v>
      </c>
      <c r="AY150" s="42">
        <f t="shared" si="71"/>
        <v>345</v>
      </c>
      <c r="AZ150" s="52">
        <f t="shared" si="72"/>
        <v>7.62</v>
      </c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  <c r="QR150" s="35"/>
      <c r="QS150" s="35"/>
      <c r="QT150" s="35"/>
      <c r="QU150" s="35"/>
      <c r="QV150" s="35"/>
      <c r="QW150" s="35"/>
      <c r="QX150" s="35"/>
      <c r="QY150" s="35"/>
      <c r="QZ150" s="35"/>
      <c r="RA150" s="35"/>
      <c r="RB150" s="35"/>
      <c r="RC150" s="35"/>
      <c r="RD150" s="35"/>
      <c r="RE150" s="35"/>
      <c r="RF150" s="35"/>
      <c r="RG150" s="35"/>
      <c r="RH150" s="35"/>
      <c r="RI150" s="35"/>
      <c r="RJ150" s="35"/>
      <c r="RK150" s="35"/>
      <c r="RL150" s="35"/>
      <c r="RM150" s="35"/>
      <c r="RN150" s="35"/>
      <c r="RO150" s="35"/>
      <c r="RP150" s="35"/>
      <c r="RQ150" s="35"/>
      <c r="RR150" s="35"/>
      <c r="RS150" s="35"/>
      <c r="RT150" s="35"/>
      <c r="RU150" s="35"/>
      <c r="RV150" s="35"/>
      <c r="RW150" s="35"/>
      <c r="RX150" s="35"/>
      <c r="RY150" s="35"/>
      <c r="RZ150" s="35"/>
      <c r="SA150" s="35"/>
      <c r="SB150" s="35"/>
      <c r="SC150" s="35"/>
      <c r="SD150" s="35"/>
      <c r="SE150" s="35"/>
      <c r="SF150" s="35"/>
      <c r="SG150" s="35"/>
      <c r="SH150" s="35"/>
      <c r="SI150" s="35"/>
      <c r="SJ150" s="35"/>
      <c r="SK150" s="35"/>
      <c r="SL150" s="35"/>
      <c r="SM150" s="35"/>
      <c r="SN150" s="35"/>
      <c r="SO150" s="35"/>
      <c r="SP150" s="35"/>
      <c r="SQ150" s="35"/>
      <c r="SR150" s="35"/>
      <c r="SS150" s="35"/>
      <c r="ST150" s="35"/>
      <c r="SU150" s="35"/>
      <c r="SV150" s="35"/>
      <c r="SW150" s="35"/>
      <c r="SX150" s="35"/>
      <c r="SY150" s="35"/>
      <c r="SZ150" s="35"/>
      <c r="TA150" s="35"/>
      <c r="TB150" s="35"/>
      <c r="TC150" s="35"/>
      <c r="TD150" s="35"/>
      <c r="TE150" s="35"/>
      <c r="TF150" s="35"/>
      <c r="TG150" s="35"/>
      <c r="TH150" s="35"/>
      <c r="TI150" s="35"/>
      <c r="TJ150" s="35"/>
      <c r="TK150" s="35"/>
      <c r="TL150" s="35"/>
      <c r="TM150" s="35"/>
      <c r="TN150" s="35"/>
      <c r="TO150" s="35"/>
      <c r="TP150" s="35"/>
      <c r="TQ150" s="35"/>
      <c r="TR150" s="35"/>
      <c r="TS150" s="35"/>
      <c r="TT150" s="35"/>
      <c r="TU150" s="35"/>
      <c r="TV150" s="35"/>
      <c r="TW150" s="35"/>
      <c r="TX150" s="35"/>
      <c r="TY150" s="35"/>
      <c r="TZ150" s="35"/>
      <c r="UA150" s="35"/>
      <c r="UB150" s="35"/>
      <c r="UC150" s="35"/>
      <c r="UD150" s="35"/>
      <c r="UE150" s="35"/>
      <c r="UF150" s="35"/>
      <c r="UG150" s="35"/>
      <c r="UH150" s="35"/>
      <c r="UI150" s="35"/>
      <c r="UJ150" s="35"/>
      <c r="UK150" s="35"/>
      <c r="UL150" s="35"/>
      <c r="UM150" s="35"/>
      <c r="UN150" s="35"/>
      <c r="UO150" s="35"/>
      <c r="UP150" s="35"/>
      <c r="UQ150" s="35"/>
      <c r="UR150" s="35"/>
      <c r="US150" s="35"/>
      <c r="UT150" s="35"/>
      <c r="UU150" s="35"/>
      <c r="UV150" s="35"/>
      <c r="UW150" s="35"/>
      <c r="UX150" s="35"/>
      <c r="UY150" s="35"/>
      <c r="UZ150" s="35"/>
      <c r="VA150" s="35"/>
      <c r="VB150" s="35"/>
      <c r="VC150" s="35"/>
      <c r="VD150" s="35"/>
      <c r="VE150" s="35"/>
      <c r="VF150" s="35"/>
      <c r="VG150" s="35"/>
      <c r="VH150" s="35"/>
      <c r="VI150" s="35"/>
      <c r="VJ150" s="35"/>
      <c r="VK150" s="35"/>
      <c r="VL150" s="35"/>
      <c r="VM150" s="35"/>
      <c r="VN150" s="35"/>
      <c r="VO150" s="35"/>
      <c r="VP150" s="35"/>
      <c r="VQ150" s="35"/>
      <c r="VR150" s="35"/>
      <c r="VS150" s="35"/>
      <c r="VT150" s="35"/>
      <c r="VU150" s="35"/>
      <c r="VV150" s="35"/>
      <c r="VW150" s="35"/>
      <c r="VX150" s="35"/>
      <c r="VY150" s="35"/>
      <c r="VZ150" s="35"/>
      <c r="WA150" s="35"/>
      <c r="WB150" s="35"/>
      <c r="WC150" s="35"/>
      <c r="WD150" s="35"/>
      <c r="WE150" s="35"/>
      <c r="WF150" s="35"/>
      <c r="WG150" s="35"/>
      <c r="WH150" s="35"/>
      <c r="WI150" s="35"/>
      <c r="WJ150" s="35"/>
      <c r="WK150" s="35"/>
      <c r="WL150" s="35"/>
      <c r="WM150" s="35"/>
      <c r="WN150" s="35"/>
      <c r="WO150" s="35"/>
      <c r="WP150" s="35"/>
      <c r="WQ150" s="35"/>
      <c r="WR150" s="35"/>
      <c r="WS150" s="35"/>
      <c r="WT150" s="35"/>
      <c r="WU150" s="35"/>
      <c r="WV150" s="35"/>
      <c r="WW150" s="35"/>
      <c r="WX150" s="35"/>
      <c r="WY150" s="35"/>
      <c r="WZ150" s="35"/>
      <c r="XA150" s="35"/>
      <c r="XB150" s="35"/>
      <c r="XC150" s="35"/>
      <c r="XD150" s="35"/>
      <c r="XE150" s="35"/>
      <c r="XF150" s="35"/>
      <c r="XG150" s="35"/>
      <c r="XH150" s="35"/>
      <c r="XI150" s="35"/>
      <c r="XJ150" s="35"/>
      <c r="XK150" s="35"/>
      <c r="XL150" s="35"/>
      <c r="XM150" s="35"/>
      <c r="XN150" s="35"/>
      <c r="XO150" s="35"/>
      <c r="XP150" s="35"/>
      <c r="XQ150" s="35"/>
      <c r="XR150" s="35"/>
      <c r="XS150" s="35"/>
      <c r="XT150" s="35"/>
      <c r="XU150" s="35"/>
      <c r="XV150" s="35"/>
      <c r="XW150" s="35"/>
      <c r="XX150" s="35"/>
      <c r="XY150" s="35"/>
      <c r="XZ150" s="35"/>
      <c r="YA150" s="35"/>
      <c r="YB150" s="35"/>
      <c r="YC150" s="35"/>
      <c r="YD150" s="35"/>
      <c r="YE150" s="35"/>
      <c r="YF150" s="35"/>
      <c r="YG150" s="35"/>
      <c r="YH150" s="35"/>
      <c r="YI150" s="35"/>
      <c r="YJ150" s="35"/>
      <c r="YK150" s="35"/>
      <c r="YL150" s="35"/>
      <c r="YM150" s="35"/>
      <c r="YN150" s="35"/>
      <c r="YO150" s="35"/>
      <c r="YP150" s="35"/>
      <c r="YQ150" s="35"/>
      <c r="YR150" s="35"/>
      <c r="YS150" s="35"/>
      <c r="YT150" s="35"/>
      <c r="YU150" s="35"/>
      <c r="YV150" s="35"/>
      <c r="YW150" s="35"/>
      <c r="YX150" s="35"/>
      <c r="YY150" s="35"/>
      <c r="YZ150" s="35"/>
      <c r="ZA150" s="35"/>
      <c r="ZB150" s="35"/>
      <c r="ZC150" s="35"/>
      <c r="ZD150" s="35"/>
      <c r="ZE150" s="35"/>
      <c r="ZF150" s="35"/>
      <c r="ZG150" s="35"/>
      <c r="ZH150" s="35"/>
      <c r="ZI150" s="35"/>
      <c r="ZJ150" s="35"/>
      <c r="ZK150" s="35"/>
      <c r="ZL150" s="35"/>
      <c r="ZM150" s="35"/>
      <c r="ZN150" s="35"/>
      <c r="ZO150" s="35"/>
      <c r="ZP150" s="35"/>
      <c r="ZQ150" s="35"/>
      <c r="ZR150" s="35"/>
      <c r="ZS150" s="35"/>
      <c r="ZT150" s="35"/>
      <c r="ZU150" s="35"/>
      <c r="ZV150" s="35"/>
      <c r="ZW150" s="35"/>
      <c r="ZX150" s="35"/>
      <c r="ZY150" s="35"/>
      <c r="ZZ150" s="35"/>
      <c r="AAA150" s="35"/>
      <c r="AAB150" s="35"/>
      <c r="AAC150" s="35"/>
      <c r="AAD150" s="35"/>
      <c r="AAE150" s="35"/>
      <c r="AAF150" s="35"/>
      <c r="AAG150" s="35"/>
      <c r="AAH150" s="35"/>
      <c r="AAI150" s="35"/>
      <c r="AAJ150" s="35"/>
      <c r="AAK150" s="35"/>
      <c r="AAL150" s="35"/>
      <c r="AAM150" s="35"/>
      <c r="AAN150" s="35"/>
      <c r="AAO150" s="35"/>
      <c r="AAP150" s="35"/>
      <c r="AAQ150" s="35"/>
      <c r="AAR150" s="35"/>
      <c r="AAS150" s="35"/>
      <c r="AAT150" s="35"/>
      <c r="AAU150" s="35"/>
      <c r="AAV150" s="35"/>
      <c r="AAW150" s="35"/>
      <c r="AAX150" s="35"/>
      <c r="AAY150" s="35"/>
      <c r="AAZ150" s="35"/>
      <c r="ABA150" s="35"/>
      <c r="ABB150" s="35"/>
      <c r="ABC150" s="35"/>
      <c r="ABD150" s="35"/>
      <c r="ABE150" s="35"/>
      <c r="ABF150" s="35"/>
      <c r="ABG150" s="35"/>
      <c r="ABH150" s="35"/>
      <c r="ABI150" s="35"/>
      <c r="ABJ150" s="35"/>
      <c r="ABK150" s="35"/>
      <c r="ABL150" s="35"/>
      <c r="ABM150" s="35"/>
      <c r="ABN150" s="35"/>
      <c r="ABO150" s="35"/>
      <c r="ABP150" s="35"/>
      <c r="ABQ150" s="35"/>
      <c r="ABR150" s="35"/>
      <c r="ABS150" s="35"/>
      <c r="ABT150" s="35"/>
      <c r="ABU150" s="35"/>
      <c r="ABV150" s="35"/>
      <c r="ABW150" s="35"/>
      <c r="ABX150" s="35"/>
      <c r="ABY150" s="35"/>
      <c r="ABZ150" s="35"/>
      <c r="ACA150" s="35"/>
      <c r="ACB150" s="35"/>
      <c r="ACC150" s="35"/>
      <c r="ACD150" s="35"/>
      <c r="ACE150" s="35"/>
      <c r="ACF150" s="35"/>
      <c r="ACG150" s="35"/>
      <c r="ACH150" s="35"/>
      <c r="ACI150" s="35"/>
      <c r="ACJ150" s="35"/>
      <c r="ACK150" s="35"/>
      <c r="ACL150" s="35"/>
      <c r="ACM150" s="35"/>
      <c r="ACN150" s="35"/>
      <c r="ACO150" s="35"/>
      <c r="ACP150" s="35"/>
      <c r="ACQ150" s="35"/>
      <c r="ACR150" s="35"/>
      <c r="ACS150" s="35"/>
      <c r="ACT150" s="35"/>
      <c r="ACU150" s="35"/>
      <c r="ACV150" s="35"/>
      <c r="ACW150" s="35"/>
      <c r="ACX150" s="35"/>
      <c r="ACY150" s="35"/>
      <c r="ACZ150" s="35"/>
      <c r="ADA150" s="35"/>
      <c r="ADB150" s="35"/>
      <c r="ADC150" s="35"/>
      <c r="ADD150" s="35"/>
      <c r="ADE150" s="35"/>
      <c r="ADF150" s="35"/>
      <c r="ADG150" s="35"/>
      <c r="ADH150" s="35"/>
      <c r="ADI150" s="35"/>
      <c r="ADJ150" s="35"/>
      <c r="ADK150" s="35"/>
      <c r="ADL150" s="35"/>
      <c r="ADM150" s="35"/>
      <c r="ADN150" s="35"/>
      <c r="ADO150" s="35"/>
      <c r="ADP150" s="35"/>
      <c r="ADQ150" s="35"/>
      <c r="ADR150" s="35"/>
      <c r="ADS150" s="35"/>
      <c r="ADT150" s="35"/>
      <c r="ADU150" s="35"/>
      <c r="ADV150" s="35"/>
      <c r="ADW150" s="35"/>
      <c r="ADX150" s="35"/>
      <c r="ADY150" s="35"/>
      <c r="ADZ150" s="35"/>
      <c r="AEA150" s="35"/>
      <c r="AEB150" s="35"/>
      <c r="AEC150" s="35"/>
      <c r="AED150" s="35"/>
      <c r="AEE150" s="35"/>
      <c r="AEF150" s="35"/>
      <c r="AEG150" s="35"/>
      <c r="AEH150" s="35"/>
      <c r="AEI150" s="35"/>
      <c r="AEJ150" s="35"/>
      <c r="AEK150" s="35"/>
      <c r="AEL150" s="35"/>
      <c r="AEM150" s="35"/>
      <c r="AEN150" s="35"/>
      <c r="AEO150" s="35"/>
      <c r="AEP150" s="35"/>
      <c r="AEQ150" s="35"/>
      <c r="AER150" s="35"/>
      <c r="AES150" s="35"/>
      <c r="AET150" s="35"/>
      <c r="AEU150" s="35"/>
      <c r="AEV150" s="35"/>
      <c r="AEW150" s="35"/>
      <c r="AEX150" s="35"/>
      <c r="AEY150" s="35"/>
      <c r="AEZ150" s="35"/>
      <c r="AFA150" s="35"/>
      <c r="AFB150" s="35"/>
      <c r="AFC150" s="35"/>
      <c r="AFD150" s="35"/>
      <c r="AFE150" s="35"/>
      <c r="AFF150" s="35"/>
      <c r="AFG150" s="35"/>
      <c r="AFH150" s="35"/>
      <c r="AFI150" s="35"/>
      <c r="AFJ150" s="35"/>
      <c r="AFK150" s="35"/>
      <c r="AFL150" s="35"/>
      <c r="AFM150" s="35"/>
      <c r="AFN150" s="35"/>
      <c r="AFO150" s="35"/>
      <c r="AFP150" s="35"/>
      <c r="AFQ150" s="35"/>
      <c r="AFR150" s="35"/>
      <c r="AFS150" s="35"/>
      <c r="AFT150" s="35"/>
      <c r="AFU150" s="35"/>
      <c r="AFV150" s="35"/>
      <c r="AFW150" s="35"/>
      <c r="AFX150" s="35"/>
      <c r="AFY150" s="35"/>
      <c r="AFZ150" s="35"/>
      <c r="AGA150" s="35"/>
      <c r="AGB150" s="35"/>
      <c r="AGC150" s="35"/>
      <c r="AGD150" s="35"/>
      <c r="AGE150" s="35"/>
      <c r="AGF150" s="35"/>
      <c r="AGG150" s="35"/>
      <c r="AGH150" s="35"/>
      <c r="AGI150" s="35"/>
      <c r="AGJ150" s="35"/>
      <c r="AGK150" s="35"/>
      <c r="AGL150" s="35"/>
      <c r="AGM150" s="35"/>
      <c r="AGN150" s="35"/>
      <c r="AGO150" s="35"/>
      <c r="AGP150" s="35"/>
      <c r="AGQ150" s="35"/>
      <c r="AGR150" s="35"/>
      <c r="AGS150" s="35"/>
      <c r="AGT150" s="35"/>
      <c r="AGU150" s="35"/>
      <c r="AGV150" s="35"/>
      <c r="AGW150" s="35"/>
      <c r="AGX150" s="35"/>
      <c r="AGY150" s="35"/>
      <c r="AGZ150" s="35"/>
      <c r="AHA150" s="35"/>
      <c r="AHB150" s="35"/>
      <c r="AHC150" s="35"/>
      <c r="AHD150" s="35"/>
      <c r="AHE150" s="35"/>
      <c r="AHF150" s="35"/>
      <c r="AHG150" s="35"/>
      <c r="AHH150" s="35"/>
      <c r="AHI150" s="35"/>
      <c r="AHJ150" s="35"/>
      <c r="AHK150" s="35"/>
      <c r="AHL150" s="35"/>
      <c r="AHM150" s="35"/>
      <c r="AHN150" s="35"/>
      <c r="AHO150" s="35"/>
      <c r="AHP150" s="35"/>
      <c r="AHQ150" s="35"/>
      <c r="AHR150" s="35"/>
      <c r="AHS150" s="35"/>
      <c r="AHT150" s="35"/>
      <c r="AHU150" s="35"/>
      <c r="AHV150" s="35"/>
      <c r="AHW150" s="35"/>
      <c r="AHX150" s="35"/>
      <c r="AHY150" s="35"/>
      <c r="AHZ150" s="35"/>
      <c r="AIA150" s="35"/>
      <c r="AIB150" s="35"/>
      <c r="AIC150" s="35"/>
      <c r="AID150" s="35"/>
      <c r="AIE150" s="35"/>
      <c r="AIF150" s="35"/>
      <c r="AIG150" s="35"/>
      <c r="AIH150" s="35"/>
      <c r="AII150" s="35"/>
      <c r="AIJ150" s="35"/>
      <c r="AIK150" s="35"/>
      <c r="AIL150" s="35"/>
      <c r="AIM150" s="35"/>
      <c r="AIN150" s="35"/>
      <c r="AIO150" s="35"/>
      <c r="AIP150" s="35"/>
      <c r="AIQ150" s="35"/>
      <c r="AIR150" s="35"/>
      <c r="AIS150" s="35"/>
      <c r="AIT150" s="35"/>
      <c r="AIU150" s="35"/>
      <c r="AIV150" s="35"/>
      <c r="AIW150" s="35"/>
      <c r="AIX150" s="35"/>
      <c r="AIY150" s="35"/>
      <c r="AIZ150" s="35"/>
      <c r="AJA150" s="35"/>
      <c r="AJB150" s="35"/>
      <c r="AJC150" s="35"/>
      <c r="AJD150" s="35"/>
      <c r="AJE150" s="35"/>
      <c r="AJF150" s="35"/>
      <c r="AJG150" s="35"/>
      <c r="AJH150" s="35"/>
      <c r="AJI150" s="35"/>
      <c r="AJJ150" s="35"/>
      <c r="AJK150" s="35"/>
      <c r="AJL150" s="35"/>
      <c r="AJM150" s="35"/>
      <c r="AJN150" s="35"/>
      <c r="AJO150" s="35"/>
      <c r="AJP150" s="35"/>
      <c r="AJQ150" s="35"/>
      <c r="AJR150" s="35"/>
      <c r="AJS150" s="35"/>
      <c r="AJT150" s="35"/>
      <c r="AJU150" s="35"/>
      <c r="AJV150" s="35"/>
      <c r="AJW150" s="35"/>
      <c r="AJX150" s="35"/>
      <c r="AJY150" s="35"/>
      <c r="AJZ150" s="35"/>
      <c r="AKA150" s="35"/>
      <c r="AKB150" s="35"/>
      <c r="AKC150" s="35"/>
      <c r="AKD150" s="35"/>
      <c r="AKE150" s="35"/>
      <c r="AKF150" s="35"/>
      <c r="AKG150" s="35"/>
      <c r="AKH150" s="35"/>
      <c r="AKI150" s="35"/>
      <c r="AKJ150" s="35"/>
      <c r="AKK150" s="35"/>
      <c r="AKL150" s="35"/>
      <c r="AKM150" s="35"/>
      <c r="AKN150" s="35"/>
      <c r="AKO150" s="35"/>
      <c r="AKP150" s="35"/>
      <c r="AKQ150" s="35"/>
      <c r="AKR150" s="35"/>
      <c r="AKS150" s="35"/>
      <c r="AKT150" s="35"/>
      <c r="AKU150" s="35"/>
      <c r="AKV150" s="35"/>
      <c r="AKW150" s="35"/>
      <c r="AKX150" s="35"/>
      <c r="AKY150" s="35"/>
      <c r="AKZ150" s="35"/>
      <c r="ALA150" s="35"/>
      <c r="ALB150" s="35"/>
      <c r="ALC150" s="35"/>
      <c r="ALD150" s="35"/>
      <c r="ALE150" s="35"/>
      <c r="ALF150" s="35"/>
      <c r="ALG150" s="35"/>
      <c r="ALH150" s="35"/>
      <c r="ALI150" s="35"/>
      <c r="ALJ150" s="35"/>
      <c r="ALK150" s="35"/>
      <c r="ALL150" s="35"/>
      <c r="ALM150" s="35"/>
      <c r="ALN150" s="35"/>
      <c r="ALO150" s="35"/>
      <c r="ALP150" s="35"/>
      <c r="ALQ150" s="35"/>
      <c r="ALR150" s="35"/>
      <c r="ALS150" s="35"/>
      <c r="ALT150" s="35"/>
      <c r="ALU150" s="35"/>
      <c r="ALV150" s="35"/>
      <c r="ALW150" s="35"/>
      <c r="ALX150" s="35"/>
      <c r="ALY150" s="35"/>
      <c r="ALZ150" s="35"/>
      <c r="AMA150" s="35"/>
    </row>
    <row r="151" spans="14:1015">
      <c r="N151" s="3">
        <f>Y151*info!T$4+AC151*info!T$5+AG151*info!T$6+AK151*info!T$7+N150</f>
        <v>2.6201999999999996</v>
      </c>
      <c r="P151" s="45">
        <v>111</v>
      </c>
      <c r="Q151" s="131"/>
      <c r="R151" s="131"/>
      <c r="S151" s="161">
        <f t="shared" si="61"/>
        <v>2.4333992094861655E-2</v>
      </c>
      <c r="T151" s="169">
        <f>AA150*$AA$30*$AA$34*(1-$AA$32)+AE150*$AE$30*$AE$34*(1-$AE$32)+AI150*$AI$30*$AI$34*(1-$AI$32)+AM150*$AM$30*$AM$34*(1-$AM$32)+AQ150*$AQ$30*$AQ$34*(1-$AQ$32)+AU150*$AU$30*$AU$34*(1-$AU$32)+Q151-R151+AW150+AX150+Advance!G125</f>
        <v>0.21029999999999968</v>
      </c>
      <c r="U151" s="132">
        <f t="shared" si="70"/>
        <v>0</v>
      </c>
      <c r="V151" s="165">
        <f t="shared" si="49"/>
        <v>0.21029999999999968</v>
      </c>
      <c r="W151" s="166">
        <f t="shared" si="62"/>
        <v>7.6559999999999997</v>
      </c>
      <c r="X151" s="49"/>
      <c r="Y151" s="42">
        <f t="shared" si="41"/>
        <v>0</v>
      </c>
      <c r="Z151" s="46">
        <f t="shared" si="63"/>
        <v>0</v>
      </c>
      <c r="AA151" s="47">
        <f t="shared" si="50"/>
        <v>0</v>
      </c>
      <c r="AB151" s="48">
        <f t="shared" si="51"/>
        <v>0.21029999999999968</v>
      </c>
      <c r="AC151" s="49">
        <f t="shared" si="52"/>
        <v>0</v>
      </c>
      <c r="AD151" s="46">
        <f t="shared" si="64"/>
        <v>0</v>
      </c>
      <c r="AE151" s="46">
        <f t="shared" si="53"/>
        <v>100</v>
      </c>
      <c r="AF151" s="50">
        <f t="shared" si="42"/>
        <v>0.21029999999999968</v>
      </c>
      <c r="AG151" s="42">
        <f t="shared" si="65"/>
        <v>6</v>
      </c>
      <c r="AH151" s="46">
        <f t="shared" si="66"/>
        <v>-6</v>
      </c>
      <c r="AI151" s="46">
        <f t="shared" si="54"/>
        <v>200</v>
      </c>
      <c r="AJ151" s="50">
        <f t="shared" si="43"/>
        <v>6.6299999999999665E-2</v>
      </c>
      <c r="AK151" s="42">
        <f t="shared" si="55"/>
        <v>1</v>
      </c>
      <c r="AL151" s="46">
        <f t="shared" si="67"/>
        <v>0</v>
      </c>
      <c r="AM151" s="46">
        <f t="shared" si="56"/>
        <v>46</v>
      </c>
      <c r="AN151" s="50">
        <f t="shared" si="44"/>
        <v>3.0299999999999667E-2</v>
      </c>
      <c r="AO151" s="42">
        <f t="shared" si="57"/>
        <v>0</v>
      </c>
      <c r="AP151" s="46">
        <f t="shared" si="68"/>
        <v>0</v>
      </c>
      <c r="AQ151" s="46">
        <f t="shared" si="58"/>
        <v>0</v>
      </c>
      <c r="AR151" s="50">
        <f t="shared" si="45"/>
        <v>3.0299999999999667E-2</v>
      </c>
      <c r="AS151" s="42">
        <f t="shared" si="59"/>
        <v>0</v>
      </c>
      <c r="AT151" s="46">
        <f t="shared" si="69"/>
        <v>0</v>
      </c>
      <c r="AU151" s="46">
        <f t="shared" si="60"/>
        <v>0</v>
      </c>
      <c r="AV151" s="51">
        <f t="shared" si="46"/>
        <v>3.0299999999999667E-2</v>
      </c>
      <c r="AW151" s="42">
        <f t="shared" si="47"/>
        <v>0.21029999999999968</v>
      </c>
      <c r="AX151" s="43">
        <f t="shared" si="48"/>
        <v>-0.18000000000000002</v>
      </c>
      <c r="AY151" s="42">
        <f t="shared" si="71"/>
        <v>346</v>
      </c>
      <c r="AZ151" s="52">
        <f t="shared" si="72"/>
        <v>7.6559999999999997</v>
      </c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  <c r="QR151" s="35"/>
      <c r="QS151" s="35"/>
      <c r="QT151" s="35"/>
      <c r="QU151" s="35"/>
      <c r="QV151" s="35"/>
      <c r="QW151" s="35"/>
      <c r="QX151" s="35"/>
      <c r="QY151" s="35"/>
      <c r="QZ151" s="35"/>
      <c r="RA151" s="35"/>
      <c r="RB151" s="35"/>
      <c r="RC151" s="35"/>
      <c r="RD151" s="35"/>
      <c r="RE151" s="35"/>
      <c r="RF151" s="35"/>
      <c r="RG151" s="35"/>
      <c r="RH151" s="35"/>
      <c r="RI151" s="35"/>
      <c r="RJ151" s="35"/>
      <c r="RK151" s="35"/>
      <c r="RL151" s="35"/>
      <c r="RM151" s="35"/>
      <c r="RN151" s="35"/>
      <c r="RO151" s="35"/>
      <c r="RP151" s="35"/>
      <c r="RQ151" s="35"/>
      <c r="RR151" s="35"/>
      <c r="RS151" s="35"/>
      <c r="RT151" s="35"/>
      <c r="RU151" s="35"/>
      <c r="RV151" s="35"/>
      <c r="RW151" s="35"/>
      <c r="RX151" s="35"/>
      <c r="RY151" s="35"/>
      <c r="RZ151" s="35"/>
      <c r="SA151" s="35"/>
      <c r="SB151" s="35"/>
      <c r="SC151" s="35"/>
      <c r="SD151" s="35"/>
      <c r="SE151" s="35"/>
      <c r="SF151" s="35"/>
      <c r="SG151" s="35"/>
      <c r="SH151" s="35"/>
      <c r="SI151" s="35"/>
      <c r="SJ151" s="35"/>
      <c r="SK151" s="35"/>
      <c r="SL151" s="35"/>
      <c r="SM151" s="35"/>
      <c r="SN151" s="35"/>
      <c r="SO151" s="35"/>
      <c r="SP151" s="35"/>
      <c r="SQ151" s="35"/>
      <c r="SR151" s="35"/>
      <c r="SS151" s="35"/>
      <c r="ST151" s="35"/>
      <c r="SU151" s="35"/>
      <c r="SV151" s="35"/>
      <c r="SW151" s="35"/>
      <c r="SX151" s="35"/>
      <c r="SY151" s="35"/>
      <c r="SZ151" s="35"/>
      <c r="TA151" s="35"/>
      <c r="TB151" s="35"/>
      <c r="TC151" s="35"/>
      <c r="TD151" s="35"/>
      <c r="TE151" s="35"/>
      <c r="TF151" s="35"/>
      <c r="TG151" s="35"/>
      <c r="TH151" s="35"/>
      <c r="TI151" s="35"/>
      <c r="TJ151" s="35"/>
      <c r="TK151" s="35"/>
      <c r="TL151" s="35"/>
      <c r="TM151" s="35"/>
      <c r="TN151" s="35"/>
      <c r="TO151" s="35"/>
      <c r="TP151" s="35"/>
      <c r="TQ151" s="35"/>
      <c r="TR151" s="35"/>
      <c r="TS151" s="35"/>
      <c r="TT151" s="35"/>
      <c r="TU151" s="35"/>
      <c r="TV151" s="35"/>
      <c r="TW151" s="35"/>
      <c r="TX151" s="35"/>
      <c r="TY151" s="35"/>
      <c r="TZ151" s="35"/>
      <c r="UA151" s="35"/>
      <c r="UB151" s="35"/>
      <c r="UC151" s="35"/>
      <c r="UD151" s="35"/>
      <c r="UE151" s="35"/>
      <c r="UF151" s="35"/>
      <c r="UG151" s="35"/>
      <c r="UH151" s="35"/>
      <c r="UI151" s="35"/>
      <c r="UJ151" s="35"/>
      <c r="UK151" s="35"/>
      <c r="UL151" s="35"/>
      <c r="UM151" s="35"/>
      <c r="UN151" s="35"/>
      <c r="UO151" s="35"/>
      <c r="UP151" s="35"/>
      <c r="UQ151" s="35"/>
      <c r="UR151" s="35"/>
      <c r="US151" s="35"/>
      <c r="UT151" s="35"/>
      <c r="UU151" s="35"/>
      <c r="UV151" s="35"/>
      <c r="UW151" s="35"/>
      <c r="UX151" s="35"/>
      <c r="UY151" s="35"/>
      <c r="UZ151" s="35"/>
      <c r="VA151" s="35"/>
      <c r="VB151" s="35"/>
      <c r="VC151" s="35"/>
      <c r="VD151" s="35"/>
      <c r="VE151" s="35"/>
      <c r="VF151" s="35"/>
      <c r="VG151" s="35"/>
      <c r="VH151" s="35"/>
      <c r="VI151" s="35"/>
      <c r="VJ151" s="35"/>
      <c r="VK151" s="35"/>
      <c r="VL151" s="35"/>
      <c r="VM151" s="35"/>
      <c r="VN151" s="35"/>
      <c r="VO151" s="35"/>
      <c r="VP151" s="35"/>
      <c r="VQ151" s="35"/>
      <c r="VR151" s="35"/>
      <c r="VS151" s="35"/>
      <c r="VT151" s="35"/>
      <c r="VU151" s="35"/>
      <c r="VV151" s="35"/>
      <c r="VW151" s="35"/>
      <c r="VX151" s="35"/>
      <c r="VY151" s="35"/>
      <c r="VZ151" s="35"/>
      <c r="WA151" s="35"/>
      <c r="WB151" s="35"/>
      <c r="WC151" s="35"/>
      <c r="WD151" s="35"/>
      <c r="WE151" s="35"/>
      <c r="WF151" s="35"/>
      <c r="WG151" s="35"/>
      <c r="WH151" s="35"/>
      <c r="WI151" s="35"/>
      <c r="WJ151" s="35"/>
      <c r="WK151" s="35"/>
      <c r="WL151" s="35"/>
      <c r="WM151" s="35"/>
      <c r="WN151" s="35"/>
      <c r="WO151" s="35"/>
      <c r="WP151" s="35"/>
      <c r="WQ151" s="35"/>
      <c r="WR151" s="35"/>
      <c r="WS151" s="35"/>
      <c r="WT151" s="35"/>
      <c r="WU151" s="35"/>
      <c r="WV151" s="35"/>
      <c r="WW151" s="35"/>
      <c r="WX151" s="35"/>
      <c r="WY151" s="35"/>
      <c r="WZ151" s="35"/>
      <c r="XA151" s="35"/>
      <c r="XB151" s="35"/>
      <c r="XC151" s="35"/>
      <c r="XD151" s="35"/>
      <c r="XE151" s="35"/>
      <c r="XF151" s="35"/>
      <c r="XG151" s="35"/>
      <c r="XH151" s="35"/>
      <c r="XI151" s="35"/>
      <c r="XJ151" s="35"/>
      <c r="XK151" s="35"/>
      <c r="XL151" s="35"/>
      <c r="XM151" s="35"/>
      <c r="XN151" s="35"/>
      <c r="XO151" s="35"/>
      <c r="XP151" s="35"/>
      <c r="XQ151" s="35"/>
      <c r="XR151" s="35"/>
      <c r="XS151" s="35"/>
      <c r="XT151" s="35"/>
      <c r="XU151" s="35"/>
      <c r="XV151" s="35"/>
      <c r="XW151" s="35"/>
      <c r="XX151" s="35"/>
      <c r="XY151" s="35"/>
      <c r="XZ151" s="35"/>
      <c r="YA151" s="35"/>
      <c r="YB151" s="35"/>
      <c r="YC151" s="35"/>
      <c r="YD151" s="35"/>
      <c r="YE151" s="35"/>
      <c r="YF151" s="35"/>
      <c r="YG151" s="35"/>
      <c r="YH151" s="35"/>
      <c r="YI151" s="35"/>
      <c r="YJ151" s="35"/>
      <c r="YK151" s="35"/>
      <c r="YL151" s="35"/>
      <c r="YM151" s="35"/>
      <c r="YN151" s="35"/>
      <c r="YO151" s="35"/>
      <c r="YP151" s="35"/>
      <c r="YQ151" s="35"/>
      <c r="YR151" s="35"/>
      <c r="YS151" s="35"/>
      <c r="YT151" s="35"/>
      <c r="YU151" s="35"/>
      <c r="YV151" s="35"/>
      <c r="YW151" s="35"/>
      <c r="YX151" s="35"/>
      <c r="YY151" s="35"/>
      <c r="YZ151" s="35"/>
      <c r="ZA151" s="35"/>
      <c r="ZB151" s="35"/>
      <c r="ZC151" s="35"/>
      <c r="ZD151" s="35"/>
      <c r="ZE151" s="35"/>
      <c r="ZF151" s="35"/>
      <c r="ZG151" s="35"/>
      <c r="ZH151" s="35"/>
      <c r="ZI151" s="35"/>
      <c r="ZJ151" s="35"/>
      <c r="ZK151" s="35"/>
      <c r="ZL151" s="35"/>
      <c r="ZM151" s="35"/>
      <c r="ZN151" s="35"/>
      <c r="ZO151" s="35"/>
      <c r="ZP151" s="35"/>
      <c r="ZQ151" s="35"/>
      <c r="ZR151" s="35"/>
      <c r="ZS151" s="35"/>
      <c r="ZT151" s="35"/>
      <c r="ZU151" s="35"/>
      <c r="ZV151" s="35"/>
      <c r="ZW151" s="35"/>
      <c r="ZX151" s="35"/>
      <c r="ZY151" s="35"/>
      <c r="ZZ151" s="35"/>
      <c r="AAA151" s="35"/>
      <c r="AAB151" s="35"/>
      <c r="AAC151" s="35"/>
      <c r="AAD151" s="35"/>
      <c r="AAE151" s="35"/>
      <c r="AAF151" s="35"/>
      <c r="AAG151" s="35"/>
      <c r="AAH151" s="35"/>
      <c r="AAI151" s="35"/>
      <c r="AAJ151" s="35"/>
      <c r="AAK151" s="35"/>
      <c r="AAL151" s="35"/>
      <c r="AAM151" s="35"/>
      <c r="AAN151" s="35"/>
      <c r="AAO151" s="35"/>
      <c r="AAP151" s="35"/>
      <c r="AAQ151" s="35"/>
      <c r="AAR151" s="35"/>
      <c r="AAS151" s="35"/>
      <c r="AAT151" s="35"/>
      <c r="AAU151" s="35"/>
      <c r="AAV151" s="35"/>
      <c r="AAW151" s="35"/>
      <c r="AAX151" s="35"/>
      <c r="AAY151" s="35"/>
      <c r="AAZ151" s="35"/>
      <c r="ABA151" s="35"/>
      <c r="ABB151" s="35"/>
      <c r="ABC151" s="35"/>
      <c r="ABD151" s="35"/>
      <c r="ABE151" s="35"/>
      <c r="ABF151" s="35"/>
      <c r="ABG151" s="35"/>
      <c r="ABH151" s="35"/>
      <c r="ABI151" s="35"/>
      <c r="ABJ151" s="35"/>
      <c r="ABK151" s="35"/>
      <c r="ABL151" s="35"/>
      <c r="ABM151" s="35"/>
      <c r="ABN151" s="35"/>
      <c r="ABO151" s="35"/>
      <c r="ABP151" s="35"/>
      <c r="ABQ151" s="35"/>
      <c r="ABR151" s="35"/>
      <c r="ABS151" s="35"/>
      <c r="ABT151" s="35"/>
      <c r="ABU151" s="35"/>
      <c r="ABV151" s="35"/>
      <c r="ABW151" s="35"/>
      <c r="ABX151" s="35"/>
      <c r="ABY151" s="35"/>
      <c r="ABZ151" s="35"/>
      <c r="ACA151" s="35"/>
      <c r="ACB151" s="35"/>
      <c r="ACC151" s="35"/>
      <c r="ACD151" s="35"/>
      <c r="ACE151" s="35"/>
      <c r="ACF151" s="35"/>
      <c r="ACG151" s="35"/>
      <c r="ACH151" s="35"/>
      <c r="ACI151" s="35"/>
      <c r="ACJ151" s="35"/>
      <c r="ACK151" s="35"/>
      <c r="ACL151" s="35"/>
      <c r="ACM151" s="35"/>
      <c r="ACN151" s="35"/>
      <c r="ACO151" s="35"/>
      <c r="ACP151" s="35"/>
      <c r="ACQ151" s="35"/>
      <c r="ACR151" s="35"/>
      <c r="ACS151" s="35"/>
      <c r="ACT151" s="35"/>
      <c r="ACU151" s="35"/>
      <c r="ACV151" s="35"/>
      <c r="ACW151" s="35"/>
      <c r="ACX151" s="35"/>
      <c r="ACY151" s="35"/>
      <c r="ACZ151" s="35"/>
      <c r="ADA151" s="35"/>
      <c r="ADB151" s="35"/>
      <c r="ADC151" s="35"/>
      <c r="ADD151" s="35"/>
      <c r="ADE151" s="35"/>
      <c r="ADF151" s="35"/>
      <c r="ADG151" s="35"/>
      <c r="ADH151" s="35"/>
      <c r="ADI151" s="35"/>
      <c r="ADJ151" s="35"/>
      <c r="ADK151" s="35"/>
      <c r="ADL151" s="35"/>
      <c r="ADM151" s="35"/>
      <c r="ADN151" s="35"/>
      <c r="ADO151" s="35"/>
      <c r="ADP151" s="35"/>
      <c r="ADQ151" s="35"/>
      <c r="ADR151" s="35"/>
      <c r="ADS151" s="35"/>
      <c r="ADT151" s="35"/>
      <c r="ADU151" s="35"/>
      <c r="ADV151" s="35"/>
      <c r="ADW151" s="35"/>
      <c r="ADX151" s="35"/>
      <c r="ADY151" s="35"/>
      <c r="ADZ151" s="35"/>
      <c r="AEA151" s="35"/>
      <c r="AEB151" s="35"/>
      <c r="AEC151" s="35"/>
      <c r="AED151" s="35"/>
      <c r="AEE151" s="35"/>
      <c r="AEF151" s="35"/>
      <c r="AEG151" s="35"/>
      <c r="AEH151" s="35"/>
      <c r="AEI151" s="35"/>
      <c r="AEJ151" s="35"/>
      <c r="AEK151" s="35"/>
      <c r="AEL151" s="35"/>
      <c r="AEM151" s="35"/>
      <c r="AEN151" s="35"/>
      <c r="AEO151" s="35"/>
      <c r="AEP151" s="35"/>
      <c r="AEQ151" s="35"/>
      <c r="AER151" s="35"/>
      <c r="AES151" s="35"/>
      <c r="AET151" s="35"/>
      <c r="AEU151" s="35"/>
      <c r="AEV151" s="35"/>
      <c r="AEW151" s="35"/>
      <c r="AEX151" s="35"/>
      <c r="AEY151" s="35"/>
      <c r="AEZ151" s="35"/>
      <c r="AFA151" s="35"/>
      <c r="AFB151" s="35"/>
      <c r="AFC151" s="35"/>
      <c r="AFD151" s="35"/>
      <c r="AFE151" s="35"/>
      <c r="AFF151" s="35"/>
      <c r="AFG151" s="35"/>
      <c r="AFH151" s="35"/>
      <c r="AFI151" s="35"/>
      <c r="AFJ151" s="35"/>
      <c r="AFK151" s="35"/>
      <c r="AFL151" s="35"/>
      <c r="AFM151" s="35"/>
      <c r="AFN151" s="35"/>
      <c r="AFO151" s="35"/>
      <c r="AFP151" s="35"/>
      <c r="AFQ151" s="35"/>
      <c r="AFR151" s="35"/>
      <c r="AFS151" s="35"/>
      <c r="AFT151" s="35"/>
      <c r="AFU151" s="35"/>
      <c r="AFV151" s="35"/>
      <c r="AFW151" s="35"/>
      <c r="AFX151" s="35"/>
      <c r="AFY151" s="35"/>
      <c r="AFZ151" s="35"/>
      <c r="AGA151" s="35"/>
      <c r="AGB151" s="35"/>
      <c r="AGC151" s="35"/>
      <c r="AGD151" s="35"/>
      <c r="AGE151" s="35"/>
      <c r="AGF151" s="35"/>
      <c r="AGG151" s="35"/>
      <c r="AGH151" s="35"/>
      <c r="AGI151" s="35"/>
      <c r="AGJ151" s="35"/>
      <c r="AGK151" s="35"/>
      <c r="AGL151" s="35"/>
      <c r="AGM151" s="35"/>
      <c r="AGN151" s="35"/>
      <c r="AGO151" s="35"/>
      <c r="AGP151" s="35"/>
      <c r="AGQ151" s="35"/>
      <c r="AGR151" s="35"/>
      <c r="AGS151" s="35"/>
      <c r="AGT151" s="35"/>
      <c r="AGU151" s="35"/>
      <c r="AGV151" s="35"/>
      <c r="AGW151" s="35"/>
      <c r="AGX151" s="35"/>
      <c r="AGY151" s="35"/>
      <c r="AGZ151" s="35"/>
      <c r="AHA151" s="35"/>
      <c r="AHB151" s="35"/>
      <c r="AHC151" s="35"/>
      <c r="AHD151" s="35"/>
      <c r="AHE151" s="35"/>
      <c r="AHF151" s="35"/>
      <c r="AHG151" s="35"/>
      <c r="AHH151" s="35"/>
      <c r="AHI151" s="35"/>
      <c r="AHJ151" s="35"/>
      <c r="AHK151" s="35"/>
      <c r="AHL151" s="35"/>
      <c r="AHM151" s="35"/>
      <c r="AHN151" s="35"/>
      <c r="AHO151" s="35"/>
      <c r="AHP151" s="35"/>
      <c r="AHQ151" s="35"/>
      <c r="AHR151" s="35"/>
      <c r="AHS151" s="35"/>
      <c r="AHT151" s="35"/>
      <c r="AHU151" s="35"/>
      <c r="AHV151" s="35"/>
      <c r="AHW151" s="35"/>
      <c r="AHX151" s="35"/>
      <c r="AHY151" s="35"/>
      <c r="AHZ151" s="35"/>
      <c r="AIA151" s="35"/>
      <c r="AIB151" s="35"/>
      <c r="AIC151" s="35"/>
      <c r="AID151" s="35"/>
      <c r="AIE151" s="35"/>
      <c r="AIF151" s="35"/>
      <c r="AIG151" s="35"/>
      <c r="AIH151" s="35"/>
      <c r="AII151" s="35"/>
      <c r="AIJ151" s="35"/>
      <c r="AIK151" s="35"/>
      <c r="AIL151" s="35"/>
      <c r="AIM151" s="35"/>
      <c r="AIN151" s="35"/>
      <c r="AIO151" s="35"/>
      <c r="AIP151" s="35"/>
      <c r="AIQ151" s="35"/>
      <c r="AIR151" s="35"/>
      <c r="AIS151" s="35"/>
      <c r="AIT151" s="35"/>
      <c r="AIU151" s="35"/>
      <c r="AIV151" s="35"/>
      <c r="AIW151" s="35"/>
      <c r="AIX151" s="35"/>
      <c r="AIY151" s="35"/>
      <c r="AIZ151" s="35"/>
      <c r="AJA151" s="35"/>
      <c r="AJB151" s="35"/>
      <c r="AJC151" s="35"/>
      <c r="AJD151" s="35"/>
      <c r="AJE151" s="35"/>
      <c r="AJF151" s="35"/>
      <c r="AJG151" s="35"/>
      <c r="AJH151" s="35"/>
      <c r="AJI151" s="35"/>
      <c r="AJJ151" s="35"/>
      <c r="AJK151" s="35"/>
      <c r="AJL151" s="35"/>
      <c r="AJM151" s="35"/>
      <c r="AJN151" s="35"/>
      <c r="AJO151" s="35"/>
      <c r="AJP151" s="35"/>
      <c r="AJQ151" s="35"/>
      <c r="AJR151" s="35"/>
      <c r="AJS151" s="35"/>
      <c r="AJT151" s="35"/>
      <c r="AJU151" s="35"/>
      <c r="AJV151" s="35"/>
      <c r="AJW151" s="35"/>
      <c r="AJX151" s="35"/>
      <c r="AJY151" s="35"/>
      <c r="AJZ151" s="35"/>
      <c r="AKA151" s="35"/>
      <c r="AKB151" s="35"/>
      <c r="AKC151" s="35"/>
      <c r="AKD151" s="35"/>
      <c r="AKE151" s="35"/>
      <c r="AKF151" s="35"/>
      <c r="AKG151" s="35"/>
      <c r="AKH151" s="35"/>
      <c r="AKI151" s="35"/>
      <c r="AKJ151" s="35"/>
      <c r="AKK151" s="35"/>
      <c r="AKL151" s="35"/>
      <c r="AKM151" s="35"/>
      <c r="AKN151" s="35"/>
      <c r="AKO151" s="35"/>
      <c r="AKP151" s="35"/>
      <c r="AKQ151" s="35"/>
      <c r="AKR151" s="35"/>
      <c r="AKS151" s="35"/>
      <c r="AKT151" s="35"/>
      <c r="AKU151" s="35"/>
      <c r="AKV151" s="35"/>
      <c r="AKW151" s="35"/>
      <c r="AKX151" s="35"/>
      <c r="AKY151" s="35"/>
      <c r="AKZ151" s="35"/>
      <c r="ALA151" s="35"/>
      <c r="ALB151" s="35"/>
      <c r="ALC151" s="35"/>
      <c r="ALD151" s="35"/>
      <c r="ALE151" s="35"/>
      <c r="ALF151" s="35"/>
      <c r="ALG151" s="35"/>
      <c r="ALH151" s="35"/>
      <c r="ALI151" s="35"/>
      <c r="ALJ151" s="35"/>
      <c r="ALK151" s="35"/>
      <c r="ALL151" s="35"/>
      <c r="ALM151" s="35"/>
      <c r="ALN151" s="35"/>
      <c r="ALO151" s="35"/>
      <c r="ALP151" s="35"/>
      <c r="ALQ151" s="35"/>
      <c r="ALR151" s="35"/>
      <c r="ALS151" s="35"/>
      <c r="ALT151" s="35"/>
      <c r="ALU151" s="35"/>
      <c r="ALV151" s="35"/>
      <c r="ALW151" s="35"/>
      <c r="ALX151" s="35"/>
      <c r="ALY151" s="35"/>
      <c r="ALZ151" s="35"/>
      <c r="AMA151" s="35"/>
    </row>
    <row r="152" spans="14:1015">
      <c r="N152" s="3">
        <f>Y152*info!T$4+AC152*info!T$5+AG152*info!T$6+AK152*info!T$7+N151</f>
        <v>2.6489999999999996</v>
      </c>
      <c r="P152" s="45">
        <v>112</v>
      </c>
      <c r="Q152" s="131"/>
      <c r="R152" s="131"/>
      <c r="S152" s="161">
        <f t="shared" si="61"/>
        <v>2.4415810276679838E-2</v>
      </c>
      <c r="T152" s="169">
        <f>AA151*$AA$30*$AA$34*(1-$AA$32)+AE151*$AE$30*$AE$34*(1-$AE$32)+AI151*$AI$30*$AI$34*(1-$AI$32)+AM151*$AM$30*$AM$34*(1-$AM$32)+AQ151*$AQ$30*$AQ$34*(1-$AQ$32)+AU151*$AU$30*$AU$34*(1-$AU$32)+Q152-R152+AW151+AX151+Advance!G126</f>
        <v>0.22169999999999965</v>
      </c>
      <c r="U152" s="132">
        <f t="shared" si="70"/>
        <v>0</v>
      </c>
      <c r="V152" s="165">
        <f t="shared" si="49"/>
        <v>0.22169999999999965</v>
      </c>
      <c r="W152" s="166">
        <f t="shared" si="62"/>
        <v>7.7279999999999998</v>
      </c>
      <c r="X152" s="49"/>
      <c r="Y152" s="42">
        <f t="shared" si="41"/>
        <v>0</v>
      </c>
      <c r="Z152" s="46">
        <f t="shared" si="63"/>
        <v>0</v>
      </c>
      <c r="AA152" s="47">
        <f t="shared" si="50"/>
        <v>0</v>
      </c>
      <c r="AB152" s="48">
        <f t="shared" si="51"/>
        <v>0.22169999999999965</v>
      </c>
      <c r="AC152" s="49">
        <f t="shared" si="52"/>
        <v>0</v>
      </c>
      <c r="AD152" s="46">
        <f t="shared" si="64"/>
        <v>0</v>
      </c>
      <c r="AE152" s="46">
        <f t="shared" si="53"/>
        <v>100</v>
      </c>
      <c r="AF152" s="50">
        <f t="shared" si="42"/>
        <v>0.22169999999999965</v>
      </c>
      <c r="AG152" s="42">
        <f t="shared" si="65"/>
        <v>6</v>
      </c>
      <c r="AH152" s="46">
        <f t="shared" si="66"/>
        <v>-6</v>
      </c>
      <c r="AI152" s="46">
        <f t="shared" si="54"/>
        <v>200</v>
      </c>
      <c r="AJ152" s="50">
        <f t="shared" si="43"/>
        <v>7.769999999999963E-2</v>
      </c>
      <c r="AK152" s="42">
        <f t="shared" si="55"/>
        <v>2</v>
      </c>
      <c r="AL152" s="46">
        <f t="shared" si="67"/>
        <v>0</v>
      </c>
      <c r="AM152" s="46">
        <f t="shared" si="56"/>
        <v>48</v>
      </c>
      <c r="AN152" s="50">
        <f t="shared" si="44"/>
        <v>5.6999999999996359E-3</v>
      </c>
      <c r="AO152" s="42">
        <f t="shared" si="57"/>
        <v>0</v>
      </c>
      <c r="AP152" s="46">
        <f t="shared" si="68"/>
        <v>0</v>
      </c>
      <c r="AQ152" s="46">
        <f t="shared" si="58"/>
        <v>0</v>
      </c>
      <c r="AR152" s="50">
        <f t="shared" si="45"/>
        <v>5.6999999999996359E-3</v>
      </c>
      <c r="AS152" s="42">
        <f t="shared" si="59"/>
        <v>0</v>
      </c>
      <c r="AT152" s="46">
        <f t="shared" si="69"/>
        <v>0</v>
      </c>
      <c r="AU152" s="46">
        <f t="shared" si="60"/>
        <v>0</v>
      </c>
      <c r="AV152" s="51">
        <f t="shared" si="46"/>
        <v>5.6999999999996359E-3</v>
      </c>
      <c r="AW152" s="42">
        <f t="shared" si="47"/>
        <v>0.22169999999999965</v>
      </c>
      <c r="AX152" s="43">
        <f t="shared" si="48"/>
        <v>-0.21600000000000003</v>
      </c>
      <c r="AY152" s="42">
        <f t="shared" si="71"/>
        <v>348</v>
      </c>
      <c r="AZ152" s="52">
        <f t="shared" si="72"/>
        <v>7.7279999999999998</v>
      </c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  <c r="QR152" s="35"/>
      <c r="QS152" s="35"/>
      <c r="QT152" s="35"/>
      <c r="QU152" s="35"/>
      <c r="QV152" s="35"/>
      <c r="QW152" s="35"/>
      <c r="QX152" s="35"/>
      <c r="QY152" s="35"/>
      <c r="QZ152" s="35"/>
      <c r="RA152" s="35"/>
      <c r="RB152" s="35"/>
      <c r="RC152" s="35"/>
      <c r="RD152" s="35"/>
      <c r="RE152" s="35"/>
      <c r="RF152" s="35"/>
      <c r="RG152" s="35"/>
      <c r="RH152" s="35"/>
      <c r="RI152" s="35"/>
      <c r="RJ152" s="35"/>
      <c r="RK152" s="35"/>
      <c r="RL152" s="35"/>
      <c r="RM152" s="35"/>
      <c r="RN152" s="35"/>
      <c r="RO152" s="35"/>
      <c r="RP152" s="35"/>
      <c r="RQ152" s="35"/>
      <c r="RR152" s="35"/>
      <c r="RS152" s="35"/>
      <c r="RT152" s="35"/>
      <c r="RU152" s="35"/>
      <c r="RV152" s="35"/>
      <c r="RW152" s="35"/>
      <c r="RX152" s="35"/>
      <c r="RY152" s="35"/>
      <c r="RZ152" s="35"/>
      <c r="SA152" s="35"/>
      <c r="SB152" s="35"/>
      <c r="SC152" s="35"/>
      <c r="SD152" s="35"/>
      <c r="SE152" s="35"/>
      <c r="SF152" s="35"/>
      <c r="SG152" s="35"/>
      <c r="SH152" s="35"/>
      <c r="SI152" s="35"/>
      <c r="SJ152" s="35"/>
      <c r="SK152" s="35"/>
      <c r="SL152" s="35"/>
      <c r="SM152" s="35"/>
      <c r="SN152" s="35"/>
      <c r="SO152" s="35"/>
      <c r="SP152" s="35"/>
      <c r="SQ152" s="35"/>
      <c r="SR152" s="35"/>
      <c r="SS152" s="35"/>
      <c r="ST152" s="35"/>
      <c r="SU152" s="35"/>
      <c r="SV152" s="35"/>
      <c r="SW152" s="35"/>
      <c r="SX152" s="35"/>
      <c r="SY152" s="35"/>
      <c r="SZ152" s="35"/>
      <c r="TA152" s="35"/>
      <c r="TB152" s="35"/>
      <c r="TC152" s="35"/>
      <c r="TD152" s="35"/>
      <c r="TE152" s="35"/>
      <c r="TF152" s="35"/>
      <c r="TG152" s="35"/>
      <c r="TH152" s="35"/>
      <c r="TI152" s="35"/>
      <c r="TJ152" s="35"/>
      <c r="TK152" s="35"/>
      <c r="TL152" s="35"/>
      <c r="TM152" s="35"/>
      <c r="TN152" s="35"/>
      <c r="TO152" s="35"/>
      <c r="TP152" s="35"/>
      <c r="TQ152" s="35"/>
      <c r="TR152" s="35"/>
      <c r="TS152" s="35"/>
      <c r="TT152" s="35"/>
      <c r="TU152" s="35"/>
      <c r="TV152" s="35"/>
      <c r="TW152" s="35"/>
      <c r="TX152" s="35"/>
      <c r="TY152" s="35"/>
      <c r="TZ152" s="35"/>
      <c r="UA152" s="35"/>
      <c r="UB152" s="35"/>
      <c r="UC152" s="35"/>
      <c r="UD152" s="35"/>
      <c r="UE152" s="35"/>
      <c r="UF152" s="35"/>
      <c r="UG152" s="35"/>
      <c r="UH152" s="35"/>
      <c r="UI152" s="35"/>
      <c r="UJ152" s="35"/>
      <c r="UK152" s="35"/>
      <c r="UL152" s="35"/>
      <c r="UM152" s="35"/>
      <c r="UN152" s="35"/>
      <c r="UO152" s="35"/>
      <c r="UP152" s="35"/>
      <c r="UQ152" s="35"/>
      <c r="UR152" s="35"/>
      <c r="US152" s="35"/>
      <c r="UT152" s="35"/>
      <c r="UU152" s="35"/>
      <c r="UV152" s="35"/>
      <c r="UW152" s="35"/>
      <c r="UX152" s="35"/>
      <c r="UY152" s="35"/>
      <c r="UZ152" s="35"/>
      <c r="VA152" s="35"/>
      <c r="VB152" s="35"/>
      <c r="VC152" s="35"/>
      <c r="VD152" s="35"/>
      <c r="VE152" s="35"/>
      <c r="VF152" s="35"/>
      <c r="VG152" s="35"/>
      <c r="VH152" s="35"/>
      <c r="VI152" s="35"/>
      <c r="VJ152" s="35"/>
      <c r="VK152" s="35"/>
      <c r="VL152" s="35"/>
      <c r="VM152" s="35"/>
      <c r="VN152" s="35"/>
      <c r="VO152" s="35"/>
      <c r="VP152" s="35"/>
      <c r="VQ152" s="35"/>
      <c r="VR152" s="35"/>
      <c r="VS152" s="35"/>
      <c r="VT152" s="35"/>
      <c r="VU152" s="35"/>
      <c r="VV152" s="35"/>
      <c r="VW152" s="35"/>
      <c r="VX152" s="35"/>
      <c r="VY152" s="35"/>
      <c r="VZ152" s="35"/>
      <c r="WA152" s="35"/>
      <c r="WB152" s="35"/>
      <c r="WC152" s="35"/>
      <c r="WD152" s="35"/>
      <c r="WE152" s="35"/>
      <c r="WF152" s="35"/>
      <c r="WG152" s="35"/>
      <c r="WH152" s="35"/>
      <c r="WI152" s="35"/>
      <c r="WJ152" s="35"/>
      <c r="WK152" s="35"/>
      <c r="WL152" s="35"/>
      <c r="WM152" s="35"/>
      <c r="WN152" s="35"/>
      <c r="WO152" s="35"/>
      <c r="WP152" s="35"/>
      <c r="WQ152" s="35"/>
      <c r="WR152" s="35"/>
      <c r="WS152" s="35"/>
      <c r="WT152" s="35"/>
      <c r="WU152" s="35"/>
      <c r="WV152" s="35"/>
      <c r="WW152" s="35"/>
      <c r="WX152" s="35"/>
      <c r="WY152" s="35"/>
      <c r="WZ152" s="35"/>
      <c r="XA152" s="35"/>
      <c r="XB152" s="35"/>
      <c r="XC152" s="35"/>
      <c r="XD152" s="35"/>
      <c r="XE152" s="35"/>
      <c r="XF152" s="35"/>
      <c r="XG152" s="35"/>
      <c r="XH152" s="35"/>
      <c r="XI152" s="35"/>
      <c r="XJ152" s="35"/>
      <c r="XK152" s="35"/>
      <c r="XL152" s="35"/>
      <c r="XM152" s="35"/>
      <c r="XN152" s="35"/>
      <c r="XO152" s="35"/>
      <c r="XP152" s="35"/>
      <c r="XQ152" s="35"/>
      <c r="XR152" s="35"/>
      <c r="XS152" s="35"/>
      <c r="XT152" s="35"/>
      <c r="XU152" s="35"/>
      <c r="XV152" s="35"/>
      <c r="XW152" s="35"/>
      <c r="XX152" s="35"/>
      <c r="XY152" s="35"/>
      <c r="XZ152" s="35"/>
      <c r="YA152" s="35"/>
      <c r="YB152" s="35"/>
      <c r="YC152" s="35"/>
      <c r="YD152" s="35"/>
      <c r="YE152" s="35"/>
      <c r="YF152" s="35"/>
      <c r="YG152" s="35"/>
      <c r="YH152" s="35"/>
      <c r="YI152" s="35"/>
      <c r="YJ152" s="35"/>
      <c r="YK152" s="35"/>
      <c r="YL152" s="35"/>
      <c r="YM152" s="35"/>
      <c r="YN152" s="35"/>
      <c r="YO152" s="35"/>
      <c r="YP152" s="35"/>
      <c r="YQ152" s="35"/>
      <c r="YR152" s="35"/>
      <c r="YS152" s="35"/>
      <c r="YT152" s="35"/>
      <c r="YU152" s="35"/>
      <c r="YV152" s="35"/>
      <c r="YW152" s="35"/>
      <c r="YX152" s="35"/>
      <c r="YY152" s="35"/>
      <c r="YZ152" s="35"/>
      <c r="ZA152" s="35"/>
      <c r="ZB152" s="35"/>
      <c r="ZC152" s="35"/>
      <c r="ZD152" s="35"/>
      <c r="ZE152" s="35"/>
      <c r="ZF152" s="35"/>
      <c r="ZG152" s="35"/>
      <c r="ZH152" s="35"/>
      <c r="ZI152" s="35"/>
      <c r="ZJ152" s="35"/>
      <c r="ZK152" s="35"/>
      <c r="ZL152" s="35"/>
      <c r="ZM152" s="35"/>
      <c r="ZN152" s="35"/>
      <c r="ZO152" s="35"/>
      <c r="ZP152" s="35"/>
      <c r="ZQ152" s="35"/>
      <c r="ZR152" s="35"/>
      <c r="ZS152" s="35"/>
      <c r="ZT152" s="35"/>
      <c r="ZU152" s="35"/>
      <c r="ZV152" s="35"/>
      <c r="ZW152" s="35"/>
      <c r="ZX152" s="35"/>
      <c r="ZY152" s="35"/>
      <c r="ZZ152" s="35"/>
      <c r="AAA152" s="35"/>
      <c r="AAB152" s="35"/>
      <c r="AAC152" s="35"/>
      <c r="AAD152" s="35"/>
      <c r="AAE152" s="35"/>
      <c r="AAF152" s="35"/>
      <c r="AAG152" s="35"/>
      <c r="AAH152" s="35"/>
      <c r="AAI152" s="35"/>
      <c r="AAJ152" s="35"/>
      <c r="AAK152" s="35"/>
      <c r="AAL152" s="35"/>
      <c r="AAM152" s="35"/>
      <c r="AAN152" s="35"/>
      <c r="AAO152" s="35"/>
      <c r="AAP152" s="35"/>
      <c r="AAQ152" s="35"/>
      <c r="AAR152" s="35"/>
      <c r="AAS152" s="35"/>
      <c r="AAT152" s="35"/>
      <c r="AAU152" s="35"/>
      <c r="AAV152" s="35"/>
      <c r="AAW152" s="35"/>
      <c r="AAX152" s="35"/>
      <c r="AAY152" s="35"/>
      <c r="AAZ152" s="35"/>
      <c r="ABA152" s="35"/>
      <c r="ABB152" s="35"/>
      <c r="ABC152" s="35"/>
      <c r="ABD152" s="35"/>
      <c r="ABE152" s="35"/>
      <c r="ABF152" s="35"/>
      <c r="ABG152" s="35"/>
      <c r="ABH152" s="35"/>
      <c r="ABI152" s="35"/>
      <c r="ABJ152" s="35"/>
      <c r="ABK152" s="35"/>
      <c r="ABL152" s="35"/>
      <c r="ABM152" s="35"/>
      <c r="ABN152" s="35"/>
      <c r="ABO152" s="35"/>
      <c r="ABP152" s="35"/>
      <c r="ABQ152" s="35"/>
      <c r="ABR152" s="35"/>
      <c r="ABS152" s="35"/>
      <c r="ABT152" s="35"/>
      <c r="ABU152" s="35"/>
      <c r="ABV152" s="35"/>
      <c r="ABW152" s="35"/>
      <c r="ABX152" s="35"/>
      <c r="ABY152" s="35"/>
      <c r="ABZ152" s="35"/>
      <c r="ACA152" s="35"/>
      <c r="ACB152" s="35"/>
      <c r="ACC152" s="35"/>
      <c r="ACD152" s="35"/>
      <c r="ACE152" s="35"/>
      <c r="ACF152" s="35"/>
      <c r="ACG152" s="35"/>
      <c r="ACH152" s="35"/>
      <c r="ACI152" s="35"/>
      <c r="ACJ152" s="35"/>
      <c r="ACK152" s="35"/>
      <c r="ACL152" s="35"/>
      <c r="ACM152" s="35"/>
      <c r="ACN152" s="35"/>
      <c r="ACO152" s="35"/>
      <c r="ACP152" s="35"/>
      <c r="ACQ152" s="35"/>
      <c r="ACR152" s="35"/>
      <c r="ACS152" s="35"/>
      <c r="ACT152" s="35"/>
      <c r="ACU152" s="35"/>
      <c r="ACV152" s="35"/>
      <c r="ACW152" s="35"/>
      <c r="ACX152" s="35"/>
      <c r="ACY152" s="35"/>
      <c r="ACZ152" s="35"/>
      <c r="ADA152" s="35"/>
      <c r="ADB152" s="35"/>
      <c r="ADC152" s="35"/>
      <c r="ADD152" s="35"/>
      <c r="ADE152" s="35"/>
      <c r="ADF152" s="35"/>
      <c r="ADG152" s="35"/>
      <c r="ADH152" s="35"/>
      <c r="ADI152" s="35"/>
      <c r="ADJ152" s="35"/>
      <c r="ADK152" s="35"/>
      <c r="ADL152" s="35"/>
      <c r="ADM152" s="35"/>
      <c r="ADN152" s="35"/>
      <c r="ADO152" s="35"/>
      <c r="ADP152" s="35"/>
      <c r="ADQ152" s="35"/>
      <c r="ADR152" s="35"/>
      <c r="ADS152" s="35"/>
      <c r="ADT152" s="35"/>
      <c r="ADU152" s="35"/>
      <c r="ADV152" s="35"/>
      <c r="ADW152" s="35"/>
      <c r="ADX152" s="35"/>
      <c r="ADY152" s="35"/>
      <c r="ADZ152" s="35"/>
      <c r="AEA152" s="35"/>
      <c r="AEB152" s="35"/>
      <c r="AEC152" s="35"/>
      <c r="AED152" s="35"/>
      <c r="AEE152" s="35"/>
      <c r="AEF152" s="35"/>
      <c r="AEG152" s="35"/>
      <c r="AEH152" s="35"/>
      <c r="AEI152" s="35"/>
      <c r="AEJ152" s="35"/>
      <c r="AEK152" s="35"/>
      <c r="AEL152" s="35"/>
      <c r="AEM152" s="35"/>
      <c r="AEN152" s="35"/>
      <c r="AEO152" s="35"/>
      <c r="AEP152" s="35"/>
      <c r="AEQ152" s="35"/>
      <c r="AER152" s="35"/>
      <c r="AES152" s="35"/>
      <c r="AET152" s="35"/>
      <c r="AEU152" s="35"/>
      <c r="AEV152" s="35"/>
      <c r="AEW152" s="35"/>
      <c r="AEX152" s="35"/>
      <c r="AEY152" s="35"/>
      <c r="AEZ152" s="35"/>
      <c r="AFA152" s="35"/>
      <c r="AFB152" s="35"/>
      <c r="AFC152" s="35"/>
      <c r="AFD152" s="35"/>
      <c r="AFE152" s="35"/>
      <c r="AFF152" s="35"/>
      <c r="AFG152" s="35"/>
      <c r="AFH152" s="35"/>
      <c r="AFI152" s="35"/>
      <c r="AFJ152" s="35"/>
      <c r="AFK152" s="35"/>
      <c r="AFL152" s="35"/>
      <c r="AFM152" s="35"/>
      <c r="AFN152" s="35"/>
      <c r="AFO152" s="35"/>
      <c r="AFP152" s="35"/>
      <c r="AFQ152" s="35"/>
      <c r="AFR152" s="35"/>
      <c r="AFS152" s="35"/>
      <c r="AFT152" s="35"/>
      <c r="AFU152" s="35"/>
      <c r="AFV152" s="35"/>
      <c r="AFW152" s="35"/>
      <c r="AFX152" s="35"/>
      <c r="AFY152" s="35"/>
      <c r="AFZ152" s="35"/>
      <c r="AGA152" s="35"/>
      <c r="AGB152" s="35"/>
      <c r="AGC152" s="35"/>
      <c r="AGD152" s="35"/>
      <c r="AGE152" s="35"/>
      <c r="AGF152" s="35"/>
      <c r="AGG152" s="35"/>
      <c r="AGH152" s="35"/>
      <c r="AGI152" s="35"/>
      <c r="AGJ152" s="35"/>
      <c r="AGK152" s="35"/>
      <c r="AGL152" s="35"/>
      <c r="AGM152" s="35"/>
      <c r="AGN152" s="35"/>
      <c r="AGO152" s="35"/>
      <c r="AGP152" s="35"/>
      <c r="AGQ152" s="35"/>
      <c r="AGR152" s="35"/>
      <c r="AGS152" s="35"/>
      <c r="AGT152" s="35"/>
      <c r="AGU152" s="35"/>
      <c r="AGV152" s="35"/>
      <c r="AGW152" s="35"/>
      <c r="AGX152" s="35"/>
      <c r="AGY152" s="35"/>
      <c r="AGZ152" s="35"/>
      <c r="AHA152" s="35"/>
      <c r="AHB152" s="35"/>
      <c r="AHC152" s="35"/>
      <c r="AHD152" s="35"/>
      <c r="AHE152" s="35"/>
      <c r="AHF152" s="35"/>
      <c r="AHG152" s="35"/>
      <c r="AHH152" s="35"/>
      <c r="AHI152" s="35"/>
      <c r="AHJ152" s="35"/>
      <c r="AHK152" s="35"/>
      <c r="AHL152" s="35"/>
      <c r="AHM152" s="35"/>
      <c r="AHN152" s="35"/>
      <c r="AHO152" s="35"/>
      <c r="AHP152" s="35"/>
      <c r="AHQ152" s="35"/>
      <c r="AHR152" s="35"/>
      <c r="AHS152" s="35"/>
      <c r="AHT152" s="35"/>
      <c r="AHU152" s="35"/>
      <c r="AHV152" s="35"/>
      <c r="AHW152" s="35"/>
      <c r="AHX152" s="35"/>
      <c r="AHY152" s="35"/>
      <c r="AHZ152" s="35"/>
      <c r="AIA152" s="35"/>
      <c r="AIB152" s="35"/>
      <c r="AIC152" s="35"/>
      <c r="AID152" s="35"/>
      <c r="AIE152" s="35"/>
      <c r="AIF152" s="35"/>
      <c r="AIG152" s="35"/>
      <c r="AIH152" s="35"/>
      <c r="AII152" s="35"/>
      <c r="AIJ152" s="35"/>
      <c r="AIK152" s="35"/>
      <c r="AIL152" s="35"/>
      <c r="AIM152" s="35"/>
      <c r="AIN152" s="35"/>
      <c r="AIO152" s="35"/>
      <c r="AIP152" s="35"/>
      <c r="AIQ152" s="35"/>
      <c r="AIR152" s="35"/>
      <c r="AIS152" s="35"/>
      <c r="AIT152" s="35"/>
      <c r="AIU152" s="35"/>
      <c r="AIV152" s="35"/>
      <c r="AIW152" s="35"/>
      <c r="AIX152" s="35"/>
      <c r="AIY152" s="35"/>
      <c r="AIZ152" s="35"/>
      <c r="AJA152" s="35"/>
      <c r="AJB152" s="35"/>
      <c r="AJC152" s="35"/>
      <c r="AJD152" s="35"/>
      <c r="AJE152" s="35"/>
      <c r="AJF152" s="35"/>
      <c r="AJG152" s="35"/>
      <c r="AJH152" s="35"/>
      <c r="AJI152" s="35"/>
      <c r="AJJ152" s="35"/>
      <c r="AJK152" s="35"/>
      <c r="AJL152" s="35"/>
      <c r="AJM152" s="35"/>
      <c r="AJN152" s="35"/>
      <c r="AJO152" s="35"/>
      <c r="AJP152" s="35"/>
      <c r="AJQ152" s="35"/>
      <c r="AJR152" s="35"/>
      <c r="AJS152" s="35"/>
      <c r="AJT152" s="35"/>
      <c r="AJU152" s="35"/>
      <c r="AJV152" s="35"/>
      <c r="AJW152" s="35"/>
      <c r="AJX152" s="35"/>
      <c r="AJY152" s="35"/>
      <c r="AJZ152" s="35"/>
      <c r="AKA152" s="35"/>
      <c r="AKB152" s="35"/>
      <c r="AKC152" s="35"/>
      <c r="AKD152" s="35"/>
      <c r="AKE152" s="35"/>
      <c r="AKF152" s="35"/>
      <c r="AKG152" s="35"/>
      <c r="AKH152" s="35"/>
      <c r="AKI152" s="35"/>
      <c r="AKJ152" s="35"/>
      <c r="AKK152" s="35"/>
      <c r="AKL152" s="35"/>
      <c r="AKM152" s="35"/>
      <c r="AKN152" s="35"/>
      <c r="AKO152" s="35"/>
      <c r="AKP152" s="35"/>
      <c r="AKQ152" s="35"/>
      <c r="AKR152" s="35"/>
      <c r="AKS152" s="35"/>
      <c r="AKT152" s="35"/>
      <c r="AKU152" s="35"/>
      <c r="AKV152" s="35"/>
      <c r="AKW152" s="35"/>
      <c r="AKX152" s="35"/>
      <c r="AKY152" s="35"/>
      <c r="AKZ152" s="35"/>
      <c r="ALA152" s="35"/>
      <c r="ALB152" s="35"/>
      <c r="ALC152" s="35"/>
      <c r="ALD152" s="35"/>
      <c r="ALE152" s="35"/>
      <c r="ALF152" s="35"/>
      <c r="ALG152" s="35"/>
      <c r="ALH152" s="35"/>
      <c r="ALI152" s="35"/>
      <c r="ALJ152" s="35"/>
      <c r="ALK152" s="35"/>
      <c r="ALL152" s="35"/>
      <c r="ALM152" s="35"/>
      <c r="ALN152" s="35"/>
      <c r="ALO152" s="35"/>
      <c r="ALP152" s="35"/>
      <c r="ALQ152" s="35"/>
      <c r="ALR152" s="35"/>
      <c r="ALS152" s="35"/>
      <c r="ALT152" s="35"/>
      <c r="ALU152" s="35"/>
      <c r="ALV152" s="35"/>
      <c r="ALW152" s="35"/>
      <c r="ALX152" s="35"/>
      <c r="ALY152" s="35"/>
      <c r="ALZ152" s="35"/>
      <c r="AMA152" s="35"/>
    </row>
    <row r="153" spans="14:1015">
      <c r="N153" s="3">
        <f>Y153*info!T$4+AC153*info!T$5+AG153*info!T$6+AK153*info!T$7+N152</f>
        <v>2.6741999999999995</v>
      </c>
      <c r="P153" s="45">
        <v>113</v>
      </c>
      <c r="Q153" s="131"/>
      <c r="R153" s="131"/>
      <c r="S153" s="161">
        <f t="shared" si="61"/>
        <v>2.4579446640316201E-2</v>
      </c>
      <c r="T153" s="169">
        <f>AA152*$AA$30*$AA$34*(1-$AA$32)+AE152*$AE$30*$AE$34*(1-$AE$32)+AI152*$AI$30*$AI$34*(1-$AI$32)+AM152*$AM$30*$AM$34*(1-$AM$32)+AQ152*$AQ$30*$AQ$34*(1-$AQ$32)+AU152*$AU$30*$AU$34*(1-$AU$32)+Q153-R153+AW152+AX152+Advance!G127</f>
        <v>0.19889999999999958</v>
      </c>
      <c r="U153" s="132">
        <f t="shared" si="70"/>
        <v>0</v>
      </c>
      <c r="V153" s="165">
        <f t="shared" si="49"/>
        <v>0.19889999999999958</v>
      </c>
      <c r="W153" s="166">
        <f t="shared" si="62"/>
        <v>7.7639999999999993</v>
      </c>
      <c r="X153" s="49"/>
      <c r="Y153" s="42">
        <f t="shared" si="41"/>
        <v>0</v>
      </c>
      <c r="Z153" s="46">
        <f t="shared" si="63"/>
        <v>0</v>
      </c>
      <c r="AA153" s="47">
        <f t="shared" si="50"/>
        <v>0</v>
      </c>
      <c r="AB153" s="48">
        <f t="shared" si="51"/>
        <v>0.19889999999999958</v>
      </c>
      <c r="AC153" s="49">
        <f t="shared" si="52"/>
        <v>0</v>
      </c>
      <c r="AD153" s="46">
        <f t="shared" si="64"/>
        <v>0</v>
      </c>
      <c r="AE153" s="46">
        <f t="shared" si="53"/>
        <v>100</v>
      </c>
      <c r="AF153" s="50">
        <f t="shared" si="42"/>
        <v>0.19889999999999958</v>
      </c>
      <c r="AG153" s="42">
        <f t="shared" si="65"/>
        <v>6</v>
      </c>
      <c r="AH153" s="46">
        <f t="shared" si="66"/>
        <v>-6</v>
      </c>
      <c r="AI153" s="46">
        <f t="shared" si="54"/>
        <v>200</v>
      </c>
      <c r="AJ153" s="50">
        <f t="shared" si="43"/>
        <v>5.489999999999956E-2</v>
      </c>
      <c r="AK153" s="42">
        <f t="shared" si="55"/>
        <v>1</v>
      </c>
      <c r="AL153" s="46">
        <f t="shared" si="67"/>
        <v>0</v>
      </c>
      <c r="AM153" s="46">
        <f t="shared" si="56"/>
        <v>49</v>
      </c>
      <c r="AN153" s="50">
        <f t="shared" si="44"/>
        <v>1.8899999999999563E-2</v>
      </c>
      <c r="AO153" s="42">
        <f t="shared" si="57"/>
        <v>0</v>
      </c>
      <c r="AP153" s="46">
        <f t="shared" si="68"/>
        <v>0</v>
      </c>
      <c r="AQ153" s="46">
        <f t="shared" si="58"/>
        <v>0</v>
      </c>
      <c r="AR153" s="50">
        <f t="shared" si="45"/>
        <v>1.8899999999999563E-2</v>
      </c>
      <c r="AS153" s="42">
        <f t="shared" si="59"/>
        <v>0</v>
      </c>
      <c r="AT153" s="46">
        <f t="shared" si="69"/>
        <v>0</v>
      </c>
      <c r="AU153" s="46">
        <f t="shared" si="60"/>
        <v>0</v>
      </c>
      <c r="AV153" s="51">
        <f t="shared" si="46"/>
        <v>1.8899999999999563E-2</v>
      </c>
      <c r="AW153" s="42">
        <f t="shared" si="47"/>
        <v>0.19889999999999958</v>
      </c>
      <c r="AX153" s="43">
        <f t="shared" si="48"/>
        <v>-0.18000000000000002</v>
      </c>
      <c r="AY153" s="42">
        <f t="shared" si="71"/>
        <v>349</v>
      </c>
      <c r="AZ153" s="52">
        <f t="shared" si="72"/>
        <v>7.7639999999999993</v>
      </c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  <c r="QR153" s="35"/>
      <c r="QS153" s="35"/>
      <c r="QT153" s="35"/>
      <c r="QU153" s="35"/>
      <c r="QV153" s="35"/>
      <c r="QW153" s="35"/>
      <c r="QX153" s="35"/>
      <c r="QY153" s="35"/>
      <c r="QZ153" s="35"/>
      <c r="RA153" s="35"/>
      <c r="RB153" s="35"/>
      <c r="RC153" s="35"/>
      <c r="RD153" s="35"/>
      <c r="RE153" s="35"/>
      <c r="RF153" s="35"/>
      <c r="RG153" s="35"/>
      <c r="RH153" s="35"/>
      <c r="RI153" s="35"/>
      <c r="RJ153" s="35"/>
      <c r="RK153" s="35"/>
      <c r="RL153" s="35"/>
      <c r="RM153" s="35"/>
      <c r="RN153" s="35"/>
      <c r="RO153" s="35"/>
      <c r="RP153" s="35"/>
      <c r="RQ153" s="35"/>
      <c r="RR153" s="35"/>
      <c r="RS153" s="35"/>
      <c r="RT153" s="35"/>
      <c r="RU153" s="35"/>
      <c r="RV153" s="35"/>
      <c r="RW153" s="35"/>
      <c r="RX153" s="35"/>
      <c r="RY153" s="35"/>
      <c r="RZ153" s="35"/>
      <c r="SA153" s="35"/>
      <c r="SB153" s="35"/>
      <c r="SC153" s="35"/>
      <c r="SD153" s="35"/>
      <c r="SE153" s="35"/>
      <c r="SF153" s="35"/>
      <c r="SG153" s="35"/>
      <c r="SH153" s="35"/>
      <c r="SI153" s="35"/>
      <c r="SJ153" s="35"/>
      <c r="SK153" s="35"/>
      <c r="SL153" s="35"/>
      <c r="SM153" s="35"/>
      <c r="SN153" s="35"/>
      <c r="SO153" s="35"/>
      <c r="SP153" s="35"/>
      <c r="SQ153" s="35"/>
      <c r="SR153" s="35"/>
      <c r="SS153" s="35"/>
      <c r="ST153" s="35"/>
      <c r="SU153" s="35"/>
      <c r="SV153" s="35"/>
      <c r="SW153" s="35"/>
      <c r="SX153" s="35"/>
      <c r="SY153" s="35"/>
      <c r="SZ153" s="35"/>
      <c r="TA153" s="35"/>
      <c r="TB153" s="35"/>
      <c r="TC153" s="35"/>
      <c r="TD153" s="35"/>
      <c r="TE153" s="35"/>
      <c r="TF153" s="35"/>
      <c r="TG153" s="35"/>
      <c r="TH153" s="35"/>
      <c r="TI153" s="35"/>
      <c r="TJ153" s="35"/>
      <c r="TK153" s="35"/>
      <c r="TL153" s="35"/>
      <c r="TM153" s="35"/>
      <c r="TN153" s="35"/>
      <c r="TO153" s="35"/>
      <c r="TP153" s="35"/>
      <c r="TQ153" s="35"/>
      <c r="TR153" s="35"/>
      <c r="TS153" s="35"/>
      <c r="TT153" s="35"/>
      <c r="TU153" s="35"/>
      <c r="TV153" s="35"/>
      <c r="TW153" s="35"/>
      <c r="TX153" s="35"/>
      <c r="TY153" s="35"/>
      <c r="TZ153" s="35"/>
      <c r="UA153" s="35"/>
      <c r="UB153" s="35"/>
      <c r="UC153" s="35"/>
      <c r="UD153" s="35"/>
      <c r="UE153" s="35"/>
      <c r="UF153" s="35"/>
      <c r="UG153" s="35"/>
      <c r="UH153" s="35"/>
      <c r="UI153" s="35"/>
      <c r="UJ153" s="35"/>
      <c r="UK153" s="35"/>
      <c r="UL153" s="35"/>
      <c r="UM153" s="35"/>
      <c r="UN153" s="35"/>
      <c r="UO153" s="35"/>
      <c r="UP153" s="35"/>
      <c r="UQ153" s="35"/>
      <c r="UR153" s="35"/>
      <c r="US153" s="35"/>
      <c r="UT153" s="35"/>
      <c r="UU153" s="35"/>
      <c r="UV153" s="35"/>
      <c r="UW153" s="35"/>
      <c r="UX153" s="35"/>
      <c r="UY153" s="35"/>
      <c r="UZ153" s="35"/>
      <c r="VA153" s="35"/>
      <c r="VB153" s="35"/>
      <c r="VC153" s="35"/>
      <c r="VD153" s="35"/>
      <c r="VE153" s="35"/>
      <c r="VF153" s="35"/>
      <c r="VG153" s="35"/>
      <c r="VH153" s="35"/>
      <c r="VI153" s="35"/>
      <c r="VJ153" s="35"/>
      <c r="VK153" s="35"/>
      <c r="VL153" s="35"/>
      <c r="VM153" s="35"/>
      <c r="VN153" s="35"/>
      <c r="VO153" s="35"/>
      <c r="VP153" s="35"/>
      <c r="VQ153" s="35"/>
      <c r="VR153" s="35"/>
      <c r="VS153" s="35"/>
      <c r="VT153" s="35"/>
      <c r="VU153" s="35"/>
      <c r="VV153" s="35"/>
      <c r="VW153" s="35"/>
      <c r="VX153" s="35"/>
      <c r="VY153" s="35"/>
      <c r="VZ153" s="35"/>
      <c r="WA153" s="35"/>
      <c r="WB153" s="35"/>
      <c r="WC153" s="35"/>
      <c r="WD153" s="35"/>
      <c r="WE153" s="35"/>
      <c r="WF153" s="35"/>
      <c r="WG153" s="35"/>
      <c r="WH153" s="35"/>
      <c r="WI153" s="35"/>
      <c r="WJ153" s="35"/>
      <c r="WK153" s="35"/>
      <c r="WL153" s="35"/>
      <c r="WM153" s="35"/>
      <c r="WN153" s="35"/>
      <c r="WO153" s="35"/>
      <c r="WP153" s="35"/>
      <c r="WQ153" s="35"/>
      <c r="WR153" s="35"/>
      <c r="WS153" s="35"/>
      <c r="WT153" s="35"/>
      <c r="WU153" s="35"/>
      <c r="WV153" s="35"/>
      <c r="WW153" s="35"/>
      <c r="WX153" s="35"/>
      <c r="WY153" s="35"/>
      <c r="WZ153" s="35"/>
      <c r="XA153" s="35"/>
      <c r="XB153" s="35"/>
      <c r="XC153" s="35"/>
      <c r="XD153" s="35"/>
      <c r="XE153" s="35"/>
      <c r="XF153" s="35"/>
      <c r="XG153" s="35"/>
      <c r="XH153" s="35"/>
      <c r="XI153" s="35"/>
      <c r="XJ153" s="35"/>
      <c r="XK153" s="35"/>
      <c r="XL153" s="35"/>
      <c r="XM153" s="35"/>
      <c r="XN153" s="35"/>
      <c r="XO153" s="35"/>
      <c r="XP153" s="35"/>
      <c r="XQ153" s="35"/>
      <c r="XR153" s="35"/>
      <c r="XS153" s="35"/>
      <c r="XT153" s="35"/>
      <c r="XU153" s="35"/>
      <c r="XV153" s="35"/>
      <c r="XW153" s="35"/>
      <c r="XX153" s="35"/>
      <c r="XY153" s="35"/>
      <c r="XZ153" s="35"/>
      <c r="YA153" s="35"/>
      <c r="YB153" s="35"/>
      <c r="YC153" s="35"/>
      <c r="YD153" s="35"/>
      <c r="YE153" s="35"/>
      <c r="YF153" s="35"/>
      <c r="YG153" s="35"/>
      <c r="YH153" s="35"/>
      <c r="YI153" s="35"/>
      <c r="YJ153" s="35"/>
      <c r="YK153" s="35"/>
      <c r="YL153" s="35"/>
      <c r="YM153" s="35"/>
      <c r="YN153" s="35"/>
      <c r="YO153" s="35"/>
      <c r="YP153" s="35"/>
      <c r="YQ153" s="35"/>
      <c r="YR153" s="35"/>
      <c r="YS153" s="35"/>
      <c r="YT153" s="35"/>
      <c r="YU153" s="35"/>
      <c r="YV153" s="35"/>
      <c r="YW153" s="35"/>
      <c r="YX153" s="35"/>
      <c r="YY153" s="35"/>
      <c r="YZ153" s="35"/>
      <c r="ZA153" s="35"/>
      <c r="ZB153" s="35"/>
      <c r="ZC153" s="35"/>
      <c r="ZD153" s="35"/>
      <c r="ZE153" s="35"/>
      <c r="ZF153" s="35"/>
      <c r="ZG153" s="35"/>
      <c r="ZH153" s="35"/>
      <c r="ZI153" s="35"/>
      <c r="ZJ153" s="35"/>
      <c r="ZK153" s="35"/>
      <c r="ZL153" s="35"/>
      <c r="ZM153" s="35"/>
      <c r="ZN153" s="35"/>
      <c r="ZO153" s="35"/>
      <c r="ZP153" s="35"/>
      <c r="ZQ153" s="35"/>
      <c r="ZR153" s="35"/>
      <c r="ZS153" s="35"/>
      <c r="ZT153" s="35"/>
      <c r="ZU153" s="35"/>
      <c r="ZV153" s="35"/>
      <c r="ZW153" s="35"/>
      <c r="ZX153" s="35"/>
      <c r="ZY153" s="35"/>
      <c r="ZZ153" s="35"/>
      <c r="AAA153" s="35"/>
      <c r="AAB153" s="35"/>
      <c r="AAC153" s="35"/>
      <c r="AAD153" s="35"/>
      <c r="AAE153" s="35"/>
      <c r="AAF153" s="35"/>
      <c r="AAG153" s="35"/>
      <c r="AAH153" s="35"/>
      <c r="AAI153" s="35"/>
      <c r="AAJ153" s="35"/>
      <c r="AAK153" s="35"/>
      <c r="AAL153" s="35"/>
      <c r="AAM153" s="35"/>
      <c r="AAN153" s="35"/>
      <c r="AAO153" s="35"/>
      <c r="AAP153" s="35"/>
      <c r="AAQ153" s="35"/>
      <c r="AAR153" s="35"/>
      <c r="AAS153" s="35"/>
      <c r="AAT153" s="35"/>
      <c r="AAU153" s="35"/>
      <c r="AAV153" s="35"/>
      <c r="AAW153" s="35"/>
      <c r="AAX153" s="35"/>
      <c r="AAY153" s="35"/>
      <c r="AAZ153" s="35"/>
      <c r="ABA153" s="35"/>
      <c r="ABB153" s="35"/>
      <c r="ABC153" s="35"/>
      <c r="ABD153" s="35"/>
      <c r="ABE153" s="35"/>
      <c r="ABF153" s="35"/>
      <c r="ABG153" s="35"/>
      <c r="ABH153" s="35"/>
      <c r="ABI153" s="35"/>
      <c r="ABJ153" s="35"/>
      <c r="ABK153" s="35"/>
      <c r="ABL153" s="35"/>
      <c r="ABM153" s="35"/>
      <c r="ABN153" s="35"/>
      <c r="ABO153" s="35"/>
      <c r="ABP153" s="35"/>
      <c r="ABQ153" s="35"/>
      <c r="ABR153" s="35"/>
      <c r="ABS153" s="35"/>
      <c r="ABT153" s="35"/>
      <c r="ABU153" s="35"/>
      <c r="ABV153" s="35"/>
      <c r="ABW153" s="35"/>
      <c r="ABX153" s="35"/>
      <c r="ABY153" s="35"/>
      <c r="ABZ153" s="35"/>
      <c r="ACA153" s="35"/>
      <c r="ACB153" s="35"/>
      <c r="ACC153" s="35"/>
      <c r="ACD153" s="35"/>
      <c r="ACE153" s="35"/>
      <c r="ACF153" s="35"/>
      <c r="ACG153" s="35"/>
      <c r="ACH153" s="35"/>
      <c r="ACI153" s="35"/>
      <c r="ACJ153" s="35"/>
      <c r="ACK153" s="35"/>
      <c r="ACL153" s="35"/>
      <c r="ACM153" s="35"/>
      <c r="ACN153" s="35"/>
      <c r="ACO153" s="35"/>
      <c r="ACP153" s="35"/>
      <c r="ACQ153" s="35"/>
      <c r="ACR153" s="35"/>
      <c r="ACS153" s="35"/>
      <c r="ACT153" s="35"/>
      <c r="ACU153" s="35"/>
      <c r="ACV153" s="35"/>
      <c r="ACW153" s="35"/>
      <c r="ACX153" s="35"/>
      <c r="ACY153" s="35"/>
      <c r="ACZ153" s="35"/>
      <c r="ADA153" s="35"/>
      <c r="ADB153" s="35"/>
      <c r="ADC153" s="35"/>
      <c r="ADD153" s="35"/>
      <c r="ADE153" s="35"/>
      <c r="ADF153" s="35"/>
      <c r="ADG153" s="35"/>
      <c r="ADH153" s="35"/>
      <c r="ADI153" s="35"/>
      <c r="ADJ153" s="35"/>
      <c r="ADK153" s="35"/>
      <c r="ADL153" s="35"/>
      <c r="ADM153" s="35"/>
      <c r="ADN153" s="35"/>
      <c r="ADO153" s="35"/>
      <c r="ADP153" s="35"/>
      <c r="ADQ153" s="35"/>
      <c r="ADR153" s="35"/>
      <c r="ADS153" s="35"/>
      <c r="ADT153" s="35"/>
      <c r="ADU153" s="35"/>
      <c r="ADV153" s="35"/>
      <c r="ADW153" s="35"/>
      <c r="ADX153" s="35"/>
      <c r="ADY153" s="35"/>
      <c r="ADZ153" s="35"/>
      <c r="AEA153" s="35"/>
      <c r="AEB153" s="35"/>
      <c r="AEC153" s="35"/>
      <c r="AED153" s="35"/>
      <c r="AEE153" s="35"/>
      <c r="AEF153" s="35"/>
      <c r="AEG153" s="35"/>
      <c r="AEH153" s="35"/>
      <c r="AEI153" s="35"/>
      <c r="AEJ153" s="35"/>
      <c r="AEK153" s="35"/>
      <c r="AEL153" s="35"/>
      <c r="AEM153" s="35"/>
      <c r="AEN153" s="35"/>
      <c r="AEO153" s="35"/>
      <c r="AEP153" s="35"/>
      <c r="AEQ153" s="35"/>
      <c r="AER153" s="35"/>
      <c r="AES153" s="35"/>
      <c r="AET153" s="35"/>
      <c r="AEU153" s="35"/>
      <c r="AEV153" s="35"/>
      <c r="AEW153" s="35"/>
      <c r="AEX153" s="35"/>
      <c r="AEY153" s="35"/>
      <c r="AEZ153" s="35"/>
      <c r="AFA153" s="35"/>
      <c r="AFB153" s="35"/>
      <c r="AFC153" s="35"/>
      <c r="AFD153" s="35"/>
      <c r="AFE153" s="35"/>
      <c r="AFF153" s="35"/>
      <c r="AFG153" s="35"/>
      <c r="AFH153" s="35"/>
      <c r="AFI153" s="35"/>
      <c r="AFJ153" s="35"/>
      <c r="AFK153" s="35"/>
      <c r="AFL153" s="35"/>
      <c r="AFM153" s="35"/>
      <c r="AFN153" s="35"/>
      <c r="AFO153" s="35"/>
      <c r="AFP153" s="35"/>
      <c r="AFQ153" s="35"/>
      <c r="AFR153" s="35"/>
      <c r="AFS153" s="35"/>
      <c r="AFT153" s="35"/>
      <c r="AFU153" s="35"/>
      <c r="AFV153" s="35"/>
      <c r="AFW153" s="35"/>
      <c r="AFX153" s="35"/>
      <c r="AFY153" s="35"/>
      <c r="AFZ153" s="35"/>
      <c r="AGA153" s="35"/>
      <c r="AGB153" s="35"/>
      <c r="AGC153" s="35"/>
      <c r="AGD153" s="35"/>
      <c r="AGE153" s="35"/>
      <c r="AGF153" s="35"/>
      <c r="AGG153" s="35"/>
      <c r="AGH153" s="35"/>
      <c r="AGI153" s="35"/>
      <c r="AGJ153" s="35"/>
      <c r="AGK153" s="35"/>
      <c r="AGL153" s="35"/>
      <c r="AGM153" s="35"/>
      <c r="AGN153" s="35"/>
      <c r="AGO153" s="35"/>
      <c r="AGP153" s="35"/>
      <c r="AGQ153" s="35"/>
      <c r="AGR153" s="35"/>
      <c r="AGS153" s="35"/>
      <c r="AGT153" s="35"/>
      <c r="AGU153" s="35"/>
      <c r="AGV153" s="35"/>
      <c r="AGW153" s="35"/>
      <c r="AGX153" s="35"/>
      <c r="AGY153" s="35"/>
      <c r="AGZ153" s="35"/>
      <c r="AHA153" s="35"/>
      <c r="AHB153" s="35"/>
      <c r="AHC153" s="35"/>
      <c r="AHD153" s="35"/>
      <c r="AHE153" s="35"/>
      <c r="AHF153" s="35"/>
      <c r="AHG153" s="35"/>
      <c r="AHH153" s="35"/>
      <c r="AHI153" s="35"/>
      <c r="AHJ153" s="35"/>
      <c r="AHK153" s="35"/>
      <c r="AHL153" s="35"/>
      <c r="AHM153" s="35"/>
      <c r="AHN153" s="35"/>
      <c r="AHO153" s="35"/>
      <c r="AHP153" s="35"/>
      <c r="AHQ153" s="35"/>
      <c r="AHR153" s="35"/>
      <c r="AHS153" s="35"/>
      <c r="AHT153" s="35"/>
      <c r="AHU153" s="35"/>
      <c r="AHV153" s="35"/>
      <c r="AHW153" s="35"/>
      <c r="AHX153" s="35"/>
      <c r="AHY153" s="35"/>
      <c r="AHZ153" s="35"/>
      <c r="AIA153" s="35"/>
      <c r="AIB153" s="35"/>
      <c r="AIC153" s="35"/>
      <c r="AID153" s="35"/>
      <c r="AIE153" s="35"/>
      <c r="AIF153" s="35"/>
      <c r="AIG153" s="35"/>
      <c r="AIH153" s="35"/>
      <c r="AII153" s="35"/>
      <c r="AIJ153" s="35"/>
      <c r="AIK153" s="35"/>
      <c r="AIL153" s="35"/>
      <c r="AIM153" s="35"/>
      <c r="AIN153" s="35"/>
      <c r="AIO153" s="35"/>
      <c r="AIP153" s="35"/>
      <c r="AIQ153" s="35"/>
      <c r="AIR153" s="35"/>
      <c r="AIS153" s="35"/>
      <c r="AIT153" s="35"/>
      <c r="AIU153" s="35"/>
      <c r="AIV153" s="35"/>
      <c r="AIW153" s="35"/>
      <c r="AIX153" s="35"/>
      <c r="AIY153" s="35"/>
      <c r="AIZ153" s="35"/>
      <c r="AJA153" s="35"/>
      <c r="AJB153" s="35"/>
      <c r="AJC153" s="35"/>
      <c r="AJD153" s="35"/>
      <c r="AJE153" s="35"/>
      <c r="AJF153" s="35"/>
      <c r="AJG153" s="35"/>
      <c r="AJH153" s="35"/>
      <c r="AJI153" s="35"/>
      <c r="AJJ153" s="35"/>
      <c r="AJK153" s="35"/>
      <c r="AJL153" s="35"/>
      <c r="AJM153" s="35"/>
      <c r="AJN153" s="35"/>
      <c r="AJO153" s="35"/>
      <c r="AJP153" s="35"/>
      <c r="AJQ153" s="35"/>
      <c r="AJR153" s="35"/>
      <c r="AJS153" s="35"/>
      <c r="AJT153" s="35"/>
      <c r="AJU153" s="35"/>
      <c r="AJV153" s="35"/>
      <c r="AJW153" s="35"/>
      <c r="AJX153" s="35"/>
      <c r="AJY153" s="35"/>
      <c r="AJZ153" s="35"/>
      <c r="AKA153" s="35"/>
      <c r="AKB153" s="35"/>
      <c r="AKC153" s="35"/>
      <c r="AKD153" s="35"/>
      <c r="AKE153" s="35"/>
      <c r="AKF153" s="35"/>
      <c r="AKG153" s="35"/>
      <c r="AKH153" s="35"/>
      <c r="AKI153" s="35"/>
      <c r="AKJ153" s="35"/>
      <c r="AKK153" s="35"/>
      <c r="AKL153" s="35"/>
      <c r="AKM153" s="35"/>
      <c r="AKN153" s="35"/>
      <c r="AKO153" s="35"/>
      <c r="AKP153" s="35"/>
      <c r="AKQ153" s="35"/>
      <c r="AKR153" s="35"/>
      <c r="AKS153" s="35"/>
      <c r="AKT153" s="35"/>
      <c r="AKU153" s="35"/>
      <c r="AKV153" s="35"/>
      <c r="AKW153" s="35"/>
      <c r="AKX153" s="35"/>
      <c r="AKY153" s="35"/>
      <c r="AKZ153" s="35"/>
      <c r="ALA153" s="35"/>
      <c r="ALB153" s="35"/>
      <c r="ALC153" s="35"/>
      <c r="ALD153" s="35"/>
      <c r="ALE153" s="35"/>
      <c r="ALF153" s="35"/>
      <c r="ALG153" s="35"/>
      <c r="ALH153" s="35"/>
      <c r="ALI153" s="35"/>
      <c r="ALJ153" s="35"/>
      <c r="ALK153" s="35"/>
      <c r="ALL153" s="35"/>
      <c r="ALM153" s="35"/>
      <c r="ALN153" s="35"/>
      <c r="ALO153" s="35"/>
      <c r="ALP153" s="35"/>
      <c r="ALQ153" s="35"/>
      <c r="ALR153" s="35"/>
      <c r="ALS153" s="35"/>
      <c r="ALT153" s="35"/>
      <c r="ALU153" s="35"/>
      <c r="ALV153" s="35"/>
      <c r="ALW153" s="35"/>
      <c r="ALX153" s="35"/>
      <c r="ALY153" s="35"/>
      <c r="ALZ153" s="35"/>
      <c r="AMA153" s="35"/>
    </row>
    <row r="154" spans="14:1015">
      <c r="N154" s="3">
        <f>Y154*info!T$4+AC154*info!T$5+AG154*info!T$6+AK154*info!T$7+N153</f>
        <v>2.6993999999999994</v>
      </c>
      <c r="P154" s="45">
        <v>114</v>
      </c>
      <c r="Q154" s="131"/>
      <c r="R154" s="131"/>
      <c r="S154" s="161">
        <f t="shared" si="61"/>
        <v>2.4661264822134384E-2</v>
      </c>
      <c r="T154" s="169">
        <f>AA153*$AA$30*$AA$34*(1-$AA$32)+AE153*$AE$30*$AE$34*(1-$AE$32)+AI153*$AI$30*$AI$34*(1-$AI$32)+AM153*$AM$30*$AM$34*(1-$AM$32)+AQ153*$AQ$30*$AQ$34*(1-$AQ$32)+AU153*$AU$30*$AU$34*(1-$AU$32)+Q154-R154+AW153+AX153+Advance!G128</f>
        <v>0.21299999999999955</v>
      </c>
      <c r="U154" s="132">
        <f t="shared" si="70"/>
        <v>0</v>
      </c>
      <c r="V154" s="165">
        <f t="shared" si="49"/>
        <v>0.21299999999999955</v>
      </c>
      <c r="W154" s="166">
        <f t="shared" si="62"/>
        <v>7.8</v>
      </c>
      <c r="X154" s="49"/>
      <c r="Y154" s="42">
        <f t="shared" si="41"/>
        <v>0</v>
      </c>
      <c r="Z154" s="46">
        <f t="shared" si="63"/>
        <v>0</v>
      </c>
      <c r="AA154" s="47">
        <f t="shared" si="50"/>
        <v>0</v>
      </c>
      <c r="AB154" s="48">
        <f t="shared" si="51"/>
        <v>0.21299999999999955</v>
      </c>
      <c r="AC154" s="49">
        <f t="shared" si="52"/>
        <v>0</v>
      </c>
      <c r="AD154" s="46">
        <f t="shared" si="64"/>
        <v>0</v>
      </c>
      <c r="AE154" s="46">
        <f t="shared" si="53"/>
        <v>100</v>
      </c>
      <c r="AF154" s="50">
        <f t="shared" si="42"/>
        <v>0.21299999999999955</v>
      </c>
      <c r="AG154" s="42">
        <f t="shared" si="65"/>
        <v>6</v>
      </c>
      <c r="AH154" s="46">
        <f t="shared" si="66"/>
        <v>-6</v>
      </c>
      <c r="AI154" s="46">
        <f t="shared" si="54"/>
        <v>200</v>
      </c>
      <c r="AJ154" s="50">
        <f t="shared" si="43"/>
        <v>6.8999999999999534E-2</v>
      </c>
      <c r="AK154" s="42">
        <f t="shared" si="55"/>
        <v>1</v>
      </c>
      <c r="AL154" s="46">
        <f t="shared" si="67"/>
        <v>0</v>
      </c>
      <c r="AM154" s="46">
        <f t="shared" si="56"/>
        <v>50</v>
      </c>
      <c r="AN154" s="50">
        <f t="shared" si="44"/>
        <v>3.2999999999999537E-2</v>
      </c>
      <c r="AO154" s="42">
        <f t="shared" si="57"/>
        <v>0</v>
      </c>
      <c r="AP154" s="46">
        <f t="shared" si="68"/>
        <v>0</v>
      </c>
      <c r="AQ154" s="46">
        <f t="shared" si="58"/>
        <v>0</v>
      </c>
      <c r="AR154" s="50">
        <f t="shared" si="45"/>
        <v>3.2999999999999537E-2</v>
      </c>
      <c r="AS154" s="42">
        <f t="shared" si="59"/>
        <v>0</v>
      </c>
      <c r="AT154" s="46">
        <f t="shared" si="69"/>
        <v>0</v>
      </c>
      <c r="AU154" s="46">
        <f t="shared" si="60"/>
        <v>0</v>
      </c>
      <c r="AV154" s="51">
        <f t="shared" si="46"/>
        <v>3.2999999999999537E-2</v>
      </c>
      <c r="AW154" s="42">
        <f t="shared" si="47"/>
        <v>0.21299999999999955</v>
      </c>
      <c r="AX154" s="43">
        <f t="shared" si="48"/>
        <v>-0.18000000000000002</v>
      </c>
      <c r="AY154" s="42">
        <f t="shared" si="71"/>
        <v>350</v>
      </c>
      <c r="AZ154" s="52">
        <f t="shared" si="72"/>
        <v>7.8</v>
      </c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  <c r="QR154" s="35"/>
      <c r="QS154" s="35"/>
      <c r="QT154" s="35"/>
      <c r="QU154" s="35"/>
      <c r="QV154" s="35"/>
      <c r="QW154" s="35"/>
      <c r="QX154" s="35"/>
      <c r="QY154" s="35"/>
      <c r="QZ154" s="35"/>
      <c r="RA154" s="35"/>
      <c r="RB154" s="35"/>
      <c r="RC154" s="35"/>
      <c r="RD154" s="35"/>
      <c r="RE154" s="35"/>
      <c r="RF154" s="35"/>
      <c r="RG154" s="35"/>
      <c r="RH154" s="35"/>
      <c r="RI154" s="35"/>
      <c r="RJ154" s="35"/>
      <c r="RK154" s="35"/>
      <c r="RL154" s="35"/>
      <c r="RM154" s="35"/>
      <c r="RN154" s="35"/>
      <c r="RO154" s="35"/>
      <c r="RP154" s="35"/>
      <c r="RQ154" s="35"/>
      <c r="RR154" s="35"/>
      <c r="RS154" s="35"/>
      <c r="RT154" s="35"/>
      <c r="RU154" s="35"/>
      <c r="RV154" s="35"/>
      <c r="RW154" s="35"/>
      <c r="RX154" s="35"/>
      <c r="RY154" s="35"/>
      <c r="RZ154" s="35"/>
      <c r="SA154" s="35"/>
      <c r="SB154" s="35"/>
      <c r="SC154" s="35"/>
      <c r="SD154" s="35"/>
      <c r="SE154" s="35"/>
      <c r="SF154" s="35"/>
      <c r="SG154" s="35"/>
      <c r="SH154" s="35"/>
      <c r="SI154" s="35"/>
      <c r="SJ154" s="35"/>
      <c r="SK154" s="35"/>
      <c r="SL154" s="35"/>
      <c r="SM154" s="35"/>
      <c r="SN154" s="35"/>
      <c r="SO154" s="35"/>
      <c r="SP154" s="35"/>
      <c r="SQ154" s="35"/>
      <c r="SR154" s="35"/>
      <c r="SS154" s="35"/>
      <c r="ST154" s="35"/>
      <c r="SU154" s="35"/>
      <c r="SV154" s="35"/>
      <c r="SW154" s="35"/>
      <c r="SX154" s="35"/>
      <c r="SY154" s="35"/>
      <c r="SZ154" s="35"/>
      <c r="TA154" s="35"/>
      <c r="TB154" s="35"/>
      <c r="TC154" s="35"/>
      <c r="TD154" s="35"/>
      <c r="TE154" s="35"/>
      <c r="TF154" s="35"/>
      <c r="TG154" s="35"/>
      <c r="TH154" s="35"/>
      <c r="TI154" s="35"/>
      <c r="TJ154" s="35"/>
      <c r="TK154" s="35"/>
      <c r="TL154" s="35"/>
      <c r="TM154" s="35"/>
      <c r="TN154" s="35"/>
      <c r="TO154" s="35"/>
      <c r="TP154" s="35"/>
      <c r="TQ154" s="35"/>
      <c r="TR154" s="35"/>
      <c r="TS154" s="35"/>
      <c r="TT154" s="35"/>
      <c r="TU154" s="35"/>
      <c r="TV154" s="35"/>
      <c r="TW154" s="35"/>
      <c r="TX154" s="35"/>
      <c r="TY154" s="35"/>
      <c r="TZ154" s="35"/>
      <c r="UA154" s="35"/>
      <c r="UB154" s="35"/>
      <c r="UC154" s="35"/>
      <c r="UD154" s="35"/>
      <c r="UE154" s="35"/>
      <c r="UF154" s="35"/>
      <c r="UG154" s="35"/>
      <c r="UH154" s="35"/>
      <c r="UI154" s="35"/>
      <c r="UJ154" s="35"/>
      <c r="UK154" s="35"/>
      <c r="UL154" s="35"/>
      <c r="UM154" s="35"/>
      <c r="UN154" s="35"/>
      <c r="UO154" s="35"/>
      <c r="UP154" s="35"/>
      <c r="UQ154" s="35"/>
      <c r="UR154" s="35"/>
      <c r="US154" s="35"/>
      <c r="UT154" s="35"/>
      <c r="UU154" s="35"/>
      <c r="UV154" s="35"/>
      <c r="UW154" s="35"/>
      <c r="UX154" s="35"/>
      <c r="UY154" s="35"/>
      <c r="UZ154" s="35"/>
      <c r="VA154" s="35"/>
      <c r="VB154" s="35"/>
      <c r="VC154" s="35"/>
      <c r="VD154" s="35"/>
      <c r="VE154" s="35"/>
      <c r="VF154" s="35"/>
      <c r="VG154" s="35"/>
      <c r="VH154" s="35"/>
      <c r="VI154" s="35"/>
      <c r="VJ154" s="35"/>
      <c r="VK154" s="35"/>
      <c r="VL154" s="35"/>
      <c r="VM154" s="35"/>
      <c r="VN154" s="35"/>
      <c r="VO154" s="35"/>
      <c r="VP154" s="35"/>
      <c r="VQ154" s="35"/>
      <c r="VR154" s="35"/>
      <c r="VS154" s="35"/>
      <c r="VT154" s="35"/>
      <c r="VU154" s="35"/>
      <c r="VV154" s="35"/>
      <c r="VW154" s="35"/>
      <c r="VX154" s="35"/>
      <c r="VY154" s="35"/>
      <c r="VZ154" s="35"/>
      <c r="WA154" s="35"/>
      <c r="WB154" s="35"/>
      <c r="WC154" s="35"/>
      <c r="WD154" s="35"/>
      <c r="WE154" s="35"/>
      <c r="WF154" s="35"/>
      <c r="WG154" s="35"/>
      <c r="WH154" s="35"/>
      <c r="WI154" s="35"/>
      <c r="WJ154" s="35"/>
      <c r="WK154" s="35"/>
      <c r="WL154" s="35"/>
      <c r="WM154" s="35"/>
      <c r="WN154" s="35"/>
      <c r="WO154" s="35"/>
      <c r="WP154" s="35"/>
      <c r="WQ154" s="35"/>
      <c r="WR154" s="35"/>
      <c r="WS154" s="35"/>
      <c r="WT154" s="35"/>
      <c r="WU154" s="35"/>
      <c r="WV154" s="35"/>
      <c r="WW154" s="35"/>
      <c r="WX154" s="35"/>
      <c r="WY154" s="35"/>
      <c r="WZ154" s="35"/>
      <c r="XA154" s="35"/>
      <c r="XB154" s="35"/>
      <c r="XC154" s="35"/>
      <c r="XD154" s="35"/>
      <c r="XE154" s="35"/>
      <c r="XF154" s="35"/>
      <c r="XG154" s="35"/>
      <c r="XH154" s="35"/>
      <c r="XI154" s="35"/>
      <c r="XJ154" s="35"/>
      <c r="XK154" s="35"/>
      <c r="XL154" s="35"/>
      <c r="XM154" s="35"/>
      <c r="XN154" s="35"/>
      <c r="XO154" s="35"/>
      <c r="XP154" s="35"/>
      <c r="XQ154" s="35"/>
      <c r="XR154" s="35"/>
      <c r="XS154" s="35"/>
      <c r="XT154" s="35"/>
      <c r="XU154" s="35"/>
      <c r="XV154" s="35"/>
      <c r="XW154" s="35"/>
      <c r="XX154" s="35"/>
      <c r="XY154" s="35"/>
      <c r="XZ154" s="35"/>
      <c r="YA154" s="35"/>
      <c r="YB154" s="35"/>
      <c r="YC154" s="35"/>
      <c r="YD154" s="35"/>
      <c r="YE154" s="35"/>
      <c r="YF154" s="35"/>
      <c r="YG154" s="35"/>
      <c r="YH154" s="35"/>
      <c r="YI154" s="35"/>
      <c r="YJ154" s="35"/>
      <c r="YK154" s="35"/>
      <c r="YL154" s="35"/>
      <c r="YM154" s="35"/>
      <c r="YN154" s="35"/>
      <c r="YO154" s="35"/>
      <c r="YP154" s="35"/>
      <c r="YQ154" s="35"/>
      <c r="YR154" s="35"/>
      <c r="YS154" s="35"/>
      <c r="YT154" s="35"/>
      <c r="YU154" s="35"/>
      <c r="YV154" s="35"/>
      <c r="YW154" s="35"/>
      <c r="YX154" s="35"/>
      <c r="YY154" s="35"/>
      <c r="YZ154" s="35"/>
      <c r="ZA154" s="35"/>
      <c r="ZB154" s="35"/>
      <c r="ZC154" s="35"/>
      <c r="ZD154" s="35"/>
      <c r="ZE154" s="35"/>
      <c r="ZF154" s="35"/>
      <c r="ZG154" s="35"/>
      <c r="ZH154" s="35"/>
      <c r="ZI154" s="35"/>
      <c r="ZJ154" s="35"/>
      <c r="ZK154" s="35"/>
      <c r="ZL154" s="35"/>
      <c r="ZM154" s="35"/>
      <c r="ZN154" s="35"/>
      <c r="ZO154" s="35"/>
      <c r="ZP154" s="35"/>
      <c r="ZQ154" s="35"/>
      <c r="ZR154" s="35"/>
      <c r="ZS154" s="35"/>
      <c r="ZT154" s="35"/>
      <c r="ZU154" s="35"/>
      <c r="ZV154" s="35"/>
      <c r="ZW154" s="35"/>
      <c r="ZX154" s="35"/>
      <c r="ZY154" s="35"/>
      <c r="ZZ154" s="35"/>
      <c r="AAA154" s="35"/>
      <c r="AAB154" s="35"/>
      <c r="AAC154" s="35"/>
      <c r="AAD154" s="35"/>
      <c r="AAE154" s="35"/>
      <c r="AAF154" s="35"/>
      <c r="AAG154" s="35"/>
      <c r="AAH154" s="35"/>
      <c r="AAI154" s="35"/>
      <c r="AAJ154" s="35"/>
      <c r="AAK154" s="35"/>
      <c r="AAL154" s="35"/>
      <c r="AAM154" s="35"/>
      <c r="AAN154" s="35"/>
      <c r="AAO154" s="35"/>
      <c r="AAP154" s="35"/>
      <c r="AAQ154" s="35"/>
      <c r="AAR154" s="35"/>
      <c r="AAS154" s="35"/>
      <c r="AAT154" s="35"/>
      <c r="AAU154" s="35"/>
      <c r="AAV154" s="35"/>
      <c r="AAW154" s="35"/>
      <c r="AAX154" s="35"/>
      <c r="AAY154" s="35"/>
      <c r="AAZ154" s="35"/>
      <c r="ABA154" s="35"/>
      <c r="ABB154" s="35"/>
      <c r="ABC154" s="35"/>
      <c r="ABD154" s="35"/>
      <c r="ABE154" s="35"/>
      <c r="ABF154" s="35"/>
      <c r="ABG154" s="35"/>
      <c r="ABH154" s="35"/>
      <c r="ABI154" s="35"/>
      <c r="ABJ154" s="35"/>
      <c r="ABK154" s="35"/>
      <c r="ABL154" s="35"/>
      <c r="ABM154" s="35"/>
      <c r="ABN154" s="35"/>
      <c r="ABO154" s="35"/>
      <c r="ABP154" s="35"/>
      <c r="ABQ154" s="35"/>
      <c r="ABR154" s="35"/>
      <c r="ABS154" s="35"/>
      <c r="ABT154" s="35"/>
      <c r="ABU154" s="35"/>
      <c r="ABV154" s="35"/>
      <c r="ABW154" s="35"/>
      <c r="ABX154" s="35"/>
      <c r="ABY154" s="35"/>
      <c r="ABZ154" s="35"/>
      <c r="ACA154" s="35"/>
      <c r="ACB154" s="35"/>
      <c r="ACC154" s="35"/>
      <c r="ACD154" s="35"/>
      <c r="ACE154" s="35"/>
      <c r="ACF154" s="35"/>
      <c r="ACG154" s="35"/>
      <c r="ACH154" s="35"/>
      <c r="ACI154" s="35"/>
      <c r="ACJ154" s="35"/>
      <c r="ACK154" s="35"/>
      <c r="ACL154" s="35"/>
      <c r="ACM154" s="35"/>
      <c r="ACN154" s="35"/>
      <c r="ACO154" s="35"/>
      <c r="ACP154" s="35"/>
      <c r="ACQ154" s="35"/>
      <c r="ACR154" s="35"/>
      <c r="ACS154" s="35"/>
      <c r="ACT154" s="35"/>
      <c r="ACU154" s="35"/>
      <c r="ACV154" s="35"/>
      <c r="ACW154" s="35"/>
      <c r="ACX154" s="35"/>
      <c r="ACY154" s="35"/>
      <c r="ACZ154" s="35"/>
      <c r="ADA154" s="35"/>
      <c r="ADB154" s="35"/>
      <c r="ADC154" s="35"/>
      <c r="ADD154" s="35"/>
      <c r="ADE154" s="35"/>
      <c r="ADF154" s="35"/>
      <c r="ADG154" s="35"/>
      <c r="ADH154" s="35"/>
      <c r="ADI154" s="35"/>
      <c r="ADJ154" s="35"/>
      <c r="ADK154" s="35"/>
      <c r="ADL154" s="35"/>
      <c r="ADM154" s="35"/>
      <c r="ADN154" s="35"/>
      <c r="ADO154" s="35"/>
      <c r="ADP154" s="35"/>
      <c r="ADQ154" s="35"/>
      <c r="ADR154" s="35"/>
      <c r="ADS154" s="35"/>
      <c r="ADT154" s="35"/>
      <c r="ADU154" s="35"/>
      <c r="ADV154" s="35"/>
      <c r="ADW154" s="35"/>
      <c r="ADX154" s="35"/>
      <c r="ADY154" s="35"/>
      <c r="ADZ154" s="35"/>
      <c r="AEA154" s="35"/>
      <c r="AEB154" s="35"/>
      <c r="AEC154" s="35"/>
      <c r="AED154" s="35"/>
      <c r="AEE154" s="35"/>
      <c r="AEF154" s="35"/>
      <c r="AEG154" s="35"/>
      <c r="AEH154" s="35"/>
      <c r="AEI154" s="35"/>
      <c r="AEJ154" s="35"/>
      <c r="AEK154" s="35"/>
      <c r="AEL154" s="35"/>
      <c r="AEM154" s="35"/>
      <c r="AEN154" s="35"/>
      <c r="AEO154" s="35"/>
      <c r="AEP154" s="35"/>
      <c r="AEQ154" s="35"/>
      <c r="AER154" s="35"/>
      <c r="AES154" s="35"/>
      <c r="AET154" s="35"/>
      <c r="AEU154" s="35"/>
      <c r="AEV154" s="35"/>
      <c r="AEW154" s="35"/>
      <c r="AEX154" s="35"/>
      <c r="AEY154" s="35"/>
      <c r="AEZ154" s="35"/>
      <c r="AFA154" s="35"/>
      <c r="AFB154" s="35"/>
      <c r="AFC154" s="35"/>
      <c r="AFD154" s="35"/>
      <c r="AFE154" s="35"/>
      <c r="AFF154" s="35"/>
      <c r="AFG154" s="35"/>
      <c r="AFH154" s="35"/>
      <c r="AFI154" s="35"/>
      <c r="AFJ154" s="35"/>
      <c r="AFK154" s="35"/>
      <c r="AFL154" s="35"/>
      <c r="AFM154" s="35"/>
      <c r="AFN154" s="35"/>
      <c r="AFO154" s="35"/>
      <c r="AFP154" s="35"/>
      <c r="AFQ154" s="35"/>
      <c r="AFR154" s="35"/>
      <c r="AFS154" s="35"/>
      <c r="AFT154" s="35"/>
      <c r="AFU154" s="35"/>
      <c r="AFV154" s="35"/>
      <c r="AFW154" s="35"/>
      <c r="AFX154" s="35"/>
      <c r="AFY154" s="35"/>
      <c r="AFZ154" s="35"/>
      <c r="AGA154" s="35"/>
      <c r="AGB154" s="35"/>
      <c r="AGC154" s="35"/>
      <c r="AGD154" s="35"/>
      <c r="AGE154" s="35"/>
      <c r="AGF154" s="35"/>
      <c r="AGG154" s="35"/>
      <c r="AGH154" s="35"/>
      <c r="AGI154" s="35"/>
      <c r="AGJ154" s="35"/>
      <c r="AGK154" s="35"/>
      <c r="AGL154" s="35"/>
      <c r="AGM154" s="35"/>
      <c r="AGN154" s="35"/>
      <c r="AGO154" s="35"/>
      <c r="AGP154" s="35"/>
      <c r="AGQ154" s="35"/>
      <c r="AGR154" s="35"/>
      <c r="AGS154" s="35"/>
      <c r="AGT154" s="35"/>
      <c r="AGU154" s="35"/>
      <c r="AGV154" s="35"/>
      <c r="AGW154" s="35"/>
      <c r="AGX154" s="35"/>
      <c r="AGY154" s="35"/>
      <c r="AGZ154" s="35"/>
      <c r="AHA154" s="35"/>
      <c r="AHB154" s="35"/>
      <c r="AHC154" s="35"/>
      <c r="AHD154" s="35"/>
      <c r="AHE154" s="35"/>
      <c r="AHF154" s="35"/>
      <c r="AHG154" s="35"/>
      <c r="AHH154" s="35"/>
      <c r="AHI154" s="35"/>
      <c r="AHJ154" s="35"/>
      <c r="AHK154" s="35"/>
      <c r="AHL154" s="35"/>
      <c r="AHM154" s="35"/>
      <c r="AHN154" s="35"/>
      <c r="AHO154" s="35"/>
      <c r="AHP154" s="35"/>
      <c r="AHQ154" s="35"/>
      <c r="AHR154" s="35"/>
      <c r="AHS154" s="35"/>
      <c r="AHT154" s="35"/>
      <c r="AHU154" s="35"/>
      <c r="AHV154" s="35"/>
      <c r="AHW154" s="35"/>
      <c r="AHX154" s="35"/>
      <c r="AHY154" s="35"/>
      <c r="AHZ154" s="35"/>
      <c r="AIA154" s="35"/>
      <c r="AIB154" s="35"/>
      <c r="AIC154" s="35"/>
      <c r="AID154" s="35"/>
      <c r="AIE154" s="35"/>
      <c r="AIF154" s="35"/>
      <c r="AIG154" s="35"/>
      <c r="AIH154" s="35"/>
      <c r="AII154" s="35"/>
      <c r="AIJ154" s="35"/>
      <c r="AIK154" s="35"/>
      <c r="AIL154" s="35"/>
      <c r="AIM154" s="35"/>
      <c r="AIN154" s="35"/>
      <c r="AIO154" s="35"/>
      <c r="AIP154" s="35"/>
      <c r="AIQ154" s="35"/>
      <c r="AIR154" s="35"/>
      <c r="AIS154" s="35"/>
      <c r="AIT154" s="35"/>
      <c r="AIU154" s="35"/>
      <c r="AIV154" s="35"/>
      <c r="AIW154" s="35"/>
      <c r="AIX154" s="35"/>
      <c r="AIY154" s="35"/>
      <c r="AIZ154" s="35"/>
      <c r="AJA154" s="35"/>
      <c r="AJB154" s="35"/>
      <c r="AJC154" s="35"/>
      <c r="AJD154" s="35"/>
      <c r="AJE154" s="35"/>
      <c r="AJF154" s="35"/>
      <c r="AJG154" s="35"/>
      <c r="AJH154" s="35"/>
      <c r="AJI154" s="35"/>
      <c r="AJJ154" s="35"/>
      <c r="AJK154" s="35"/>
      <c r="AJL154" s="35"/>
      <c r="AJM154" s="35"/>
      <c r="AJN154" s="35"/>
      <c r="AJO154" s="35"/>
      <c r="AJP154" s="35"/>
      <c r="AJQ154" s="35"/>
      <c r="AJR154" s="35"/>
      <c r="AJS154" s="35"/>
      <c r="AJT154" s="35"/>
      <c r="AJU154" s="35"/>
      <c r="AJV154" s="35"/>
      <c r="AJW154" s="35"/>
      <c r="AJX154" s="35"/>
      <c r="AJY154" s="35"/>
      <c r="AJZ154" s="35"/>
      <c r="AKA154" s="35"/>
      <c r="AKB154" s="35"/>
      <c r="AKC154" s="35"/>
      <c r="AKD154" s="35"/>
      <c r="AKE154" s="35"/>
      <c r="AKF154" s="35"/>
      <c r="AKG154" s="35"/>
      <c r="AKH154" s="35"/>
      <c r="AKI154" s="35"/>
      <c r="AKJ154" s="35"/>
      <c r="AKK154" s="35"/>
      <c r="AKL154" s="35"/>
      <c r="AKM154" s="35"/>
      <c r="AKN154" s="35"/>
      <c r="AKO154" s="35"/>
      <c r="AKP154" s="35"/>
      <c r="AKQ154" s="35"/>
      <c r="AKR154" s="35"/>
      <c r="AKS154" s="35"/>
      <c r="AKT154" s="35"/>
      <c r="AKU154" s="35"/>
      <c r="AKV154" s="35"/>
      <c r="AKW154" s="35"/>
      <c r="AKX154" s="35"/>
      <c r="AKY154" s="35"/>
      <c r="AKZ154" s="35"/>
      <c r="ALA154" s="35"/>
      <c r="ALB154" s="35"/>
      <c r="ALC154" s="35"/>
      <c r="ALD154" s="35"/>
      <c r="ALE154" s="35"/>
      <c r="ALF154" s="35"/>
      <c r="ALG154" s="35"/>
      <c r="ALH154" s="35"/>
      <c r="ALI154" s="35"/>
      <c r="ALJ154" s="35"/>
      <c r="ALK154" s="35"/>
      <c r="ALL154" s="35"/>
      <c r="ALM154" s="35"/>
      <c r="ALN154" s="35"/>
      <c r="ALO154" s="35"/>
      <c r="ALP154" s="35"/>
      <c r="ALQ154" s="35"/>
      <c r="ALR154" s="35"/>
      <c r="ALS154" s="35"/>
      <c r="ALT154" s="35"/>
      <c r="ALU154" s="35"/>
      <c r="ALV154" s="35"/>
      <c r="ALW154" s="35"/>
      <c r="ALX154" s="35"/>
      <c r="ALY154" s="35"/>
      <c r="ALZ154" s="35"/>
      <c r="AMA154" s="35"/>
    </row>
    <row r="155" spans="14:1015">
      <c r="N155" s="3">
        <f>Y155*info!T$4+AC155*info!T$5+AG155*info!T$6+AK155*info!T$7+N154</f>
        <v>2.7281999999999993</v>
      </c>
      <c r="P155" s="45">
        <v>115</v>
      </c>
      <c r="Q155" s="131"/>
      <c r="R155" s="131"/>
      <c r="S155" s="161">
        <f t="shared" si="61"/>
        <v>2.4743083003952563E-2</v>
      </c>
      <c r="T155" s="169">
        <f>AA154*$AA$30*$AA$34*(1-$AA$32)+AE154*$AE$30*$AE$34*(1-$AE$32)+AI154*$AI$30*$AI$34*(1-$AI$32)+AM154*$AM$30*$AM$34*(1-$AM$32)+AQ154*$AQ$30*$AQ$34*(1-$AQ$32)+AU154*$AU$30*$AU$34*(1-$AU$32)+Q155-R155+AW154+AX154+Advance!G129</f>
        <v>0.22799999999999956</v>
      </c>
      <c r="U155" s="132">
        <f t="shared" si="70"/>
        <v>0</v>
      </c>
      <c r="V155" s="165">
        <f t="shared" si="49"/>
        <v>0.22799999999999956</v>
      </c>
      <c r="W155" s="166">
        <f t="shared" si="62"/>
        <v>7.8719999999999999</v>
      </c>
      <c r="X155" s="49"/>
      <c r="Y155" s="42">
        <f t="shared" si="41"/>
        <v>0</v>
      </c>
      <c r="Z155" s="46">
        <f t="shared" si="63"/>
        <v>0</v>
      </c>
      <c r="AA155" s="47">
        <f t="shared" si="50"/>
        <v>0</v>
      </c>
      <c r="AB155" s="48">
        <f t="shared" si="51"/>
        <v>0.22799999999999956</v>
      </c>
      <c r="AC155" s="49">
        <f t="shared" si="52"/>
        <v>0</v>
      </c>
      <c r="AD155" s="46">
        <f t="shared" si="64"/>
        <v>0</v>
      </c>
      <c r="AE155" s="46">
        <f t="shared" si="53"/>
        <v>100</v>
      </c>
      <c r="AF155" s="50">
        <f t="shared" si="42"/>
        <v>0.22799999999999956</v>
      </c>
      <c r="AG155" s="42">
        <f t="shared" si="65"/>
        <v>6</v>
      </c>
      <c r="AH155" s="46">
        <f t="shared" si="66"/>
        <v>-6</v>
      </c>
      <c r="AI155" s="46">
        <f t="shared" si="54"/>
        <v>200</v>
      </c>
      <c r="AJ155" s="50">
        <f t="shared" si="43"/>
        <v>8.3999999999999547E-2</v>
      </c>
      <c r="AK155" s="42">
        <f t="shared" si="55"/>
        <v>2</v>
      </c>
      <c r="AL155" s="46">
        <f t="shared" si="67"/>
        <v>0</v>
      </c>
      <c r="AM155" s="46">
        <f t="shared" si="56"/>
        <v>52</v>
      </c>
      <c r="AN155" s="50">
        <f t="shared" si="44"/>
        <v>1.1999999999999553E-2</v>
      </c>
      <c r="AO155" s="42">
        <f t="shared" si="57"/>
        <v>0</v>
      </c>
      <c r="AP155" s="46">
        <f t="shared" si="68"/>
        <v>0</v>
      </c>
      <c r="AQ155" s="46">
        <f t="shared" si="58"/>
        <v>0</v>
      </c>
      <c r="AR155" s="50">
        <f t="shared" si="45"/>
        <v>1.1999999999999553E-2</v>
      </c>
      <c r="AS155" s="42">
        <f t="shared" si="59"/>
        <v>0</v>
      </c>
      <c r="AT155" s="46">
        <f t="shared" si="69"/>
        <v>0</v>
      </c>
      <c r="AU155" s="46">
        <f t="shared" si="60"/>
        <v>0</v>
      </c>
      <c r="AV155" s="51">
        <f t="shared" si="46"/>
        <v>1.1999999999999553E-2</v>
      </c>
      <c r="AW155" s="42">
        <f t="shared" si="47"/>
        <v>0.22799999999999956</v>
      </c>
      <c r="AX155" s="43">
        <f t="shared" si="48"/>
        <v>-0.21600000000000003</v>
      </c>
      <c r="AY155" s="42">
        <f t="shared" si="71"/>
        <v>352</v>
      </c>
      <c r="AZ155" s="52">
        <f t="shared" si="72"/>
        <v>7.8719999999999999</v>
      </c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  <c r="QR155" s="35"/>
      <c r="QS155" s="35"/>
      <c r="QT155" s="35"/>
      <c r="QU155" s="35"/>
      <c r="QV155" s="35"/>
      <c r="QW155" s="35"/>
      <c r="QX155" s="35"/>
      <c r="QY155" s="35"/>
      <c r="QZ155" s="35"/>
      <c r="RA155" s="35"/>
      <c r="RB155" s="35"/>
      <c r="RC155" s="35"/>
      <c r="RD155" s="35"/>
      <c r="RE155" s="35"/>
      <c r="RF155" s="35"/>
      <c r="RG155" s="35"/>
      <c r="RH155" s="35"/>
      <c r="RI155" s="35"/>
      <c r="RJ155" s="35"/>
      <c r="RK155" s="35"/>
      <c r="RL155" s="35"/>
      <c r="RM155" s="35"/>
      <c r="RN155" s="35"/>
      <c r="RO155" s="35"/>
      <c r="RP155" s="35"/>
      <c r="RQ155" s="35"/>
      <c r="RR155" s="35"/>
      <c r="RS155" s="35"/>
      <c r="RT155" s="35"/>
      <c r="RU155" s="35"/>
      <c r="RV155" s="35"/>
      <c r="RW155" s="35"/>
      <c r="RX155" s="35"/>
      <c r="RY155" s="35"/>
      <c r="RZ155" s="35"/>
      <c r="SA155" s="35"/>
      <c r="SB155" s="35"/>
      <c r="SC155" s="35"/>
      <c r="SD155" s="35"/>
      <c r="SE155" s="35"/>
      <c r="SF155" s="35"/>
      <c r="SG155" s="35"/>
      <c r="SH155" s="35"/>
      <c r="SI155" s="35"/>
      <c r="SJ155" s="35"/>
      <c r="SK155" s="35"/>
      <c r="SL155" s="35"/>
      <c r="SM155" s="35"/>
      <c r="SN155" s="35"/>
      <c r="SO155" s="35"/>
      <c r="SP155" s="35"/>
      <c r="SQ155" s="35"/>
      <c r="SR155" s="35"/>
      <c r="SS155" s="35"/>
      <c r="ST155" s="35"/>
      <c r="SU155" s="35"/>
      <c r="SV155" s="35"/>
      <c r="SW155" s="35"/>
      <c r="SX155" s="35"/>
      <c r="SY155" s="35"/>
      <c r="SZ155" s="35"/>
      <c r="TA155" s="35"/>
      <c r="TB155" s="35"/>
      <c r="TC155" s="35"/>
      <c r="TD155" s="35"/>
      <c r="TE155" s="35"/>
      <c r="TF155" s="35"/>
      <c r="TG155" s="35"/>
      <c r="TH155" s="35"/>
      <c r="TI155" s="35"/>
      <c r="TJ155" s="35"/>
      <c r="TK155" s="35"/>
      <c r="TL155" s="35"/>
      <c r="TM155" s="35"/>
      <c r="TN155" s="35"/>
      <c r="TO155" s="35"/>
      <c r="TP155" s="35"/>
      <c r="TQ155" s="35"/>
      <c r="TR155" s="35"/>
      <c r="TS155" s="35"/>
      <c r="TT155" s="35"/>
      <c r="TU155" s="35"/>
      <c r="TV155" s="35"/>
      <c r="TW155" s="35"/>
      <c r="TX155" s="35"/>
      <c r="TY155" s="35"/>
      <c r="TZ155" s="35"/>
      <c r="UA155" s="35"/>
      <c r="UB155" s="35"/>
      <c r="UC155" s="35"/>
      <c r="UD155" s="35"/>
      <c r="UE155" s="35"/>
      <c r="UF155" s="35"/>
      <c r="UG155" s="35"/>
      <c r="UH155" s="35"/>
      <c r="UI155" s="35"/>
      <c r="UJ155" s="35"/>
      <c r="UK155" s="35"/>
      <c r="UL155" s="35"/>
      <c r="UM155" s="35"/>
      <c r="UN155" s="35"/>
      <c r="UO155" s="35"/>
      <c r="UP155" s="35"/>
      <c r="UQ155" s="35"/>
      <c r="UR155" s="35"/>
      <c r="US155" s="35"/>
      <c r="UT155" s="35"/>
      <c r="UU155" s="35"/>
      <c r="UV155" s="35"/>
      <c r="UW155" s="35"/>
      <c r="UX155" s="35"/>
      <c r="UY155" s="35"/>
      <c r="UZ155" s="35"/>
      <c r="VA155" s="35"/>
      <c r="VB155" s="35"/>
      <c r="VC155" s="35"/>
      <c r="VD155" s="35"/>
      <c r="VE155" s="35"/>
      <c r="VF155" s="35"/>
      <c r="VG155" s="35"/>
      <c r="VH155" s="35"/>
      <c r="VI155" s="35"/>
      <c r="VJ155" s="35"/>
      <c r="VK155" s="35"/>
      <c r="VL155" s="35"/>
      <c r="VM155" s="35"/>
      <c r="VN155" s="35"/>
      <c r="VO155" s="35"/>
      <c r="VP155" s="35"/>
      <c r="VQ155" s="35"/>
      <c r="VR155" s="35"/>
      <c r="VS155" s="35"/>
      <c r="VT155" s="35"/>
      <c r="VU155" s="35"/>
      <c r="VV155" s="35"/>
      <c r="VW155" s="35"/>
      <c r="VX155" s="35"/>
      <c r="VY155" s="35"/>
      <c r="VZ155" s="35"/>
      <c r="WA155" s="35"/>
      <c r="WB155" s="35"/>
      <c r="WC155" s="35"/>
      <c r="WD155" s="35"/>
      <c r="WE155" s="35"/>
      <c r="WF155" s="35"/>
      <c r="WG155" s="35"/>
      <c r="WH155" s="35"/>
      <c r="WI155" s="35"/>
      <c r="WJ155" s="35"/>
      <c r="WK155" s="35"/>
      <c r="WL155" s="35"/>
      <c r="WM155" s="35"/>
      <c r="WN155" s="35"/>
      <c r="WO155" s="35"/>
      <c r="WP155" s="35"/>
      <c r="WQ155" s="35"/>
      <c r="WR155" s="35"/>
      <c r="WS155" s="35"/>
      <c r="WT155" s="35"/>
      <c r="WU155" s="35"/>
      <c r="WV155" s="35"/>
      <c r="WW155" s="35"/>
      <c r="WX155" s="35"/>
      <c r="WY155" s="35"/>
      <c r="WZ155" s="35"/>
      <c r="XA155" s="35"/>
      <c r="XB155" s="35"/>
      <c r="XC155" s="35"/>
      <c r="XD155" s="35"/>
      <c r="XE155" s="35"/>
      <c r="XF155" s="35"/>
      <c r="XG155" s="35"/>
      <c r="XH155" s="35"/>
      <c r="XI155" s="35"/>
      <c r="XJ155" s="35"/>
      <c r="XK155" s="35"/>
      <c r="XL155" s="35"/>
      <c r="XM155" s="35"/>
      <c r="XN155" s="35"/>
      <c r="XO155" s="35"/>
      <c r="XP155" s="35"/>
      <c r="XQ155" s="35"/>
      <c r="XR155" s="35"/>
      <c r="XS155" s="35"/>
      <c r="XT155" s="35"/>
      <c r="XU155" s="35"/>
      <c r="XV155" s="35"/>
      <c r="XW155" s="35"/>
      <c r="XX155" s="35"/>
      <c r="XY155" s="35"/>
      <c r="XZ155" s="35"/>
      <c r="YA155" s="35"/>
      <c r="YB155" s="35"/>
      <c r="YC155" s="35"/>
      <c r="YD155" s="35"/>
      <c r="YE155" s="35"/>
      <c r="YF155" s="35"/>
      <c r="YG155" s="35"/>
      <c r="YH155" s="35"/>
      <c r="YI155" s="35"/>
      <c r="YJ155" s="35"/>
      <c r="YK155" s="35"/>
      <c r="YL155" s="35"/>
      <c r="YM155" s="35"/>
      <c r="YN155" s="35"/>
      <c r="YO155" s="35"/>
      <c r="YP155" s="35"/>
      <c r="YQ155" s="35"/>
      <c r="YR155" s="35"/>
      <c r="YS155" s="35"/>
      <c r="YT155" s="35"/>
      <c r="YU155" s="35"/>
      <c r="YV155" s="35"/>
      <c r="YW155" s="35"/>
      <c r="YX155" s="35"/>
      <c r="YY155" s="35"/>
      <c r="YZ155" s="35"/>
      <c r="ZA155" s="35"/>
      <c r="ZB155" s="35"/>
      <c r="ZC155" s="35"/>
      <c r="ZD155" s="35"/>
      <c r="ZE155" s="35"/>
      <c r="ZF155" s="35"/>
      <c r="ZG155" s="35"/>
      <c r="ZH155" s="35"/>
      <c r="ZI155" s="35"/>
      <c r="ZJ155" s="35"/>
      <c r="ZK155" s="35"/>
      <c r="ZL155" s="35"/>
      <c r="ZM155" s="35"/>
      <c r="ZN155" s="35"/>
      <c r="ZO155" s="35"/>
      <c r="ZP155" s="35"/>
      <c r="ZQ155" s="35"/>
      <c r="ZR155" s="35"/>
      <c r="ZS155" s="35"/>
      <c r="ZT155" s="35"/>
      <c r="ZU155" s="35"/>
      <c r="ZV155" s="35"/>
      <c r="ZW155" s="35"/>
      <c r="ZX155" s="35"/>
      <c r="ZY155" s="35"/>
      <c r="ZZ155" s="35"/>
      <c r="AAA155" s="35"/>
      <c r="AAB155" s="35"/>
      <c r="AAC155" s="35"/>
      <c r="AAD155" s="35"/>
      <c r="AAE155" s="35"/>
      <c r="AAF155" s="35"/>
      <c r="AAG155" s="35"/>
      <c r="AAH155" s="35"/>
      <c r="AAI155" s="35"/>
      <c r="AAJ155" s="35"/>
      <c r="AAK155" s="35"/>
      <c r="AAL155" s="35"/>
      <c r="AAM155" s="35"/>
      <c r="AAN155" s="35"/>
      <c r="AAO155" s="35"/>
      <c r="AAP155" s="35"/>
      <c r="AAQ155" s="35"/>
      <c r="AAR155" s="35"/>
      <c r="AAS155" s="35"/>
      <c r="AAT155" s="35"/>
      <c r="AAU155" s="35"/>
      <c r="AAV155" s="35"/>
      <c r="AAW155" s="35"/>
      <c r="AAX155" s="35"/>
      <c r="AAY155" s="35"/>
      <c r="AAZ155" s="35"/>
      <c r="ABA155" s="35"/>
      <c r="ABB155" s="35"/>
      <c r="ABC155" s="35"/>
      <c r="ABD155" s="35"/>
      <c r="ABE155" s="35"/>
      <c r="ABF155" s="35"/>
      <c r="ABG155" s="35"/>
      <c r="ABH155" s="35"/>
      <c r="ABI155" s="35"/>
      <c r="ABJ155" s="35"/>
      <c r="ABK155" s="35"/>
      <c r="ABL155" s="35"/>
      <c r="ABM155" s="35"/>
      <c r="ABN155" s="35"/>
      <c r="ABO155" s="35"/>
      <c r="ABP155" s="35"/>
      <c r="ABQ155" s="35"/>
      <c r="ABR155" s="35"/>
      <c r="ABS155" s="35"/>
      <c r="ABT155" s="35"/>
      <c r="ABU155" s="35"/>
      <c r="ABV155" s="35"/>
      <c r="ABW155" s="35"/>
      <c r="ABX155" s="35"/>
      <c r="ABY155" s="35"/>
      <c r="ABZ155" s="35"/>
      <c r="ACA155" s="35"/>
      <c r="ACB155" s="35"/>
      <c r="ACC155" s="35"/>
      <c r="ACD155" s="35"/>
      <c r="ACE155" s="35"/>
      <c r="ACF155" s="35"/>
      <c r="ACG155" s="35"/>
      <c r="ACH155" s="35"/>
      <c r="ACI155" s="35"/>
      <c r="ACJ155" s="35"/>
      <c r="ACK155" s="35"/>
      <c r="ACL155" s="35"/>
      <c r="ACM155" s="35"/>
      <c r="ACN155" s="35"/>
      <c r="ACO155" s="35"/>
      <c r="ACP155" s="35"/>
      <c r="ACQ155" s="35"/>
      <c r="ACR155" s="35"/>
      <c r="ACS155" s="35"/>
      <c r="ACT155" s="35"/>
      <c r="ACU155" s="35"/>
      <c r="ACV155" s="35"/>
      <c r="ACW155" s="35"/>
      <c r="ACX155" s="35"/>
      <c r="ACY155" s="35"/>
      <c r="ACZ155" s="35"/>
      <c r="ADA155" s="35"/>
      <c r="ADB155" s="35"/>
      <c r="ADC155" s="35"/>
      <c r="ADD155" s="35"/>
      <c r="ADE155" s="35"/>
      <c r="ADF155" s="35"/>
      <c r="ADG155" s="35"/>
      <c r="ADH155" s="35"/>
      <c r="ADI155" s="35"/>
      <c r="ADJ155" s="35"/>
      <c r="ADK155" s="35"/>
      <c r="ADL155" s="35"/>
      <c r="ADM155" s="35"/>
      <c r="ADN155" s="35"/>
      <c r="ADO155" s="35"/>
      <c r="ADP155" s="35"/>
      <c r="ADQ155" s="35"/>
      <c r="ADR155" s="35"/>
      <c r="ADS155" s="35"/>
      <c r="ADT155" s="35"/>
      <c r="ADU155" s="35"/>
      <c r="ADV155" s="35"/>
      <c r="ADW155" s="35"/>
      <c r="ADX155" s="35"/>
      <c r="ADY155" s="35"/>
      <c r="ADZ155" s="35"/>
      <c r="AEA155" s="35"/>
      <c r="AEB155" s="35"/>
      <c r="AEC155" s="35"/>
      <c r="AED155" s="35"/>
      <c r="AEE155" s="35"/>
      <c r="AEF155" s="35"/>
      <c r="AEG155" s="35"/>
      <c r="AEH155" s="35"/>
      <c r="AEI155" s="35"/>
      <c r="AEJ155" s="35"/>
      <c r="AEK155" s="35"/>
      <c r="AEL155" s="35"/>
      <c r="AEM155" s="35"/>
      <c r="AEN155" s="35"/>
      <c r="AEO155" s="35"/>
      <c r="AEP155" s="35"/>
      <c r="AEQ155" s="35"/>
      <c r="AER155" s="35"/>
      <c r="AES155" s="35"/>
      <c r="AET155" s="35"/>
      <c r="AEU155" s="35"/>
      <c r="AEV155" s="35"/>
      <c r="AEW155" s="35"/>
      <c r="AEX155" s="35"/>
      <c r="AEY155" s="35"/>
      <c r="AEZ155" s="35"/>
      <c r="AFA155" s="35"/>
      <c r="AFB155" s="35"/>
      <c r="AFC155" s="35"/>
      <c r="AFD155" s="35"/>
      <c r="AFE155" s="35"/>
      <c r="AFF155" s="35"/>
      <c r="AFG155" s="35"/>
      <c r="AFH155" s="35"/>
      <c r="AFI155" s="35"/>
      <c r="AFJ155" s="35"/>
      <c r="AFK155" s="35"/>
      <c r="AFL155" s="35"/>
      <c r="AFM155" s="35"/>
      <c r="AFN155" s="35"/>
      <c r="AFO155" s="35"/>
      <c r="AFP155" s="35"/>
      <c r="AFQ155" s="35"/>
      <c r="AFR155" s="35"/>
      <c r="AFS155" s="35"/>
      <c r="AFT155" s="35"/>
      <c r="AFU155" s="35"/>
      <c r="AFV155" s="35"/>
      <c r="AFW155" s="35"/>
      <c r="AFX155" s="35"/>
      <c r="AFY155" s="35"/>
      <c r="AFZ155" s="35"/>
      <c r="AGA155" s="35"/>
      <c r="AGB155" s="35"/>
      <c r="AGC155" s="35"/>
      <c r="AGD155" s="35"/>
      <c r="AGE155" s="35"/>
      <c r="AGF155" s="35"/>
      <c r="AGG155" s="35"/>
      <c r="AGH155" s="35"/>
      <c r="AGI155" s="35"/>
      <c r="AGJ155" s="35"/>
      <c r="AGK155" s="35"/>
      <c r="AGL155" s="35"/>
      <c r="AGM155" s="35"/>
      <c r="AGN155" s="35"/>
      <c r="AGO155" s="35"/>
      <c r="AGP155" s="35"/>
      <c r="AGQ155" s="35"/>
      <c r="AGR155" s="35"/>
      <c r="AGS155" s="35"/>
      <c r="AGT155" s="35"/>
      <c r="AGU155" s="35"/>
      <c r="AGV155" s="35"/>
      <c r="AGW155" s="35"/>
      <c r="AGX155" s="35"/>
      <c r="AGY155" s="35"/>
      <c r="AGZ155" s="35"/>
      <c r="AHA155" s="35"/>
      <c r="AHB155" s="35"/>
      <c r="AHC155" s="35"/>
      <c r="AHD155" s="35"/>
      <c r="AHE155" s="35"/>
      <c r="AHF155" s="35"/>
      <c r="AHG155" s="35"/>
      <c r="AHH155" s="35"/>
      <c r="AHI155" s="35"/>
      <c r="AHJ155" s="35"/>
      <c r="AHK155" s="35"/>
      <c r="AHL155" s="35"/>
      <c r="AHM155" s="35"/>
      <c r="AHN155" s="35"/>
      <c r="AHO155" s="35"/>
      <c r="AHP155" s="35"/>
      <c r="AHQ155" s="35"/>
      <c r="AHR155" s="35"/>
      <c r="AHS155" s="35"/>
      <c r="AHT155" s="35"/>
      <c r="AHU155" s="35"/>
      <c r="AHV155" s="35"/>
      <c r="AHW155" s="35"/>
      <c r="AHX155" s="35"/>
      <c r="AHY155" s="35"/>
      <c r="AHZ155" s="35"/>
      <c r="AIA155" s="35"/>
      <c r="AIB155" s="35"/>
      <c r="AIC155" s="35"/>
      <c r="AID155" s="35"/>
      <c r="AIE155" s="35"/>
      <c r="AIF155" s="35"/>
      <c r="AIG155" s="35"/>
      <c r="AIH155" s="35"/>
      <c r="AII155" s="35"/>
      <c r="AIJ155" s="35"/>
      <c r="AIK155" s="35"/>
      <c r="AIL155" s="35"/>
      <c r="AIM155" s="35"/>
      <c r="AIN155" s="35"/>
      <c r="AIO155" s="35"/>
      <c r="AIP155" s="35"/>
      <c r="AIQ155" s="35"/>
      <c r="AIR155" s="35"/>
      <c r="AIS155" s="35"/>
      <c r="AIT155" s="35"/>
      <c r="AIU155" s="35"/>
      <c r="AIV155" s="35"/>
      <c r="AIW155" s="35"/>
      <c r="AIX155" s="35"/>
      <c r="AIY155" s="35"/>
      <c r="AIZ155" s="35"/>
      <c r="AJA155" s="35"/>
      <c r="AJB155" s="35"/>
      <c r="AJC155" s="35"/>
      <c r="AJD155" s="35"/>
      <c r="AJE155" s="35"/>
      <c r="AJF155" s="35"/>
      <c r="AJG155" s="35"/>
      <c r="AJH155" s="35"/>
      <c r="AJI155" s="35"/>
      <c r="AJJ155" s="35"/>
      <c r="AJK155" s="35"/>
      <c r="AJL155" s="35"/>
      <c r="AJM155" s="35"/>
      <c r="AJN155" s="35"/>
      <c r="AJO155" s="35"/>
      <c r="AJP155" s="35"/>
      <c r="AJQ155" s="35"/>
      <c r="AJR155" s="35"/>
      <c r="AJS155" s="35"/>
      <c r="AJT155" s="35"/>
      <c r="AJU155" s="35"/>
      <c r="AJV155" s="35"/>
      <c r="AJW155" s="35"/>
      <c r="AJX155" s="35"/>
      <c r="AJY155" s="35"/>
      <c r="AJZ155" s="35"/>
      <c r="AKA155" s="35"/>
      <c r="AKB155" s="35"/>
      <c r="AKC155" s="35"/>
      <c r="AKD155" s="35"/>
      <c r="AKE155" s="35"/>
      <c r="AKF155" s="35"/>
      <c r="AKG155" s="35"/>
      <c r="AKH155" s="35"/>
      <c r="AKI155" s="35"/>
      <c r="AKJ155" s="35"/>
      <c r="AKK155" s="35"/>
      <c r="AKL155" s="35"/>
      <c r="AKM155" s="35"/>
      <c r="AKN155" s="35"/>
      <c r="AKO155" s="35"/>
      <c r="AKP155" s="35"/>
      <c r="AKQ155" s="35"/>
      <c r="AKR155" s="35"/>
      <c r="AKS155" s="35"/>
      <c r="AKT155" s="35"/>
      <c r="AKU155" s="35"/>
      <c r="AKV155" s="35"/>
      <c r="AKW155" s="35"/>
      <c r="AKX155" s="35"/>
      <c r="AKY155" s="35"/>
      <c r="AKZ155" s="35"/>
      <c r="ALA155" s="35"/>
      <c r="ALB155" s="35"/>
      <c r="ALC155" s="35"/>
      <c r="ALD155" s="35"/>
      <c r="ALE155" s="35"/>
      <c r="ALF155" s="35"/>
      <c r="ALG155" s="35"/>
      <c r="ALH155" s="35"/>
      <c r="ALI155" s="35"/>
      <c r="ALJ155" s="35"/>
      <c r="ALK155" s="35"/>
      <c r="ALL155" s="35"/>
      <c r="ALM155" s="35"/>
      <c r="ALN155" s="35"/>
      <c r="ALO155" s="35"/>
      <c r="ALP155" s="35"/>
      <c r="ALQ155" s="35"/>
      <c r="ALR155" s="35"/>
      <c r="ALS155" s="35"/>
      <c r="ALT155" s="35"/>
      <c r="ALU155" s="35"/>
      <c r="ALV155" s="35"/>
      <c r="ALW155" s="35"/>
      <c r="ALX155" s="35"/>
      <c r="ALY155" s="35"/>
      <c r="ALZ155" s="35"/>
      <c r="AMA155" s="35"/>
    </row>
    <row r="156" spans="14:1015">
      <c r="N156" s="3">
        <f>Y156*info!T$4+AC156*info!T$5+AG156*info!T$6+AK156*info!T$7+N155</f>
        <v>2.7533999999999992</v>
      </c>
      <c r="P156" s="45">
        <v>116</v>
      </c>
      <c r="Q156" s="131"/>
      <c r="R156" s="131"/>
      <c r="S156" s="161">
        <f t="shared" si="61"/>
        <v>2.4906719367588929E-2</v>
      </c>
      <c r="T156" s="169">
        <f>AA155*$AA$30*$AA$34*(1-$AA$32)+AE155*$AE$30*$AE$34*(1-$AE$32)+AI155*$AI$30*$AI$34*(1-$AI$32)+AM155*$AM$30*$AM$34*(1-$AM$32)+AQ155*$AQ$30*$AQ$34*(1-$AQ$32)+AU155*$AU$30*$AU$34*(1-$AU$32)+Q156-R156+AW155+AX155+Advance!G130</f>
        <v>0.20879999999999954</v>
      </c>
      <c r="U156" s="132">
        <f t="shared" si="70"/>
        <v>0</v>
      </c>
      <c r="V156" s="165">
        <f t="shared" si="49"/>
        <v>0.20879999999999954</v>
      </c>
      <c r="W156" s="166">
        <f t="shared" si="62"/>
        <v>7.9079999999999995</v>
      </c>
      <c r="X156" s="49"/>
      <c r="Y156" s="42">
        <f t="shared" si="41"/>
        <v>0</v>
      </c>
      <c r="Z156" s="46">
        <f t="shared" si="63"/>
        <v>0</v>
      </c>
      <c r="AA156" s="47">
        <f t="shared" si="50"/>
        <v>0</v>
      </c>
      <c r="AB156" s="48">
        <f t="shared" si="51"/>
        <v>0.20879999999999954</v>
      </c>
      <c r="AC156" s="49">
        <f t="shared" si="52"/>
        <v>0</v>
      </c>
      <c r="AD156" s="46">
        <f t="shared" si="64"/>
        <v>0</v>
      </c>
      <c r="AE156" s="46">
        <f t="shared" si="53"/>
        <v>100</v>
      </c>
      <c r="AF156" s="50">
        <f t="shared" si="42"/>
        <v>0.20879999999999954</v>
      </c>
      <c r="AG156" s="42">
        <f t="shared" si="65"/>
        <v>6</v>
      </c>
      <c r="AH156" s="46">
        <f t="shared" si="66"/>
        <v>-6</v>
      </c>
      <c r="AI156" s="46">
        <f t="shared" si="54"/>
        <v>200</v>
      </c>
      <c r="AJ156" s="50">
        <f t="shared" si="43"/>
        <v>6.4799999999999525E-2</v>
      </c>
      <c r="AK156" s="42">
        <f t="shared" si="55"/>
        <v>1</v>
      </c>
      <c r="AL156" s="46">
        <f t="shared" si="67"/>
        <v>0</v>
      </c>
      <c r="AM156" s="46">
        <f t="shared" si="56"/>
        <v>53</v>
      </c>
      <c r="AN156" s="50">
        <f t="shared" si="44"/>
        <v>2.8799999999999527E-2</v>
      </c>
      <c r="AO156" s="42">
        <f t="shared" si="57"/>
        <v>0</v>
      </c>
      <c r="AP156" s="46">
        <f t="shared" si="68"/>
        <v>0</v>
      </c>
      <c r="AQ156" s="46">
        <f t="shared" si="58"/>
        <v>0</v>
      </c>
      <c r="AR156" s="50">
        <f t="shared" si="45"/>
        <v>2.8799999999999527E-2</v>
      </c>
      <c r="AS156" s="42">
        <f t="shared" si="59"/>
        <v>0</v>
      </c>
      <c r="AT156" s="46">
        <f t="shared" si="69"/>
        <v>0</v>
      </c>
      <c r="AU156" s="46">
        <f t="shared" si="60"/>
        <v>0</v>
      </c>
      <c r="AV156" s="51">
        <f t="shared" si="46"/>
        <v>2.8799999999999527E-2</v>
      </c>
      <c r="AW156" s="42">
        <f t="shared" si="47"/>
        <v>0.20879999999999954</v>
      </c>
      <c r="AX156" s="43">
        <f t="shared" si="48"/>
        <v>-0.18000000000000002</v>
      </c>
      <c r="AY156" s="42">
        <f t="shared" si="71"/>
        <v>353</v>
      </c>
      <c r="AZ156" s="52">
        <f t="shared" si="72"/>
        <v>7.9079999999999995</v>
      </c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  <c r="QR156" s="35"/>
      <c r="QS156" s="35"/>
      <c r="QT156" s="35"/>
      <c r="QU156" s="35"/>
      <c r="QV156" s="35"/>
      <c r="QW156" s="35"/>
      <c r="QX156" s="35"/>
      <c r="QY156" s="35"/>
      <c r="QZ156" s="35"/>
      <c r="RA156" s="35"/>
      <c r="RB156" s="35"/>
      <c r="RC156" s="35"/>
      <c r="RD156" s="35"/>
      <c r="RE156" s="35"/>
      <c r="RF156" s="35"/>
      <c r="RG156" s="35"/>
      <c r="RH156" s="35"/>
      <c r="RI156" s="35"/>
      <c r="RJ156" s="35"/>
      <c r="RK156" s="35"/>
      <c r="RL156" s="35"/>
      <c r="RM156" s="35"/>
      <c r="RN156" s="35"/>
      <c r="RO156" s="35"/>
      <c r="RP156" s="35"/>
      <c r="RQ156" s="35"/>
      <c r="RR156" s="35"/>
      <c r="RS156" s="35"/>
      <c r="RT156" s="35"/>
      <c r="RU156" s="35"/>
      <c r="RV156" s="35"/>
      <c r="RW156" s="35"/>
      <c r="RX156" s="35"/>
      <c r="RY156" s="35"/>
      <c r="RZ156" s="35"/>
      <c r="SA156" s="35"/>
      <c r="SB156" s="35"/>
      <c r="SC156" s="35"/>
      <c r="SD156" s="35"/>
      <c r="SE156" s="35"/>
      <c r="SF156" s="35"/>
      <c r="SG156" s="35"/>
      <c r="SH156" s="35"/>
      <c r="SI156" s="35"/>
      <c r="SJ156" s="35"/>
      <c r="SK156" s="35"/>
      <c r="SL156" s="35"/>
      <c r="SM156" s="35"/>
      <c r="SN156" s="35"/>
      <c r="SO156" s="35"/>
      <c r="SP156" s="35"/>
      <c r="SQ156" s="35"/>
      <c r="SR156" s="35"/>
      <c r="SS156" s="35"/>
      <c r="ST156" s="35"/>
      <c r="SU156" s="35"/>
      <c r="SV156" s="35"/>
      <c r="SW156" s="35"/>
      <c r="SX156" s="35"/>
      <c r="SY156" s="35"/>
      <c r="SZ156" s="35"/>
      <c r="TA156" s="35"/>
      <c r="TB156" s="35"/>
      <c r="TC156" s="35"/>
      <c r="TD156" s="35"/>
      <c r="TE156" s="35"/>
      <c r="TF156" s="35"/>
      <c r="TG156" s="35"/>
      <c r="TH156" s="35"/>
      <c r="TI156" s="35"/>
      <c r="TJ156" s="35"/>
      <c r="TK156" s="35"/>
      <c r="TL156" s="35"/>
      <c r="TM156" s="35"/>
      <c r="TN156" s="35"/>
      <c r="TO156" s="35"/>
      <c r="TP156" s="35"/>
      <c r="TQ156" s="35"/>
      <c r="TR156" s="35"/>
      <c r="TS156" s="35"/>
      <c r="TT156" s="35"/>
      <c r="TU156" s="35"/>
      <c r="TV156" s="35"/>
      <c r="TW156" s="35"/>
      <c r="TX156" s="35"/>
      <c r="TY156" s="35"/>
      <c r="TZ156" s="35"/>
      <c r="UA156" s="35"/>
      <c r="UB156" s="35"/>
      <c r="UC156" s="35"/>
      <c r="UD156" s="35"/>
      <c r="UE156" s="35"/>
      <c r="UF156" s="35"/>
      <c r="UG156" s="35"/>
      <c r="UH156" s="35"/>
      <c r="UI156" s="35"/>
      <c r="UJ156" s="35"/>
      <c r="UK156" s="35"/>
      <c r="UL156" s="35"/>
      <c r="UM156" s="35"/>
      <c r="UN156" s="35"/>
      <c r="UO156" s="35"/>
      <c r="UP156" s="35"/>
      <c r="UQ156" s="35"/>
      <c r="UR156" s="35"/>
      <c r="US156" s="35"/>
      <c r="UT156" s="35"/>
      <c r="UU156" s="35"/>
      <c r="UV156" s="35"/>
      <c r="UW156" s="35"/>
      <c r="UX156" s="35"/>
      <c r="UY156" s="35"/>
      <c r="UZ156" s="35"/>
      <c r="VA156" s="35"/>
      <c r="VB156" s="35"/>
      <c r="VC156" s="35"/>
      <c r="VD156" s="35"/>
      <c r="VE156" s="35"/>
      <c r="VF156" s="35"/>
      <c r="VG156" s="35"/>
      <c r="VH156" s="35"/>
      <c r="VI156" s="35"/>
      <c r="VJ156" s="35"/>
      <c r="VK156" s="35"/>
      <c r="VL156" s="35"/>
      <c r="VM156" s="35"/>
      <c r="VN156" s="35"/>
      <c r="VO156" s="35"/>
      <c r="VP156" s="35"/>
      <c r="VQ156" s="35"/>
      <c r="VR156" s="35"/>
      <c r="VS156" s="35"/>
      <c r="VT156" s="35"/>
      <c r="VU156" s="35"/>
      <c r="VV156" s="35"/>
      <c r="VW156" s="35"/>
      <c r="VX156" s="35"/>
      <c r="VY156" s="35"/>
      <c r="VZ156" s="35"/>
      <c r="WA156" s="35"/>
      <c r="WB156" s="35"/>
      <c r="WC156" s="35"/>
      <c r="WD156" s="35"/>
      <c r="WE156" s="35"/>
      <c r="WF156" s="35"/>
      <c r="WG156" s="35"/>
      <c r="WH156" s="35"/>
      <c r="WI156" s="35"/>
      <c r="WJ156" s="35"/>
      <c r="WK156" s="35"/>
      <c r="WL156" s="35"/>
      <c r="WM156" s="35"/>
      <c r="WN156" s="35"/>
      <c r="WO156" s="35"/>
      <c r="WP156" s="35"/>
      <c r="WQ156" s="35"/>
      <c r="WR156" s="35"/>
      <c r="WS156" s="35"/>
      <c r="WT156" s="35"/>
      <c r="WU156" s="35"/>
      <c r="WV156" s="35"/>
      <c r="WW156" s="35"/>
      <c r="WX156" s="35"/>
      <c r="WY156" s="35"/>
      <c r="WZ156" s="35"/>
      <c r="XA156" s="35"/>
      <c r="XB156" s="35"/>
      <c r="XC156" s="35"/>
      <c r="XD156" s="35"/>
      <c r="XE156" s="35"/>
      <c r="XF156" s="35"/>
      <c r="XG156" s="35"/>
      <c r="XH156" s="35"/>
      <c r="XI156" s="35"/>
      <c r="XJ156" s="35"/>
      <c r="XK156" s="35"/>
      <c r="XL156" s="35"/>
      <c r="XM156" s="35"/>
      <c r="XN156" s="35"/>
      <c r="XO156" s="35"/>
      <c r="XP156" s="35"/>
      <c r="XQ156" s="35"/>
      <c r="XR156" s="35"/>
      <c r="XS156" s="35"/>
      <c r="XT156" s="35"/>
      <c r="XU156" s="35"/>
      <c r="XV156" s="35"/>
      <c r="XW156" s="35"/>
      <c r="XX156" s="35"/>
      <c r="XY156" s="35"/>
      <c r="XZ156" s="35"/>
      <c r="YA156" s="35"/>
      <c r="YB156" s="35"/>
      <c r="YC156" s="35"/>
      <c r="YD156" s="35"/>
      <c r="YE156" s="35"/>
      <c r="YF156" s="35"/>
      <c r="YG156" s="35"/>
      <c r="YH156" s="35"/>
      <c r="YI156" s="35"/>
      <c r="YJ156" s="35"/>
      <c r="YK156" s="35"/>
      <c r="YL156" s="35"/>
      <c r="YM156" s="35"/>
      <c r="YN156" s="35"/>
      <c r="YO156" s="35"/>
      <c r="YP156" s="35"/>
      <c r="YQ156" s="35"/>
      <c r="YR156" s="35"/>
      <c r="YS156" s="35"/>
      <c r="YT156" s="35"/>
      <c r="YU156" s="35"/>
      <c r="YV156" s="35"/>
      <c r="YW156" s="35"/>
      <c r="YX156" s="35"/>
      <c r="YY156" s="35"/>
      <c r="YZ156" s="35"/>
      <c r="ZA156" s="35"/>
      <c r="ZB156" s="35"/>
      <c r="ZC156" s="35"/>
      <c r="ZD156" s="35"/>
      <c r="ZE156" s="35"/>
      <c r="ZF156" s="35"/>
      <c r="ZG156" s="35"/>
      <c r="ZH156" s="35"/>
      <c r="ZI156" s="35"/>
      <c r="ZJ156" s="35"/>
      <c r="ZK156" s="35"/>
      <c r="ZL156" s="35"/>
      <c r="ZM156" s="35"/>
      <c r="ZN156" s="35"/>
      <c r="ZO156" s="35"/>
      <c r="ZP156" s="35"/>
      <c r="ZQ156" s="35"/>
      <c r="ZR156" s="35"/>
      <c r="ZS156" s="35"/>
      <c r="ZT156" s="35"/>
      <c r="ZU156" s="35"/>
      <c r="ZV156" s="35"/>
      <c r="ZW156" s="35"/>
      <c r="ZX156" s="35"/>
      <c r="ZY156" s="35"/>
      <c r="ZZ156" s="35"/>
      <c r="AAA156" s="35"/>
      <c r="AAB156" s="35"/>
      <c r="AAC156" s="35"/>
      <c r="AAD156" s="35"/>
      <c r="AAE156" s="35"/>
      <c r="AAF156" s="35"/>
      <c r="AAG156" s="35"/>
      <c r="AAH156" s="35"/>
      <c r="AAI156" s="35"/>
      <c r="AAJ156" s="35"/>
      <c r="AAK156" s="35"/>
      <c r="AAL156" s="35"/>
      <c r="AAM156" s="35"/>
      <c r="AAN156" s="35"/>
      <c r="AAO156" s="35"/>
      <c r="AAP156" s="35"/>
      <c r="AAQ156" s="35"/>
      <c r="AAR156" s="35"/>
      <c r="AAS156" s="35"/>
      <c r="AAT156" s="35"/>
      <c r="AAU156" s="35"/>
      <c r="AAV156" s="35"/>
      <c r="AAW156" s="35"/>
      <c r="AAX156" s="35"/>
      <c r="AAY156" s="35"/>
      <c r="AAZ156" s="35"/>
      <c r="ABA156" s="35"/>
      <c r="ABB156" s="35"/>
      <c r="ABC156" s="35"/>
      <c r="ABD156" s="35"/>
      <c r="ABE156" s="35"/>
      <c r="ABF156" s="35"/>
      <c r="ABG156" s="35"/>
      <c r="ABH156" s="35"/>
      <c r="ABI156" s="35"/>
      <c r="ABJ156" s="35"/>
      <c r="ABK156" s="35"/>
      <c r="ABL156" s="35"/>
      <c r="ABM156" s="35"/>
      <c r="ABN156" s="35"/>
      <c r="ABO156" s="35"/>
      <c r="ABP156" s="35"/>
      <c r="ABQ156" s="35"/>
      <c r="ABR156" s="35"/>
      <c r="ABS156" s="35"/>
      <c r="ABT156" s="35"/>
      <c r="ABU156" s="35"/>
      <c r="ABV156" s="35"/>
      <c r="ABW156" s="35"/>
      <c r="ABX156" s="35"/>
      <c r="ABY156" s="35"/>
      <c r="ABZ156" s="35"/>
      <c r="ACA156" s="35"/>
      <c r="ACB156" s="35"/>
      <c r="ACC156" s="35"/>
      <c r="ACD156" s="35"/>
      <c r="ACE156" s="35"/>
      <c r="ACF156" s="35"/>
      <c r="ACG156" s="35"/>
      <c r="ACH156" s="35"/>
      <c r="ACI156" s="35"/>
      <c r="ACJ156" s="35"/>
      <c r="ACK156" s="35"/>
      <c r="ACL156" s="35"/>
      <c r="ACM156" s="35"/>
      <c r="ACN156" s="35"/>
      <c r="ACO156" s="35"/>
      <c r="ACP156" s="35"/>
      <c r="ACQ156" s="35"/>
      <c r="ACR156" s="35"/>
      <c r="ACS156" s="35"/>
      <c r="ACT156" s="35"/>
      <c r="ACU156" s="35"/>
      <c r="ACV156" s="35"/>
      <c r="ACW156" s="35"/>
      <c r="ACX156" s="35"/>
      <c r="ACY156" s="35"/>
      <c r="ACZ156" s="35"/>
      <c r="ADA156" s="35"/>
      <c r="ADB156" s="35"/>
      <c r="ADC156" s="35"/>
      <c r="ADD156" s="35"/>
      <c r="ADE156" s="35"/>
      <c r="ADF156" s="35"/>
      <c r="ADG156" s="35"/>
      <c r="ADH156" s="35"/>
      <c r="ADI156" s="35"/>
      <c r="ADJ156" s="35"/>
      <c r="ADK156" s="35"/>
      <c r="ADL156" s="35"/>
      <c r="ADM156" s="35"/>
      <c r="ADN156" s="35"/>
      <c r="ADO156" s="35"/>
      <c r="ADP156" s="35"/>
      <c r="ADQ156" s="35"/>
      <c r="ADR156" s="35"/>
      <c r="ADS156" s="35"/>
      <c r="ADT156" s="35"/>
      <c r="ADU156" s="35"/>
      <c r="ADV156" s="35"/>
      <c r="ADW156" s="35"/>
      <c r="ADX156" s="35"/>
      <c r="ADY156" s="35"/>
      <c r="ADZ156" s="35"/>
      <c r="AEA156" s="35"/>
      <c r="AEB156" s="35"/>
      <c r="AEC156" s="35"/>
      <c r="AED156" s="35"/>
      <c r="AEE156" s="35"/>
      <c r="AEF156" s="35"/>
      <c r="AEG156" s="35"/>
      <c r="AEH156" s="35"/>
      <c r="AEI156" s="35"/>
      <c r="AEJ156" s="35"/>
      <c r="AEK156" s="35"/>
      <c r="AEL156" s="35"/>
      <c r="AEM156" s="35"/>
      <c r="AEN156" s="35"/>
      <c r="AEO156" s="35"/>
      <c r="AEP156" s="35"/>
      <c r="AEQ156" s="35"/>
      <c r="AER156" s="35"/>
      <c r="AES156" s="35"/>
      <c r="AET156" s="35"/>
      <c r="AEU156" s="35"/>
      <c r="AEV156" s="35"/>
      <c r="AEW156" s="35"/>
      <c r="AEX156" s="35"/>
      <c r="AEY156" s="35"/>
      <c r="AEZ156" s="35"/>
      <c r="AFA156" s="35"/>
      <c r="AFB156" s="35"/>
      <c r="AFC156" s="35"/>
      <c r="AFD156" s="35"/>
      <c r="AFE156" s="35"/>
      <c r="AFF156" s="35"/>
      <c r="AFG156" s="35"/>
      <c r="AFH156" s="35"/>
      <c r="AFI156" s="35"/>
      <c r="AFJ156" s="35"/>
      <c r="AFK156" s="35"/>
      <c r="AFL156" s="35"/>
      <c r="AFM156" s="35"/>
      <c r="AFN156" s="35"/>
      <c r="AFO156" s="35"/>
      <c r="AFP156" s="35"/>
      <c r="AFQ156" s="35"/>
      <c r="AFR156" s="35"/>
      <c r="AFS156" s="35"/>
      <c r="AFT156" s="35"/>
      <c r="AFU156" s="35"/>
      <c r="AFV156" s="35"/>
      <c r="AFW156" s="35"/>
      <c r="AFX156" s="35"/>
      <c r="AFY156" s="35"/>
      <c r="AFZ156" s="35"/>
      <c r="AGA156" s="35"/>
      <c r="AGB156" s="35"/>
      <c r="AGC156" s="35"/>
      <c r="AGD156" s="35"/>
      <c r="AGE156" s="35"/>
      <c r="AGF156" s="35"/>
      <c r="AGG156" s="35"/>
      <c r="AGH156" s="35"/>
      <c r="AGI156" s="35"/>
      <c r="AGJ156" s="35"/>
      <c r="AGK156" s="35"/>
      <c r="AGL156" s="35"/>
      <c r="AGM156" s="35"/>
      <c r="AGN156" s="35"/>
      <c r="AGO156" s="35"/>
      <c r="AGP156" s="35"/>
      <c r="AGQ156" s="35"/>
      <c r="AGR156" s="35"/>
      <c r="AGS156" s="35"/>
      <c r="AGT156" s="35"/>
      <c r="AGU156" s="35"/>
      <c r="AGV156" s="35"/>
      <c r="AGW156" s="35"/>
      <c r="AGX156" s="35"/>
      <c r="AGY156" s="35"/>
      <c r="AGZ156" s="35"/>
      <c r="AHA156" s="35"/>
      <c r="AHB156" s="35"/>
      <c r="AHC156" s="35"/>
      <c r="AHD156" s="35"/>
      <c r="AHE156" s="35"/>
      <c r="AHF156" s="35"/>
      <c r="AHG156" s="35"/>
      <c r="AHH156" s="35"/>
      <c r="AHI156" s="35"/>
      <c r="AHJ156" s="35"/>
      <c r="AHK156" s="35"/>
      <c r="AHL156" s="35"/>
      <c r="AHM156" s="35"/>
      <c r="AHN156" s="35"/>
      <c r="AHO156" s="35"/>
      <c r="AHP156" s="35"/>
      <c r="AHQ156" s="35"/>
      <c r="AHR156" s="35"/>
      <c r="AHS156" s="35"/>
      <c r="AHT156" s="35"/>
      <c r="AHU156" s="35"/>
      <c r="AHV156" s="35"/>
      <c r="AHW156" s="35"/>
      <c r="AHX156" s="35"/>
      <c r="AHY156" s="35"/>
      <c r="AHZ156" s="35"/>
      <c r="AIA156" s="35"/>
      <c r="AIB156" s="35"/>
      <c r="AIC156" s="35"/>
      <c r="AID156" s="35"/>
      <c r="AIE156" s="35"/>
      <c r="AIF156" s="35"/>
      <c r="AIG156" s="35"/>
      <c r="AIH156" s="35"/>
      <c r="AII156" s="35"/>
      <c r="AIJ156" s="35"/>
      <c r="AIK156" s="35"/>
      <c r="AIL156" s="35"/>
      <c r="AIM156" s="35"/>
      <c r="AIN156" s="35"/>
      <c r="AIO156" s="35"/>
      <c r="AIP156" s="35"/>
      <c r="AIQ156" s="35"/>
      <c r="AIR156" s="35"/>
      <c r="AIS156" s="35"/>
      <c r="AIT156" s="35"/>
      <c r="AIU156" s="35"/>
      <c r="AIV156" s="35"/>
      <c r="AIW156" s="35"/>
      <c r="AIX156" s="35"/>
      <c r="AIY156" s="35"/>
      <c r="AIZ156" s="35"/>
      <c r="AJA156" s="35"/>
      <c r="AJB156" s="35"/>
      <c r="AJC156" s="35"/>
      <c r="AJD156" s="35"/>
      <c r="AJE156" s="35"/>
      <c r="AJF156" s="35"/>
      <c r="AJG156" s="35"/>
      <c r="AJH156" s="35"/>
      <c r="AJI156" s="35"/>
      <c r="AJJ156" s="35"/>
      <c r="AJK156" s="35"/>
      <c r="AJL156" s="35"/>
      <c r="AJM156" s="35"/>
      <c r="AJN156" s="35"/>
      <c r="AJO156" s="35"/>
      <c r="AJP156" s="35"/>
      <c r="AJQ156" s="35"/>
      <c r="AJR156" s="35"/>
      <c r="AJS156" s="35"/>
      <c r="AJT156" s="35"/>
      <c r="AJU156" s="35"/>
      <c r="AJV156" s="35"/>
      <c r="AJW156" s="35"/>
      <c r="AJX156" s="35"/>
      <c r="AJY156" s="35"/>
      <c r="AJZ156" s="35"/>
      <c r="AKA156" s="35"/>
      <c r="AKB156" s="35"/>
      <c r="AKC156" s="35"/>
      <c r="AKD156" s="35"/>
      <c r="AKE156" s="35"/>
      <c r="AKF156" s="35"/>
      <c r="AKG156" s="35"/>
      <c r="AKH156" s="35"/>
      <c r="AKI156" s="35"/>
      <c r="AKJ156" s="35"/>
      <c r="AKK156" s="35"/>
      <c r="AKL156" s="35"/>
      <c r="AKM156" s="35"/>
      <c r="AKN156" s="35"/>
      <c r="AKO156" s="35"/>
      <c r="AKP156" s="35"/>
      <c r="AKQ156" s="35"/>
      <c r="AKR156" s="35"/>
      <c r="AKS156" s="35"/>
      <c r="AKT156" s="35"/>
      <c r="AKU156" s="35"/>
      <c r="AKV156" s="35"/>
      <c r="AKW156" s="35"/>
      <c r="AKX156" s="35"/>
      <c r="AKY156" s="35"/>
      <c r="AKZ156" s="35"/>
      <c r="ALA156" s="35"/>
      <c r="ALB156" s="35"/>
      <c r="ALC156" s="35"/>
      <c r="ALD156" s="35"/>
      <c r="ALE156" s="35"/>
      <c r="ALF156" s="35"/>
      <c r="ALG156" s="35"/>
      <c r="ALH156" s="35"/>
      <c r="ALI156" s="35"/>
      <c r="ALJ156" s="35"/>
      <c r="ALK156" s="35"/>
      <c r="ALL156" s="35"/>
      <c r="ALM156" s="35"/>
      <c r="ALN156" s="35"/>
      <c r="ALO156" s="35"/>
      <c r="ALP156" s="35"/>
      <c r="ALQ156" s="35"/>
      <c r="ALR156" s="35"/>
      <c r="ALS156" s="35"/>
      <c r="ALT156" s="35"/>
      <c r="ALU156" s="35"/>
      <c r="ALV156" s="35"/>
      <c r="ALW156" s="35"/>
      <c r="ALX156" s="35"/>
      <c r="ALY156" s="35"/>
      <c r="ALZ156" s="35"/>
      <c r="AMA156" s="35"/>
    </row>
    <row r="157" spans="14:1015">
      <c r="N157" s="3">
        <f>Y157*info!T$4+AC157*info!T$5+AG157*info!T$6+AK157*info!T$7+N156</f>
        <v>2.7821999999999991</v>
      </c>
      <c r="P157" s="45">
        <v>117</v>
      </c>
      <c r="Q157" s="131"/>
      <c r="R157" s="131"/>
      <c r="S157" s="161">
        <f t="shared" si="61"/>
        <v>2.4988537549407108E-2</v>
      </c>
      <c r="T157" s="169">
        <f>AA156*$AA$30*$AA$34*(1-$AA$32)+AE156*$AE$30*$AE$34*(1-$AE$32)+AI156*$AI$30*$AI$34*(1-$AI$32)+AM156*$AM$30*$AM$34*(1-$AM$32)+AQ156*$AQ$30*$AQ$34*(1-$AQ$32)+AU156*$AU$30*$AU$34*(1-$AU$32)+Q157-R157+AW156+AX156+Advance!G131</f>
        <v>0.22649999999999951</v>
      </c>
      <c r="U157" s="132">
        <f t="shared" si="70"/>
        <v>0</v>
      </c>
      <c r="V157" s="165">
        <f t="shared" si="49"/>
        <v>0.22649999999999951</v>
      </c>
      <c r="W157" s="166">
        <f t="shared" si="62"/>
        <v>7.944</v>
      </c>
      <c r="X157" s="49"/>
      <c r="Y157" s="42">
        <f t="shared" si="41"/>
        <v>0</v>
      </c>
      <c r="Z157" s="46">
        <f t="shared" si="63"/>
        <v>0</v>
      </c>
      <c r="AA157" s="47">
        <f t="shared" si="50"/>
        <v>0</v>
      </c>
      <c r="AB157" s="48">
        <f t="shared" si="51"/>
        <v>0.22649999999999951</v>
      </c>
      <c r="AC157" s="49">
        <f t="shared" si="52"/>
        <v>0</v>
      </c>
      <c r="AD157" s="46">
        <f t="shared" si="64"/>
        <v>0</v>
      </c>
      <c r="AE157" s="46">
        <f t="shared" si="53"/>
        <v>100</v>
      </c>
      <c r="AF157" s="50">
        <f t="shared" si="42"/>
        <v>0.22649999999999951</v>
      </c>
      <c r="AG157" s="42">
        <f t="shared" si="65"/>
        <v>6</v>
      </c>
      <c r="AH157" s="46">
        <f t="shared" si="66"/>
        <v>-6</v>
      </c>
      <c r="AI157" s="46">
        <f t="shared" si="54"/>
        <v>200</v>
      </c>
      <c r="AJ157" s="50">
        <f t="shared" si="43"/>
        <v>8.249999999999949E-2</v>
      </c>
      <c r="AK157" s="42">
        <f t="shared" si="55"/>
        <v>2</v>
      </c>
      <c r="AL157" s="46">
        <f t="shared" si="67"/>
        <v>-1</v>
      </c>
      <c r="AM157" s="46">
        <f t="shared" si="56"/>
        <v>54</v>
      </c>
      <c r="AN157" s="50">
        <f t="shared" si="44"/>
        <v>1.0499999999999496E-2</v>
      </c>
      <c r="AO157" s="42">
        <f t="shared" si="57"/>
        <v>0</v>
      </c>
      <c r="AP157" s="46">
        <f t="shared" si="68"/>
        <v>0</v>
      </c>
      <c r="AQ157" s="46">
        <f t="shared" si="58"/>
        <v>0</v>
      </c>
      <c r="AR157" s="50">
        <f t="shared" si="45"/>
        <v>1.0499999999999496E-2</v>
      </c>
      <c r="AS157" s="42">
        <f t="shared" si="59"/>
        <v>0</v>
      </c>
      <c r="AT157" s="46">
        <f t="shared" si="69"/>
        <v>0</v>
      </c>
      <c r="AU157" s="46">
        <f t="shared" si="60"/>
        <v>0</v>
      </c>
      <c r="AV157" s="51">
        <f t="shared" si="46"/>
        <v>1.0499999999999496E-2</v>
      </c>
      <c r="AW157" s="42">
        <f t="shared" si="47"/>
        <v>0.22649999999999951</v>
      </c>
      <c r="AX157" s="43">
        <f t="shared" si="48"/>
        <v>-0.21600000000000003</v>
      </c>
      <c r="AY157" s="42">
        <f t="shared" si="71"/>
        <v>354</v>
      </c>
      <c r="AZ157" s="52">
        <f t="shared" si="72"/>
        <v>7.944</v>
      </c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  <c r="QR157" s="35"/>
      <c r="QS157" s="35"/>
      <c r="QT157" s="35"/>
      <c r="QU157" s="35"/>
      <c r="QV157" s="35"/>
      <c r="QW157" s="35"/>
      <c r="QX157" s="35"/>
      <c r="QY157" s="35"/>
      <c r="QZ157" s="35"/>
      <c r="RA157" s="35"/>
      <c r="RB157" s="35"/>
      <c r="RC157" s="35"/>
      <c r="RD157" s="35"/>
      <c r="RE157" s="35"/>
      <c r="RF157" s="35"/>
      <c r="RG157" s="35"/>
      <c r="RH157" s="35"/>
      <c r="RI157" s="35"/>
      <c r="RJ157" s="35"/>
      <c r="RK157" s="35"/>
      <c r="RL157" s="35"/>
      <c r="RM157" s="35"/>
      <c r="RN157" s="35"/>
      <c r="RO157" s="35"/>
      <c r="RP157" s="35"/>
      <c r="RQ157" s="35"/>
      <c r="RR157" s="35"/>
      <c r="RS157" s="35"/>
      <c r="RT157" s="35"/>
      <c r="RU157" s="35"/>
      <c r="RV157" s="35"/>
      <c r="RW157" s="35"/>
      <c r="RX157" s="35"/>
      <c r="RY157" s="35"/>
      <c r="RZ157" s="35"/>
      <c r="SA157" s="35"/>
      <c r="SB157" s="35"/>
      <c r="SC157" s="35"/>
      <c r="SD157" s="35"/>
      <c r="SE157" s="35"/>
      <c r="SF157" s="35"/>
      <c r="SG157" s="35"/>
      <c r="SH157" s="35"/>
      <c r="SI157" s="35"/>
      <c r="SJ157" s="35"/>
      <c r="SK157" s="35"/>
      <c r="SL157" s="35"/>
      <c r="SM157" s="35"/>
      <c r="SN157" s="35"/>
      <c r="SO157" s="35"/>
      <c r="SP157" s="35"/>
      <c r="SQ157" s="35"/>
      <c r="SR157" s="35"/>
      <c r="SS157" s="35"/>
      <c r="ST157" s="35"/>
      <c r="SU157" s="35"/>
      <c r="SV157" s="35"/>
      <c r="SW157" s="35"/>
      <c r="SX157" s="35"/>
      <c r="SY157" s="35"/>
      <c r="SZ157" s="35"/>
      <c r="TA157" s="35"/>
      <c r="TB157" s="35"/>
      <c r="TC157" s="35"/>
      <c r="TD157" s="35"/>
      <c r="TE157" s="35"/>
      <c r="TF157" s="35"/>
      <c r="TG157" s="35"/>
      <c r="TH157" s="35"/>
      <c r="TI157" s="35"/>
      <c r="TJ157" s="35"/>
      <c r="TK157" s="35"/>
      <c r="TL157" s="35"/>
      <c r="TM157" s="35"/>
      <c r="TN157" s="35"/>
      <c r="TO157" s="35"/>
      <c r="TP157" s="35"/>
      <c r="TQ157" s="35"/>
      <c r="TR157" s="35"/>
      <c r="TS157" s="35"/>
      <c r="TT157" s="35"/>
      <c r="TU157" s="35"/>
      <c r="TV157" s="35"/>
      <c r="TW157" s="35"/>
      <c r="TX157" s="35"/>
      <c r="TY157" s="35"/>
      <c r="TZ157" s="35"/>
      <c r="UA157" s="35"/>
      <c r="UB157" s="35"/>
      <c r="UC157" s="35"/>
      <c r="UD157" s="35"/>
      <c r="UE157" s="35"/>
      <c r="UF157" s="35"/>
      <c r="UG157" s="35"/>
      <c r="UH157" s="35"/>
      <c r="UI157" s="35"/>
      <c r="UJ157" s="35"/>
      <c r="UK157" s="35"/>
      <c r="UL157" s="35"/>
      <c r="UM157" s="35"/>
      <c r="UN157" s="35"/>
      <c r="UO157" s="35"/>
      <c r="UP157" s="35"/>
      <c r="UQ157" s="35"/>
      <c r="UR157" s="35"/>
      <c r="US157" s="35"/>
      <c r="UT157" s="35"/>
      <c r="UU157" s="35"/>
      <c r="UV157" s="35"/>
      <c r="UW157" s="35"/>
      <c r="UX157" s="35"/>
      <c r="UY157" s="35"/>
      <c r="UZ157" s="35"/>
      <c r="VA157" s="35"/>
      <c r="VB157" s="35"/>
      <c r="VC157" s="35"/>
      <c r="VD157" s="35"/>
      <c r="VE157" s="35"/>
      <c r="VF157" s="35"/>
      <c r="VG157" s="35"/>
      <c r="VH157" s="35"/>
      <c r="VI157" s="35"/>
      <c r="VJ157" s="35"/>
      <c r="VK157" s="35"/>
      <c r="VL157" s="35"/>
      <c r="VM157" s="35"/>
      <c r="VN157" s="35"/>
      <c r="VO157" s="35"/>
      <c r="VP157" s="35"/>
      <c r="VQ157" s="35"/>
      <c r="VR157" s="35"/>
      <c r="VS157" s="35"/>
      <c r="VT157" s="35"/>
      <c r="VU157" s="35"/>
      <c r="VV157" s="35"/>
      <c r="VW157" s="35"/>
      <c r="VX157" s="35"/>
      <c r="VY157" s="35"/>
      <c r="VZ157" s="35"/>
      <c r="WA157" s="35"/>
      <c r="WB157" s="35"/>
      <c r="WC157" s="35"/>
      <c r="WD157" s="35"/>
      <c r="WE157" s="35"/>
      <c r="WF157" s="35"/>
      <c r="WG157" s="35"/>
      <c r="WH157" s="35"/>
      <c r="WI157" s="35"/>
      <c r="WJ157" s="35"/>
      <c r="WK157" s="35"/>
      <c r="WL157" s="35"/>
      <c r="WM157" s="35"/>
      <c r="WN157" s="35"/>
      <c r="WO157" s="35"/>
      <c r="WP157" s="35"/>
      <c r="WQ157" s="35"/>
      <c r="WR157" s="35"/>
      <c r="WS157" s="35"/>
      <c r="WT157" s="35"/>
      <c r="WU157" s="35"/>
      <c r="WV157" s="35"/>
      <c r="WW157" s="35"/>
      <c r="WX157" s="35"/>
      <c r="WY157" s="35"/>
      <c r="WZ157" s="35"/>
      <c r="XA157" s="35"/>
      <c r="XB157" s="35"/>
      <c r="XC157" s="35"/>
      <c r="XD157" s="35"/>
      <c r="XE157" s="35"/>
      <c r="XF157" s="35"/>
      <c r="XG157" s="35"/>
      <c r="XH157" s="35"/>
      <c r="XI157" s="35"/>
      <c r="XJ157" s="35"/>
      <c r="XK157" s="35"/>
      <c r="XL157" s="35"/>
      <c r="XM157" s="35"/>
      <c r="XN157" s="35"/>
      <c r="XO157" s="35"/>
      <c r="XP157" s="35"/>
      <c r="XQ157" s="35"/>
      <c r="XR157" s="35"/>
      <c r="XS157" s="35"/>
      <c r="XT157" s="35"/>
      <c r="XU157" s="35"/>
      <c r="XV157" s="35"/>
      <c r="XW157" s="35"/>
      <c r="XX157" s="35"/>
      <c r="XY157" s="35"/>
      <c r="XZ157" s="35"/>
      <c r="YA157" s="35"/>
      <c r="YB157" s="35"/>
      <c r="YC157" s="35"/>
      <c r="YD157" s="35"/>
      <c r="YE157" s="35"/>
      <c r="YF157" s="35"/>
      <c r="YG157" s="35"/>
      <c r="YH157" s="35"/>
      <c r="YI157" s="35"/>
      <c r="YJ157" s="35"/>
      <c r="YK157" s="35"/>
      <c r="YL157" s="35"/>
      <c r="YM157" s="35"/>
      <c r="YN157" s="35"/>
      <c r="YO157" s="35"/>
      <c r="YP157" s="35"/>
      <c r="YQ157" s="35"/>
      <c r="YR157" s="35"/>
      <c r="YS157" s="35"/>
      <c r="YT157" s="35"/>
      <c r="YU157" s="35"/>
      <c r="YV157" s="35"/>
      <c r="YW157" s="35"/>
      <c r="YX157" s="35"/>
      <c r="YY157" s="35"/>
      <c r="YZ157" s="35"/>
      <c r="ZA157" s="35"/>
      <c r="ZB157" s="35"/>
      <c r="ZC157" s="35"/>
      <c r="ZD157" s="35"/>
      <c r="ZE157" s="35"/>
      <c r="ZF157" s="35"/>
      <c r="ZG157" s="35"/>
      <c r="ZH157" s="35"/>
      <c r="ZI157" s="35"/>
      <c r="ZJ157" s="35"/>
      <c r="ZK157" s="35"/>
      <c r="ZL157" s="35"/>
      <c r="ZM157" s="35"/>
      <c r="ZN157" s="35"/>
      <c r="ZO157" s="35"/>
      <c r="ZP157" s="35"/>
      <c r="ZQ157" s="35"/>
      <c r="ZR157" s="35"/>
      <c r="ZS157" s="35"/>
      <c r="ZT157" s="35"/>
      <c r="ZU157" s="35"/>
      <c r="ZV157" s="35"/>
      <c r="ZW157" s="35"/>
      <c r="ZX157" s="35"/>
      <c r="ZY157" s="35"/>
      <c r="ZZ157" s="35"/>
      <c r="AAA157" s="35"/>
      <c r="AAB157" s="35"/>
      <c r="AAC157" s="35"/>
      <c r="AAD157" s="35"/>
      <c r="AAE157" s="35"/>
      <c r="AAF157" s="35"/>
      <c r="AAG157" s="35"/>
      <c r="AAH157" s="35"/>
      <c r="AAI157" s="35"/>
      <c r="AAJ157" s="35"/>
      <c r="AAK157" s="35"/>
      <c r="AAL157" s="35"/>
      <c r="AAM157" s="35"/>
      <c r="AAN157" s="35"/>
      <c r="AAO157" s="35"/>
      <c r="AAP157" s="35"/>
      <c r="AAQ157" s="35"/>
      <c r="AAR157" s="35"/>
      <c r="AAS157" s="35"/>
      <c r="AAT157" s="35"/>
      <c r="AAU157" s="35"/>
      <c r="AAV157" s="35"/>
      <c r="AAW157" s="35"/>
      <c r="AAX157" s="35"/>
      <c r="AAY157" s="35"/>
      <c r="AAZ157" s="35"/>
      <c r="ABA157" s="35"/>
      <c r="ABB157" s="35"/>
      <c r="ABC157" s="35"/>
      <c r="ABD157" s="35"/>
      <c r="ABE157" s="35"/>
      <c r="ABF157" s="35"/>
      <c r="ABG157" s="35"/>
      <c r="ABH157" s="35"/>
      <c r="ABI157" s="35"/>
      <c r="ABJ157" s="35"/>
      <c r="ABK157" s="35"/>
      <c r="ABL157" s="35"/>
      <c r="ABM157" s="35"/>
      <c r="ABN157" s="35"/>
      <c r="ABO157" s="35"/>
      <c r="ABP157" s="35"/>
      <c r="ABQ157" s="35"/>
      <c r="ABR157" s="35"/>
      <c r="ABS157" s="35"/>
      <c r="ABT157" s="35"/>
      <c r="ABU157" s="35"/>
      <c r="ABV157" s="35"/>
      <c r="ABW157" s="35"/>
      <c r="ABX157" s="35"/>
      <c r="ABY157" s="35"/>
      <c r="ABZ157" s="35"/>
      <c r="ACA157" s="35"/>
      <c r="ACB157" s="35"/>
      <c r="ACC157" s="35"/>
      <c r="ACD157" s="35"/>
      <c r="ACE157" s="35"/>
      <c r="ACF157" s="35"/>
      <c r="ACG157" s="35"/>
      <c r="ACH157" s="35"/>
      <c r="ACI157" s="35"/>
      <c r="ACJ157" s="35"/>
      <c r="ACK157" s="35"/>
      <c r="ACL157" s="35"/>
      <c r="ACM157" s="35"/>
      <c r="ACN157" s="35"/>
      <c r="ACO157" s="35"/>
      <c r="ACP157" s="35"/>
      <c r="ACQ157" s="35"/>
      <c r="ACR157" s="35"/>
      <c r="ACS157" s="35"/>
      <c r="ACT157" s="35"/>
      <c r="ACU157" s="35"/>
      <c r="ACV157" s="35"/>
      <c r="ACW157" s="35"/>
      <c r="ACX157" s="35"/>
      <c r="ACY157" s="35"/>
      <c r="ACZ157" s="35"/>
      <c r="ADA157" s="35"/>
      <c r="ADB157" s="35"/>
      <c r="ADC157" s="35"/>
      <c r="ADD157" s="35"/>
      <c r="ADE157" s="35"/>
      <c r="ADF157" s="35"/>
      <c r="ADG157" s="35"/>
      <c r="ADH157" s="35"/>
      <c r="ADI157" s="35"/>
      <c r="ADJ157" s="35"/>
      <c r="ADK157" s="35"/>
      <c r="ADL157" s="35"/>
      <c r="ADM157" s="35"/>
      <c r="ADN157" s="35"/>
      <c r="ADO157" s="35"/>
      <c r="ADP157" s="35"/>
      <c r="ADQ157" s="35"/>
      <c r="ADR157" s="35"/>
      <c r="ADS157" s="35"/>
      <c r="ADT157" s="35"/>
      <c r="ADU157" s="35"/>
      <c r="ADV157" s="35"/>
      <c r="ADW157" s="35"/>
      <c r="ADX157" s="35"/>
      <c r="ADY157" s="35"/>
      <c r="ADZ157" s="35"/>
      <c r="AEA157" s="35"/>
      <c r="AEB157" s="35"/>
      <c r="AEC157" s="35"/>
      <c r="AED157" s="35"/>
      <c r="AEE157" s="35"/>
      <c r="AEF157" s="35"/>
      <c r="AEG157" s="35"/>
      <c r="AEH157" s="35"/>
      <c r="AEI157" s="35"/>
      <c r="AEJ157" s="35"/>
      <c r="AEK157" s="35"/>
      <c r="AEL157" s="35"/>
      <c r="AEM157" s="35"/>
      <c r="AEN157" s="35"/>
      <c r="AEO157" s="35"/>
      <c r="AEP157" s="35"/>
      <c r="AEQ157" s="35"/>
      <c r="AER157" s="35"/>
      <c r="AES157" s="35"/>
      <c r="AET157" s="35"/>
      <c r="AEU157" s="35"/>
      <c r="AEV157" s="35"/>
      <c r="AEW157" s="35"/>
      <c r="AEX157" s="35"/>
      <c r="AEY157" s="35"/>
      <c r="AEZ157" s="35"/>
      <c r="AFA157" s="35"/>
      <c r="AFB157" s="35"/>
      <c r="AFC157" s="35"/>
      <c r="AFD157" s="35"/>
      <c r="AFE157" s="35"/>
      <c r="AFF157" s="35"/>
      <c r="AFG157" s="35"/>
      <c r="AFH157" s="35"/>
      <c r="AFI157" s="35"/>
      <c r="AFJ157" s="35"/>
      <c r="AFK157" s="35"/>
      <c r="AFL157" s="35"/>
      <c r="AFM157" s="35"/>
      <c r="AFN157" s="35"/>
      <c r="AFO157" s="35"/>
      <c r="AFP157" s="35"/>
      <c r="AFQ157" s="35"/>
      <c r="AFR157" s="35"/>
      <c r="AFS157" s="35"/>
      <c r="AFT157" s="35"/>
      <c r="AFU157" s="35"/>
      <c r="AFV157" s="35"/>
      <c r="AFW157" s="35"/>
      <c r="AFX157" s="35"/>
      <c r="AFY157" s="35"/>
      <c r="AFZ157" s="35"/>
      <c r="AGA157" s="35"/>
      <c r="AGB157" s="35"/>
      <c r="AGC157" s="35"/>
      <c r="AGD157" s="35"/>
      <c r="AGE157" s="35"/>
      <c r="AGF157" s="35"/>
      <c r="AGG157" s="35"/>
      <c r="AGH157" s="35"/>
      <c r="AGI157" s="35"/>
      <c r="AGJ157" s="35"/>
      <c r="AGK157" s="35"/>
      <c r="AGL157" s="35"/>
      <c r="AGM157" s="35"/>
      <c r="AGN157" s="35"/>
      <c r="AGO157" s="35"/>
      <c r="AGP157" s="35"/>
      <c r="AGQ157" s="35"/>
      <c r="AGR157" s="35"/>
      <c r="AGS157" s="35"/>
      <c r="AGT157" s="35"/>
      <c r="AGU157" s="35"/>
      <c r="AGV157" s="35"/>
      <c r="AGW157" s="35"/>
      <c r="AGX157" s="35"/>
      <c r="AGY157" s="35"/>
      <c r="AGZ157" s="35"/>
      <c r="AHA157" s="35"/>
      <c r="AHB157" s="35"/>
      <c r="AHC157" s="35"/>
      <c r="AHD157" s="35"/>
      <c r="AHE157" s="35"/>
      <c r="AHF157" s="35"/>
      <c r="AHG157" s="35"/>
      <c r="AHH157" s="35"/>
      <c r="AHI157" s="35"/>
      <c r="AHJ157" s="35"/>
      <c r="AHK157" s="35"/>
      <c r="AHL157" s="35"/>
      <c r="AHM157" s="35"/>
      <c r="AHN157" s="35"/>
      <c r="AHO157" s="35"/>
      <c r="AHP157" s="35"/>
      <c r="AHQ157" s="35"/>
      <c r="AHR157" s="35"/>
      <c r="AHS157" s="35"/>
      <c r="AHT157" s="35"/>
      <c r="AHU157" s="35"/>
      <c r="AHV157" s="35"/>
      <c r="AHW157" s="35"/>
      <c r="AHX157" s="35"/>
      <c r="AHY157" s="35"/>
      <c r="AHZ157" s="35"/>
      <c r="AIA157" s="35"/>
      <c r="AIB157" s="35"/>
      <c r="AIC157" s="35"/>
      <c r="AID157" s="35"/>
      <c r="AIE157" s="35"/>
      <c r="AIF157" s="35"/>
      <c r="AIG157" s="35"/>
      <c r="AIH157" s="35"/>
      <c r="AII157" s="35"/>
      <c r="AIJ157" s="35"/>
      <c r="AIK157" s="35"/>
      <c r="AIL157" s="35"/>
      <c r="AIM157" s="35"/>
      <c r="AIN157" s="35"/>
      <c r="AIO157" s="35"/>
      <c r="AIP157" s="35"/>
      <c r="AIQ157" s="35"/>
      <c r="AIR157" s="35"/>
      <c r="AIS157" s="35"/>
      <c r="AIT157" s="35"/>
      <c r="AIU157" s="35"/>
      <c r="AIV157" s="35"/>
      <c r="AIW157" s="35"/>
      <c r="AIX157" s="35"/>
      <c r="AIY157" s="35"/>
      <c r="AIZ157" s="35"/>
      <c r="AJA157" s="35"/>
      <c r="AJB157" s="35"/>
      <c r="AJC157" s="35"/>
      <c r="AJD157" s="35"/>
      <c r="AJE157" s="35"/>
      <c r="AJF157" s="35"/>
      <c r="AJG157" s="35"/>
      <c r="AJH157" s="35"/>
      <c r="AJI157" s="35"/>
      <c r="AJJ157" s="35"/>
      <c r="AJK157" s="35"/>
      <c r="AJL157" s="35"/>
      <c r="AJM157" s="35"/>
      <c r="AJN157" s="35"/>
      <c r="AJO157" s="35"/>
      <c r="AJP157" s="35"/>
      <c r="AJQ157" s="35"/>
      <c r="AJR157" s="35"/>
      <c r="AJS157" s="35"/>
      <c r="AJT157" s="35"/>
      <c r="AJU157" s="35"/>
      <c r="AJV157" s="35"/>
      <c r="AJW157" s="35"/>
      <c r="AJX157" s="35"/>
      <c r="AJY157" s="35"/>
      <c r="AJZ157" s="35"/>
      <c r="AKA157" s="35"/>
      <c r="AKB157" s="35"/>
      <c r="AKC157" s="35"/>
      <c r="AKD157" s="35"/>
      <c r="AKE157" s="35"/>
      <c r="AKF157" s="35"/>
      <c r="AKG157" s="35"/>
      <c r="AKH157" s="35"/>
      <c r="AKI157" s="35"/>
      <c r="AKJ157" s="35"/>
      <c r="AKK157" s="35"/>
      <c r="AKL157" s="35"/>
      <c r="AKM157" s="35"/>
      <c r="AKN157" s="35"/>
      <c r="AKO157" s="35"/>
      <c r="AKP157" s="35"/>
      <c r="AKQ157" s="35"/>
      <c r="AKR157" s="35"/>
      <c r="AKS157" s="35"/>
      <c r="AKT157" s="35"/>
      <c r="AKU157" s="35"/>
      <c r="AKV157" s="35"/>
      <c r="AKW157" s="35"/>
      <c r="AKX157" s="35"/>
      <c r="AKY157" s="35"/>
      <c r="AKZ157" s="35"/>
      <c r="ALA157" s="35"/>
      <c r="ALB157" s="35"/>
      <c r="ALC157" s="35"/>
      <c r="ALD157" s="35"/>
      <c r="ALE157" s="35"/>
      <c r="ALF157" s="35"/>
      <c r="ALG157" s="35"/>
      <c r="ALH157" s="35"/>
      <c r="ALI157" s="35"/>
      <c r="ALJ157" s="35"/>
      <c r="ALK157" s="35"/>
      <c r="ALL157" s="35"/>
      <c r="ALM157" s="35"/>
      <c r="ALN157" s="35"/>
      <c r="ALO157" s="35"/>
      <c r="ALP157" s="35"/>
      <c r="ALQ157" s="35"/>
      <c r="ALR157" s="35"/>
      <c r="ALS157" s="35"/>
      <c r="ALT157" s="35"/>
      <c r="ALU157" s="35"/>
      <c r="ALV157" s="35"/>
      <c r="ALW157" s="35"/>
      <c r="ALX157" s="35"/>
      <c r="ALY157" s="35"/>
      <c r="ALZ157" s="35"/>
      <c r="AMA157" s="35"/>
    </row>
    <row r="158" spans="14:1015">
      <c r="N158" s="3">
        <f>Y158*info!T$4+AC158*info!T$5+AG158*info!T$6+AK158*info!T$7+N157</f>
        <v>2.807399999999999</v>
      </c>
      <c r="P158" s="45">
        <v>118</v>
      </c>
      <c r="Q158" s="131"/>
      <c r="R158" s="131"/>
      <c r="S158" s="161">
        <f t="shared" si="61"/>
        <v>2.5070355731225291E-2</v>
      </c>
      <c r="T158" s="169">
        <f>AA157*$AA$30*$AA$34*(1-$AA$32)+AE157*$AE$30*$AE$34*(1-$AE$32)+AI157*$AI$30*$AI$34*(1-$AI$32)+AM157*$AM$30*$AM$34*(1-$AM$32)+AQ157*$AQ$30*$AQ$34*(1-$AQ$32)+AU157*$AU$30*$AU$34*(1-$AU$32)+Q158-R158+AW157+AX157+Advance!G132</f>
        <v>0.20909999999999945</v>
      </c>
      <c r="U158" s="132">
        <f t="shared" si="70"/>
        <v>0</v>
      </c>
      <c r="V158" s="165">
        <f t="shared" si="49"/>
        <v>0.20909999999999945</v>
      </c>
      <c r="W158" s="166">
        <f t="shared" si="62"/>
        <v>7.944</v>
      </c>
      <c r="X158" s="49"/>
      <c r="Y158" s="42">
        <f t="shared" si="41"/>
        <v>0</v>
      </c>
      <c r="Z158" s="46">
        <f t="shared" si="63"/>
        <v>0</v>
      </c>
      <c r="AA158" s="47">
        <f t="shared" si="50"/>
        <v>0</v>
      </c>
      <c r="AB158" s="48">
        <f t="shared" si="51"/>
        <v>0.20909999999999945</v>
      </c>
      <c r="AC158" s="49">
        <f t="shared" si="52"/>
        <v>0</v>
      </c>
      <c r="AD158" s="46">
        <f t="shared" si="64"/>
        <v>0</v>
      </c>
      <c r="AE158" s="46">
        <f t="shared" si="53"/>
        <v>100</v>
      </c>
      <c r="AF158" s="50">
        <f t="shared" si="42"/>
        <v>0.20909999999999945</v>
      </c>
      <c r="AG158" s="42">
        <f t="shared" si="65"/>
        <v>6</v>
      </c>
      <c r="AH158" s="46">
        <f t="shared" si="66"/>
        <v>-6</v>
      </c>
      <c r="AI158" s="46">
        <f t="shared" si="54"/>
        <v>200</v>
      </c>
      <c r="AJ158" s="50">
        <f t="shared" si="43"/>
        <v>6.5099999999999436E-2</v>
      </c>
      <c r="AK158" s="42">
        <f t="shared" si="55"/>
        <v>1</v>
      </c>
      <c r="AL158" s="46">
        <f t="shared" si="67"/>
        <v>-1</v>
      </c>
      <c r="AM158" s="46">
        <f t="shared" si="56"/>
        <v>54</v>
      </c>
      <c r="AN158" s="50">
        <f t="shared" si="44"/>
        <v>2.9099999999999439E-2</v>
      </c>
      <c r="AO158" s="42">
        <f t="shared" si="57"/>
        <v>0</v>
      </c>
      <c r="AP158" s="46">
        <f t="shared" si="68"/>
        <v>0</v>
      </c>
      <c r="AQ158" s="46">
        <f t="shared" si="58"/>
        <v>0</v>
      </c>
      <c r="AR158" s="50">
        <f t="shared" si="45"/>
        <v>2.9099999999999439E-2</v>
      </c>
      <c r="AS158" s="42">
        <f t="shared" si="59"/>
        <v>0</v>
      </c>
      <c r="AT158" s="46">
        <f t="shared" si="69"/>
        <v>0</v>
      </c>
      <c r="AU158" s="46">
        <f t="shared" si="60"/>
        <v>0</v>
      </c>
      <c r="AV158" s="51">
        <f t="shared" si="46"/>
        <v>2.9099999999999439E-2</v>
      </c>
      <c r="AW158" s="42">
        <f t="shared" si="47"/>
        <v>0.20909999999999945</v>
      </c>
      <c r="AX158" s="43">
        <f t="shared" si="48"/>
        <v>-0.18000000000000002</v>
      </c>
      <c r="AY158" s="42">
        <f t="shared" si="71"/>
        <v>354</v>
      </c>
      <c r="AZ158" s="52">
        <f t="shared" si="72"/>
        <v>7.944</v>
      </c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  <c r="QR158" s="35"/>
      <c r="QS158" s="35"/>
      <c r="QT158" s="35"/>
      <c r="QU158" s="35"/>
      <c r="QV158" s="35"/>
      <c r="QW158" s="35"/>
      <c r="QX158" s="35"/>
      <c r="QY158" s="35"/>
      <c r="QZ158" s="35"/>
      <c r="RA158" s="35"/>
      <c r="RB158" s="35"/>
      <c r="RC158" s="35"/>
      <c r="RD158" s="35"/>
      <c r="RE158" s="35"/>
      <c r="RF158" s="35"/>
      <c r="RG158" s="35"/>
      <c r="RH158" s="35"/>
      <c r="RI158" s="35"/>
      <c r="RJ158" s="35"/>
      <c r="RK158" s="35"/>
      <c r="RL158" s="35"/>
      <c r="RM158" s="35"/>
      <c r="RN158" s="35"/>
      <c r="RO158" s="35"/>
      <c r="RP158" s="35"/>
      <c r="RQ158" s="35"/>
      <c r="RR158" s="35"/>
      <c r="RS158" s="35"/>
      <c r="RT158" s="35"/>
      <c r="RU158" s="35"/>
      <c r="RV158" s="35"/>
      <c r="RW158" s="35"/>
      <c r="RX158" s="35"/>
      <c r="RY158" s="35"/>
      <c r="RZ158" s="35"/>
      <c r="SA158" s="35"/>
      <c r="SB158" s="35"/>
      <c r="SC158" s="35"/>
      <c r="SD158" s="35"/>
      <c r="SE158" s="35"/>
      <c r="SF158" s="35"/>
      <c r="SG158" s="35"/>
      <c r="SH158" s="35"/>
      <c r="SI158" s="35"/>
      <c r="SJ158" s="35"/>
      <c r="SK158" s="35"/>
      <c r="SL158" s="35"/>
      <c r="SM158" s="35"/>
      <c r="SN158" s="35"/>
      <c r="SO158" s="35"/>
      <c r="SP158" s="35"/>
      <c r="SQ158" s="35"/>
      <c r="SR158" s="35"/>
      <c r="SS158" s="35"/>
      <c r="ST158" s="35"/>
      <c r="SU158" s="35"/>
      <c r="SV158" s="35"/>
      <c r="SW158" s="35"/>
      <c r="SX158" s="35"/>
      <c r="SY158" s="35"/>
      <c r="SZ158" s="35"/>
      <c r="TA158" s="35"/>
      <c r="TB158" s="35"/>
      <c r="TC158" s="35"/>
      <c r="TD158" s="35"/>
      <c r="TE158" s="35"/>
      <c r="TF158" s="35"/>
      <c r="TG158" s="35"/>
      <c r="TH158" s="35"/>
      <c r="TI158" s="35"/>
      <c r="TJ158" s="35"/>
      <c r="TK158" s="35"/>
      <c r="TL158" s="35"/>
      <c r="TM158" s="35"/>
      <c r="TN158" s="35"/>
      <c r="TO158" s="35"/>
      <c r="TP158" s="35"/>
      <c r="TQ158" s="35"/>
      <c r="TR158" s="35"/>
      <c r="TS158" s="35"/>
      <c r="TT158" s="35"/>
      <c r="TU158" s="35"/>
      <c r="TV158" s="35"/>
      <c r="TW158" s="35"/>
      <c r="TX158" s="35"/>
      <c r="TY158" s="35"/>
      <c r="TZ158" s="35"/>
      <c r="UA158" s="35"/>
      <c r="UB158" s="35"/>
      <c r="UC158" s="35"/>
      <c r="UD158" s="35"/>
      <c r="UE158" s="35"/>
      <c r="UF158" s="35"/>
      <c r="UG158" s="35"/>
      <c r="UH158" s="35"/>
      <c r="UI158" s="35"/>
      <c r="UJ158" s="35"/>
      <c r="UK158" s="35"/>
      <c r="UL158" s="35"/>
      <c r="UM158" s="35"/>
      <c r="UN158" s="35"/>
      <c r="UO158" s="35"/>
      <c r="UP158" s="35"/>
      <c r="UQ158" s="35"/>
      <c r="UR158" s="35"/>
      <c r="US158" s="35"/>
      <c r="UT158" s="35"/>
      <c r="UU158" s="35"/>
      <c r="UV158" s="35"/>
      <c r="UW158" s="35"/>
      <c r="UX158" s="35"/>
      <c r="UY158" s="35"/>
      <c r="UZ158" s="35"/>
      <c r="VA158" s="35"/>
      <c r="VB158" s="35"/>
      <c r="VC158" s="35"/>
      <c r="VD158" s="35"/>
      <c r="VE158" s="35"/>
      <c r="VF158" s="35"/>
      <c r="VG158" s="35"/>
      <c r="VH158" s="35"/>
      <c r="VI158" s="35"/>
      <c r="VJ158" s="35"/>
      <c r="VK158" s="35"/>
      <c r="VL158" s="35"/>
      <c r="VM158" s="35"/>
      <c r="VN158" s="35"/>
      <c r="VO158" s="35"/>
      <c r="VP158" s="35"/>
      <c r="VQ158" s="35"/>
      <c r="VR158" s="35"/>
      <c r="VS158" s="35"/>
      <c r="VT158" s="35"/>
      <c r="VU158" s="35"/>
      <c r="VV158" s="35"/>
      <c r="VW158" s="35"/>
      <c r="VX158" s="35"/>
      <c r="VY158" s="35"/>
      <c r="VZ158" s="35"/>
      <c r="WA158" s="35"/>
      <c r="WB158" s="35"/>
      <c r="WC158" s="35"/>
      <c r="WD158" s="35"/>
      <c r="WE158" s="35"/>
      <c r="WF158" s="35"/>
      <c r="WG158" s="35"/>
      <c r="WH158" s="35"/>
      <c r="WI158" s="35"/>
      <c r="WJ158" s="35"/>
      <c r="WK158" s="35"/>
      <c r="WL158" s="35"/>
      <c r="WM158" s="35"/>
      <c r="WN158" s="35"/>
      <c r="WO158" s="35"/>
      <c r="WP158" s="35"/>
      <c r="WQ158" s="35"/>
      <c r="WR158" s="35"/>
      <c r="WS158" s="35"/>
      <c r="WT158" s="35"/>
      <c r="WU158" s="35"/>
      <c r="WV158" s="35"/>
      <c r="WW158" s="35"/>
      <c r="WX158" s="35"/>
      <c r="WY158" s="35"/>
      <c r="WZ158" s="35"/>
      <c r="XA158" s="35"/>
      <c r="XB158" s="35"/>
      <c r="XC158" s="35"/>
      <c r="XD158" s="35"/>
      <c r="XE158" s="35"/>
      <c r="XF158" s="35"/>
      <c r="XG158" s="35"/>
      <c r="XH158" s="35"/>
      <c r="XI158" s="35"/>
      <c r="XJ158" s="35"/>
      <c r="XK158" s="35"/>
      <c r="XL158" s="35"/>
      <c r="XM158" s="35"/>
      <c r="XN158" s="35"/>
      <c r="XO158" s="35"/>
      <c r="XP158" s="35"/>
      <c r="XQ158" s="35"/>
      <c r="XR158" s="35"/>
      <c r="XS158" s="35"/>
      <c r="XT158" s="35"/>
      <c r="XU158" s="35"/>
      <c r="XV158" s="35"/>
      <c r="XW158" s="35"/>
      <c r="XX158" s="35"/>
      <c r="XY158" s="35"/>
      <c r="XZ158" s="35"/>
      <c r="YA158" s="35"/>
      <c r="YB158" s="35"/>
      <c r="YC158" s="35"/>
      <c r="YD158" s="35"/>
      <c r="YE158" s="35"/>
      <c r="YF158" s="35"/>
      <c r="YG158" s="35"/>
      <c r="YH158" s="35"/>
      <c r="YI158" s="35"/>
      <c r="YJ158" s="35"/>
      <c r="YK158" s="35"/>
      <c r="YL158" s="35"/>
      <c r="YM158" s="35"/>
      <c r="YN158" s="35"/>
      <c r="YO158" s="35"/>
      <c r="YP158" s="35"/>
      <c r="YQ158" s="35"/>
      <c r="YR158" s="35"/>
      <c r="YS158" s="35"/>
      <c r="YT158" s="35"/>
      <c r="YU158" s="35"/>
      <c r="YV158" s="35"/>
      <c r="YW158" s="35"/>
      <c r="YX158" s="35"/>
      <c r="YY158" s="35"/>
      <c r="YZ158" s="35"/>
      <c r="ZA158" s="35"/>
      <c r="ZB158" s="35"/>
      <c r="ZC158" s="35"/>
      <c r="ZD158" s="35"/>
      <c r="ZE158" s="35"/>
      <c r="ZF158" s="35"/>
      <c r="ZG158" s="35"/>
      <c r="ZH158" s="35"/>
      <c r="ZI158" s="35"/>
      <c r="ZJ158" s="35"/>
      <c r="ZK158" s="35"/>
      <c r="ZL158" s="35"/>
      <c r="ZM158" s="35"/>
      <c r="ZN158" s="35"/>
      <c r="ZO158" s="35"/>
      <c r="ZP158" s="35"/>
      <c r="ZQ158" s="35"/>
      <c r="ZR158" s="35"/>
      <c r="ZS158" s="35"/>
      <c r="ZT158" s="35"/>
      <c r="ZU158" s="35"/>
      <c r="ZV158" s="35"/>
      <c r="ZW158" s="35"/>
      <c r="ZX158" s="35"/>
      <c r="ZY158" s="35"/>
      <c r="ZZ158" s="35"/>
      <c r="AAA158" s="35"/>
      <c r="AAB158" s="35"/>
      <c r="AAC158" s="35"/>
      <c r="AAD158" s="35"/>
      <c r="AAE158" s="35"/>
      <c r="AAF158" s="35"/>
      <c r="AAG158" s="35"/>
      <c r="AAH158" s="35"/>
      <c r="AAI158" s="35"/>
      <c r="AAJ158" s="35"/>
      <c r="AAK158" s="35"/>
      <c r="AAL158" s="35"/>
      <c r="AAM158" s="35"/>
      <c r="AAN158" s="35"/>
      <c r="AAO158" s="35"/>
      <c r="AAP158" s="35"/>
      <c r="AAQ158" s="35"/>
      <c r="AAR158" s="35"/>
      <c r="AAS158" s="35"/>
      <c r="AAT158" s="35"/>
      <c r="AAU158" s="35"/>
      <c r="AAV158" s="35"/>
      <c r="AAW158" s="35"/>
      <c r="AAX158" s="35"/>
      <c r="AAY158" s="35"/>
      <c r="AAZ158" s="35"/>
      <c r="ABA158" s="35"/>
      <c r="ABB158" s="35"/>
      <c r="ABC158" s="35"/>
      <c r="ABD158" s="35"/>
      <c r="ABE158" s="35"/>
      <c r="ABF158" s="35"/>
      <c r="ABG158" s="35"/>
      <c r="ABH158" s="35"/>
      <c r="ABI158" s="35"/>
      <c r="ABJ158" s="35"/>
      <c r="ABK158" s="35"/>
      <c r="ABL158" s="35"/>
      <c r="ABM158" s="35"/>
      <c r="ABN158" s="35"/>
      <c r="ABO158" s="35"/>
      <c r="ABP158" s="35"/>
      <c r="ABQ158" s="35"/>
      <c r="ABR158" s="35"/>
      <c r="ABS158" s="35"/>
      <c r="ABT158" s="35"/>
      <c r="ABU158" s="35"/>
      <c r="ABV158" s="35"/>
      <c r="ABW158" s="35"/>
      <c r="ABX158" s="35"/>
      <c r="ABY158" s="35"/>
      <c r="ABZ158" s="35"/>
      <c r="ACA158" s="35"/>
      <c r="ACB158" s="35"/>
      <c r="ACC158" s="35"/>
      <c r="ACD158" s="35"/>
      <c r="ACE158" s="35"/>
      <c r="ACF158" s="35"/>
      <c r="ACG158" s="35"/>
      <c r="ACH158" s="35"/>
      <c r="ACI158" s="35"/>
      <c r="ACJ158" s="35"/>
      <c r="ACK158" s="35"/>
      <c r="ACL158" s="35"/>
      <c r="ACM158" s="35"/>
      <c r="ACN158" s="35"/>
      <c r="ACO158" s="35"/>
      <c r="ACP158" s="35"/>
      <c r="ACQ158" s="35"/>
      <c r="ACR158" s="35"/>
      <c r="ACS158" s="35"/>
      <c r="ACT158" s="35"/>
      <c r="ACU158" s="35"/>
      <c r="ACV158" s="35"/>
      <c r="ACW158" s="35"/>
      <c r="ACX158" s="35"/>
      <c r="ACY158" s="35"/>
      <c r="ACZ158" s="35"/>
      <c r="ADA158" s="35"/>
      <c r="ADB158" s="35"/>
      <c r="ADC158" s="35"/>
      <c r="ADD158" s="35"/>
      <c r="ADE158" s="35"/>
      <c r="ADF158" s="35"/>
      <c r="ADG158" s="35"/>
      <c r="ADH158" s="35"/>
      <c r="ADI158" s="35"/>
      <c r="ADJ158" s="35"/>
      <c r="ADK158" s="35"/>
      <c r="ADL158" s="35"/>
      <c r="ADM158" s="35"/>
      <c r="ADN158" s="35"/>
      <c r="ADO158" s="35"/>
      <c r="ADP158" s="35"/>
      <c r="ADQ158" s="35"/>
      <c r="ADR158" s="35"/>
      <c r="ADS158" s="35"/>
      <c r="ADT158" s="35"/>
      <c r="ADU158" s="35"/>
      <c r="ADV158" s="35"/>
      <c r="ADW158" s="35"/>
      <c r="ADX158" s="35"/>
      <c r="ADY158" s="35"/>
      <c r="ADZ158" s="35"/>
      <c r="AEA158" s="35"/>
      <c r="AEB158" s="35"/>
      <c r="AEC158" s="35"/>
      <c r="AED158" s="35"/>
      <c r="AEE158" s="35"/>
      <c r="AEF158" s="35"/>
      <c r="AEG158" s="35"/>
      <c r="AEH158" s="35"/>
      <c r="AEI158" s="35"/>
      <c r="AEJ158" s="35"/>
      <c r="AEK158" s="35"/>
      <c r="AEL158" s="35"/>
      <c r="AEM158" s="35"/>
      <c r="AEN158" s="35"/>
      <c r="AEO158" s="35"/>
      <c r="AEP158" s="35"/>
      <c r="AEQ158" s="35"/>
      <c r="AER158" s="35"/>
      <c r="AES158" s="35"/>
      <c r="AET158" s="35"/>
      <c r="AEU158" s="35"/>
      <c r="AEV158" s="35"/>
      <c r="AEW158" s="35"/>
      <c r="AEX158" s="35"/>
      <c r="AEY158" s="35"/>
      <c r="AEZ158" s="35"/>
      <c r="AFA158" s="35"/>
      <c r="AFB158" s="35"/>
      <c r="AFC158" s="35"/>
      <c r="AFD158" s="35"/>
      <c r="AFE158" s="35"/>
      <c r="AFF158" s="35"/>
      <c r="AFG158" s="35"/>
      <c r="AFH158" s="35"/>
      <c r="AFI158" s="35"/>
      <c r="AFJ158" s="35"/>
      <c r="AFK158" s="35"/>
      <c r="AFL158" s="35"/>
      <c r="AFM158" s="35"/>
      <c r="AFN158" s="35"/>
      <c r="AFO158" s="35"/>
      <c r="AFP158" s="35"/>
      <c r="AFQ158" s="35"/>
      <c r="AFR158" s="35"/>
      <c r="AFS158" s="35"/>
      <c r="AFT158" s="35"/>
      <c r="AFU158" s="35"/>
      <c r="AFV158" s="35"/>
      <c r="AFW158" s="35"/>
      <c r="AFX158" s="35"/>
      <c r="AFY158" s="35"/>
      <c r="AFZ158" s="35"/>
      <c r="AGA158" s="35"/>
      <c r="AGB158" s="35"/>
      <c r="AGC158" s="35"/>
      <c r="AGD158" s="35"/>
      <c r="AGE158" s="35"/>
      <c r="AGF158" s="35"/>
      <c r="AGG158" s="35"/>
      <c r="AGH158" s="35"/>
      <c r="AGI158" s="35"/>
      <c r="AGJ158" s="35"/>
      <c r="AGK158" s="35"/>
      <c r="AGL158" s="35"/>
      <c r="AGM158" s="35"/>
      <c r="AGN158" s="35"/>
      <c r="AGO158" s="35"/>
      <c r="AGP158" s="35"/>
      <c r="AGQ158" s="35"/>
      <c r="AGR158" s="35"/>
      <c r="AGS158" s="35"/>
      <c r="AGT158" s="35"/>
      <c r="AGU158" s="35"/>
      <c r="AGV158" s="35"/>
      <c r="AGW158" s="35"/>
      <c r="AGX158" s="35"/>
      <c r="AGY158" s="35"/>
      <c r="AGZ158" s="35"/>
      <c r="AHA158" s="35"/>
      <c r="AHB158" s="35"/>
      <c r="AHC158" s="35"/>
      <c r="AHD158" s="35"/>
      <c r="AHE158" s="35"/>
      <c r="AHF158" s="35"/>
      <c r="AHG158" s="35"/>
      <c r="AHH158" s="35"/>
      <c r="AHI158" s="35"/>
      <c r="AHJ158" s="35"/>
      <c r="AHK158" s="35"/>
      <c r="AHL158" s="35"/>
      <c r="AHM158" s="35"/>
      <c r="AHN158" s="35"/>
      <c r="AHO158" s="35"/>
      <c r="AHP158" s="35"/>
      <c r="AHQ158" s="35"/>
      <c r="AHR158" s="35"/>
      <c r="AHS158" s="35"/>
      <c r="AHT158" s="35"/>
      <c r="AHU158" s="35"/>
      <c r="AHV158" s="35"/>
      <c r="AHW158" s="35"/>
      <c r="AHX158" s="35"/>
      <c r="AHY158" s="35"/>
      <c r="AHZ158" s="35"/>
      <c r="AIA158" s="35"/>
      <c r="AIB158" s="35"/>
      <c r="AIC158" s="35"/>
      <c r="AID158" s="35"/>
      <c r="AIE158" s="35"/>
      <c r="AIF158" s="35"/>
      <c r="AIG158" s="35"/>
      <c r="AIH158" s="35"/>
      <c r="AII158" s="35"/>
      <c r="AIJ158" s="35"/>
      <c r="AIK158" s="35"/>
      <c r="AIL158" s="35"/>
      <c r="AIM158" s="35"/>
      <c r="AIN158" s="35"/>
      <c r="AIO158" s="35"/>
      <c r="AIP158" s="35"/>
      <c r="AIQ158" s="35"/>
      <c r="AIR158" s="35"/>
      <c r="AIS158" s="35"/>
      <c r="AIT158" s="35"/>
      <c r="AIU158" s="35"/>
      <c r="AIV158" s="35"/>
      <c r="AIW158" s="35"/>
      <c r="AIX158" s="35"/>
      <c r="AIY158" s="35"/>
      <c r="AIZ158" s="35"/>
      <c r="AJA158" s="35"/>
      <c r="AJB158" s="35"/>
      <c r="AJC158" s="35"/>
      <c r="AJD158" s="35"/>
      <c r="AJE158" s="35"/>
      <c r="AJF158" s="35"/>
      <c r="AJG158" s="35"/>
      <c r="AJH158" s="35"/>
      <c r="AJI158" s="35"/>
      <c r="AJJ158" s="35"/>
      <c r="AJK158" s="35"/>
      <c r="AJL158" s="35"/>
      <c r="AJM158" s="35"/>
      <c r="AJN158" s="35"/>
      <c r="AJO158" s="35"/>
      <c r="AJP158" s="35"/>
      <c r="AJQ158" s="35"/>
      <c r="AJR158" s="35"/>
      <c r="AJS158" s="35"/>
      <c r="AJT158" s="35"/>
      <c r="AJU158" s="35"/>
      <c r="AJV158" s="35"/>
      <c r="AJW158" s="35"/>
      <c r="AJX158" s="35"/>
      <c r="AJY158" s="35"/>
      <c r="AJZ158" s="35"/>
      <c r="AKA158" s="35"/>
      <c r="AKB158" s="35"/>
      <c r="AKC158" s="35"/>
      <c r="AKD158" s="35"/>
      <c r="AKE158" s="35"/>
      <c r="AKF158" s="35"/>
      <c r="AKG158" s="35"/>
      <c r="AKH158" s="35"/>
      <c r="AKI158" s="35"/>
      <c r="AKJ158" s="35"/>
      <c r="AKK158" s="35"/>
      <c r="AKL158" s="35"/>
      <c r="AKM158" s="35"/>
      <c r="AKN158" s="35"/>
      <c r="AKO158" s="35"/>
      <c r="AKP158" s="35"/>
      <c r="AKQ158" s="35"/>
      <c r="AKR158" s="35"/>
      <c r="AKS158" s="35"/>
      <c r="AKT158" s="35"/>
      <c r="AKU158" s="35"/>
      <c r="AKV158" s="35"/>
      <c r="AKW158" s="35"/>
      <c r="AKX158" s="35"/>
      <c r="AKY158" s="35"/>
      <c r="AKZ158" s="35"/>
      <c r="ALA158" s="35"/>
      <c r="ALB158" s="35"/>
      <c r="ALC158" s="35"/>
      <c r="ALD158" s="35"/>
      <c r="ALE158" s="35"/>
      <c r="ALF158" s="35"/>
      <c r="ALG158" s="35"/>
      <c r="ALH158" s="35"/>
      <c r="ALI158" s="35"/>
      <c r="ALJ158" s="35"/>
      <c r="ALK158" s="35"/>
      <c r="ALL158" s="35"/>
      <c r="ALM158" s="35"/>
      <c r="ALN158" s="35"/>
      <c r="ALO158" s="35"/>
      <c r="ALP158" s="35"/>
      <c r="ALQ158" s="35"/>
      <c r="ALR158" s="35"/>
      <c r="ALS158" s="35"/>
      <c r="ALT158" s="35"/>
      <c r="ALU158" s="35"/>
      <c r="ALV158" s="35"/>
      <c r="ALW158" s="35"/>
      <c r="ALX158" s="35"/>
      <c r="ALY158" s="35"/>
      <c r="ALZ158" s="35"/>
      <c r="AMA158" s="35"/>
    </row>
    <row r="159" spans="14:1015">
      <c r="N159" s="3">
        <f>Y159*info!T$4+AC159*info!T$5+AG159*info!T$6+AK159*info!T$7+N158</f>
        <v>2.8325999999999989</v>
      </c>
      <c r="P159" s="45">
        <v>119</v>
      </c>
      <c r="Q159" s="131"/>
      <c r="R159" s="131"/>
      <c r="S159" s="161">
        <f t="shared" si="61"/>
        <v>2.5070355731225291E-2</v>
      </c>
      <c r="T159" s="169">
        <f>AA158*$AA$30*$AA$34*(1-$AA$32)+AE158*$AE$30*$AE$34*(1-$AE$32)+AI158*$AI$30*$AI$34*(1-$AI$32)+AM158*$AM$30*$AM$34*(1-$AM$32)+AQ158*$AQ$30*$AQ$34*(1-$AQ$32)+AU158*$AU$30*$AU$34*(1-$AU$32)+Q159-R159+AW158+AX158+Advance!G133</f>
        <v>0.22769999999999943</v>
      </c>
      <c r="U159" s="132">
        <f t="shared" si="70"/>
        <v>0</v>
      </c>
      <c r="V159" s="165">
        <f t="shared" si="49"/>
        <v>0.22769999999999943</v>
      </c>
      <c r="W159" s="166">
        <f t="shared" si="62"/>
        <v>7.944</v>
      </c>
      <c r="X159" s="49"/>
      <c r="Y159" s="42">
        <f t="shared" si="41"/>
        <v>0</v>
      </c>
      <c r="Z159" s="46">
        <f t="shared" si="63"/>
        <v>0</v>
      </c>
      <c r="AA159" s="47">
        <f t="shared" si="50"/>
        <v>0</v>
      </c>
      <c r="AB159" s="48">
        <f t="shared" si="51"/>
        <v>0.22769999999999943</v>
      </c>
      <c r="AC159" s="49">
        <f t="shared" si="52"/>
        <v>0</v>
      </c>
      <c r="AD159" s="46">
        <f t="shared" si="64"/>
        <v>0</v>
      </c>
      <c r="AE159" s="46">
        <f t="shared" si="53"/>
        <v>100</v>
      </c>
      <c r="AF159" s="50">
        <f t="shared" si="42"/>
        <v>0.22769999999999943</v>
      </c>
      <c r="AG159" s="42">
        <f t="shared" si="65"/>
        <v>5</v>
      </c>
      <c r="AH159" s="46">
        <f t="shared" si="66"/>
        <v>-5</v>
      </c>
      <c r="AI159" s="46">
        <f t="shared" si="54"/>
        <v>200</v>
      </c>
      <c r="AJ159" s="50">
        <f t="shared" si="43"/>
        <v>0.10769999999999944</v>
      </c>
      <c r="AK159" s="42">
        <f t="shared" si="55"/>
        <v>2</v>
      </c>
      <c r="AL159" s="46">
        <f t="shared" si="67"/>
        <v>-2</v>
      </c>
      <c r="AM159" s="46">
        <f t="shared" si="56"/>
        <v>54</v>
      </c>
      <c r="AN159" s="50">
        <f t="shared" si="44"/>
        <v>3.5699999999999441E-2</v>
      </c>
      <c r="AO159" s="42">
        <f t="shared" si="57"/>
        <v>0</v>
      </c>
      <c r="AP159" s="46">
        <f t="shared" si="68"/>
        <v>0</v>
      </c>
      <c r="AQ159" s="46">
        <f t="shared" si="58"/>
        <v>0</v>
      </c>
      <c r="AR159" s="50">
        <f t="shared" si="45"/>
        <v>3.5699999999999441E-2</v>
      </c>
      <c r="AS159" s="42">
        <f t="shared" si="59"/>
        <v>0</v>
      </c>
      <c r="AT159" s="46">
        <f t="shared" si="69"/>
        <v>0</v>
      </c>
      <c r="AU159" s="46">
        <f t="shared" si="60"/>
        <v>0</v>
      </c>
      <c r="AV159" s="51">
        <f t="shared" si="46"/>
        <v>3.5699999999999441E-2</v>
      </c>
      <c r="AW159" s="42">
        <f t="shared" si="47"/>
        <v>0.22769999999999943</v>
      </c>
      <c r="AX159" s="43">
        <f t="shared" si="48"/>
        <v>-0.192</v>
      </c>
      <c r="AY159" s="42">
        <f t="shared" si="71"/>
        <v>354</v>
      </c>
      <c r="AZ159" s="52">
        <f t="shared" si="72"/>
        <v>7.944</v>
      </c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  <c r="QR159" s="35"/>
      <c r="QS159" s="35"/>
      <c r="QT159" s="35"/>
      <c r="QU159" s="35"/>
      <c r="QV159" s="35"/>
      <c r="QW159" s="35"/>
      <c r="QX159" s="35"/>
      <c r="QY159" s="35"/>
      <c r="QZ159" s="35"/>
      <c r="RA159" s="35"/>
      <c r="RB159" s="35"/>
      <c r="RC159" s="35"/>
      <c r="RD159" s="35"/>
      <c r="RE159" s="35"/>
      <c r="RF159" s="35"/>
      <c r="RG159" s="35"/>
      <c r="RH159" s="35"/>
      <c r="RI159" s="35"/>
      <c r="RJ159" s="35"/>
      <c r="RK159" s="35"/>
      <c r="RL159" s="35"/>
      <c r="RM159" s="35"/>
      <c r="RN159" s="35"/>
      <c r="RO159" s="35"/>
      <c r="RP159" s="35"/>
      <c r="RQ159" s="35"/>
      <c r="RR159" s="35"/>
      <c r="RS159" s="35"/>
      <c r="RT159" s="35"/>
      <c r="RU159" s="35"/>
      <c r="RV159" s="35"/>
      <c r="RW159" s="35"/>
      <c r="RX159" s="35"/>
      <c r="RY159" s="35"/>
      <c r="RZ159" s="35"/>
      <c r="SA159" s="35"/>
      <c r="SB159" s="35"/>
      <c r="SC159" s="35"/>
      <c r="SD159" s="35"/>
      <c r="SE159" s="35"/>
      <c r="SF159" s="35"/>
      <c r="SG159" s="35"/>
      <c r="SH159" s="35"/>
      <c r="SI159" s="35"/>
      <c r="SJ159" s="35"/>
      <c r="SK159" s="35"/>
      <c r="SL159" s="35"/>
      <c r="SM159" s="35"/>
      <c r="SN159" s="35"/>
      <c r="SO159" s="35"/>
      <c r="SP159" s="35"/>
      <c r="SQ159" s="35"/>
      <c r="SR159" s="35"/>
      <c r="SS159" s="35"/>
      <c r="ST159" s="35"/>
      <c r="SU159" s="35"/>
      <c r="SV159" s="35"/>
      <c r="SW159" s="35"/>
      <c r="SX159" s="35"/>
      <c r="SY159" s="35"/>
      <c r="SZ159" s="35"/>
      <c r="TA159" s="35"/>
      <c r="TB159" s="35"/>
      <c r="TC159" s="35"/>
      <c r="TD159" s="35"/>
      <c r="TE159" s="35"/>
      <c r="TF159" s="35"/>
      <c r="TG159" s="35"/>
      <c r="TH159" s="35"/>
      <c r="TI159" s="35"/>
      <c r="TJ159" s="35"/>
      <c r="TK159" s="35"/>
      <c r="TL159" s="35"/>
      <c r="TM159" s="35"/>
      <c r="TN159" s="35"/>
      <c r="TO159" s="35"/>
      <c r="TP159" s="35"/>
      <c r="TQ159" s="35"/>
      <c r="TR159" s="35"/>
      <c r="TS159" s="35"/>
      <c r="TT159" s="35"/>
      <c r="TU159" s="35"/>
      <c r="TV159" s="35"/>
      <c r="TW159" s="35"/>
      <c r="TX159" s="35"/>
      <c r="TY159" s="35"/>
      <c r="TZ159" s="35"/>
      <c r="UA159" s="35"/>
      <c r="UB159" s="35"/>
      <c r="UC159" s="35"/>
      <c r="UD159" s="35"/>
      <c r="UE159" s="35"/>
      <c r="UF159" s="35"/>
      <c r="UG159" s="35"/>
      <c r="UH159" s="35"/>
      <c r="UI159" s="35"/>
      <c r="UJ159" s="35"/>
      <c r="UK159" s="35"/>
      <c r="UL159" s="35"/>
      <c r="UM159" s="35"/>
      <c r="UN159" s="35"/>
      <c r="UO159" s="35"/>
      <c r="UP159" s="35"/>
      <c r="UQ159" s="35"/>
      <c r="UR159" s="35"/>
      <c r="US159" s="35"/>
      <c r="UT159" s="35"/>
      <c r="UU159" s="35"/>
      <c r="UV159" s="35"/>
      <c r="UW159" s="35"/>
      <c r="UX159" s="35"/>
      <c r="UY159" s="35"/>
      <c r="UZ159" s="35"/>
      <c r="VA159" s="35"/>
      <c r="VB159" s="35"/>
      <c r="VC159" s="35"/>
      <c r="VD159" s="35"/>
      <c r="VE159" s="35"/>
      <c r="VF159" s="35"/>
      <c r="VG159" s="35"/>
      <c r="VH159" s="35"/>
      <c r="VI159" s="35"/>
      <c r="VJ159" s="35"/>
      <c r="VK159" s="35"/>
      <c r="VL159" s="35"/>
      <c r="VM159" s="35"/>
      <c r="VN159" s="35"/>
      <c r="VO159" s="35"/>
      <c r="VP159" s="35"/>
      <c r="VQ159" s="35"/>
      <c r="VR159" s="35"/>
      <c r="VS159" s="35"/>
      <c r="VT159" s="35"/>
      <c r="VU159" s="35"/>
      <c r="VV159" s="35"/>
      <c r="VW159" s="35"/>
      <c r="VX159" s="35"/>
      <c r="VY159" s="35"/>
      <c r="VZ159" s="35"/>
      <c r="WA159" s="35"/>
      <c r="WB159" s="35"/>
      <c r="WC159" s="35"/>
      <c r="WD159" s="35"/>
      <c r="WE159" s="35"/>
      <c r="WF159" s="35"/>
      <c r="WG159" s="35"/>
      <c r="WH159" s="35"/>
      <c r="WI159" s="35"/>
      <c r="WJ159" s="35"/>
      <c r="WK159" s="35"/>
      <c r="WL159" s="35"/>
      <c r="WM159" s="35"/>
      <c r="WN159" s="35"/>
      <c r="WO159" s="35"/>
      <c r="WP159" s="35"/>
      <c r="WQ159" s="35"/>
      <c r="WR159" s="35"/>
      <c r="WS159" s="35"/>
      <c r="WT159" s="35"/>
      <c r="WU159" s="35"/>
      <c r="WV159" s="35"/>
      <c r="WW159" s="35"/>
      <c r="WX159" s="35"/>
      <c r="WY159" s="35"/>
      <c r="WZ159" s="35"/>
      <c r="XA159" s="35"/>
      <c r="XB159" s="35"/>
      <c r="XC159" s="35"/>
      <c r="XD159" s="35"/>
      <c r="XE159" s="35"/>
      <c r="XF159" s="35"/>
      <c r="XG159" s="35"/>
      <c r="XH159" s="35"/>
      <c r="XI159" s="35"/>
      <c r="XJ159" s="35"/>
      <c r="XK159" s="35"/>
      <c r="XL159" s="35"/>
      <c r="XM159" s="35"/>
      <c r="XN159" s="35"/>
      <c r="XO159" s="35"/>
      <c r="XP159" s="35"/>
      <c r="XQ159" s="35"/>
      <c r="XR159" s="35"/>
      <c r="XS159" s="35"/>
      <c r="XT159" s="35"/>
      <c r="XU159" s="35"/>
      <c r="XV159" s="35"/>
      <c r="XW159" s="35"/>
      <c r="XX159" s="35"/>
      <c r="XY159" s="35"/>
      <c r="XZ159" s="35"/>
      <c r="YA159" s="35"/>
      <c r="YB159" s="35"/>
      <c r="YC159" s="35"/>
      <c r="YD159" s="35"/>
      <c r="YE159" s="35"/>
      <c r="YF159" s="35"/>
      <c r="YG159" s="35"/>
      <c r="YH159" s="35"/>
      <c r="YI159" s="35"/>
      <c r="YJ159" s="35"/>
      <c r="YK159" s="35"/>
      <c r="YL159" s="35"/>
      <c r="YM159" s="35"/>
      <c r="YN159" s="35"/>
      <c r="YO159" s="35"/>
      <c r="YP159" s="35"/>
      <c r="YQ159" s="35"/>
      <c r="YR159" s="35"/>
      <c r="YS159" s="35"/>
      <c r="YT159" s="35"/>
      <c r="YU159" s="35"/>
      <c r="YV159" s="35"/>
      <c r="YW159" s="35"/>
      <c r="YX159" s="35"/>
      <c r="YY159" s="35"/>
      <c r="YZ159" s="35"/>
      <c r="ZA159" s="35"/>
      <c r="ZB159" s="35"/>
      <c r="ZC159" s="35"/>
      <c r="ZD159" s="35"/>
      <c r="ZE159" s="35"/>
      <c r="ZF159" s="35"/>
      <c r="ZG159" s="35"/>
      <c r="ZH159" s="35"/>
      <c r="ZI159" s="35"/>
      <c r="ZJ159" s="35"/>
      <c r="ZK159" s="35"/>
      <c r="ZL159" s="35"/>
      <c r="ZM159" s="35"/>
      <c r="ZN159" s="35"/>
      <c r="ZO159" s="35"/>
      <c r="ZP159" s="35"/>
      <c r="ZQ159" s="35"/>
      <c r="ZR159" s="35"/>
      <c r="ZS159" s="35"/>
      <c r="ZT159" s="35"/>
      <c r="ZU159" s="35"/>
      <c r="ZV159" s="35"/>
      <c r="ZW159" s="35"/>
      <c r="ZX159" s="35"/>
      <c r="ZY159" s="35"/>
      <c r="ZZ159" s="35"/>
      <c r="AAA159" s="35"/>
      <c r="AAB159" s="35"/>
      <c r="AAC159" s="35"/>
      <c r="AAD159" s="35"/>
      <c r="AAE159" s="35"/>
      <c r="AAF159" s="35"/>
      <c r="AAG159" s="35"/>
      <c r="AAH159" s="35"/>
      <c r="AAI159" s="35"/>
      <c r="AAJ159" s="35"/>
      <c r="AAK159" s="35"/>
      <c r="AAL159" s="35"/>
      <c r="AAM159" s="35"/>
      <c r="AAN159" s="35"/>
      <c r="AAO159" s="35"/>
      <c r="AAP159" s="35"/>
      <c r="AAQ159" s="35"/>
      <c r="AAR159" s="35"/>
      <c r="AAS159" s="35"/>
      <c r="AAT159" s="35"/>
      <c r="AAU159" s="35"/>
      <c r="AAV159" s="35"/>
      <c r="AAW159" s="35"/>
      <c r="AAX159" s="35"/>
      <c r="AAY159" s="35"/>
      <c r="AAZ159" s="35"/>
      <c r="ABA159" s="35"/>
      <c r="ABB159" s="35"/>
      <c r="ABC159" s="35"/>
      <c r="ABD159" s="35"/>
      <c r="ABE159" s="35"/>
      <c r="ABF159" s="35"/>
      <c r="ABG159" s="35"/>
      <c r="ABH159" s="35"/>
      <c r="ABI159" s="35"/>
      <c r="ABJ159" s="35"/>
      <c r="ABK159" s="35"/>
      <c r="ABL159" s="35"/>
      <c r="ABM159" s="35"/>
      <c r="ABN159" s="35"/>
      <c r="ABO159" s="35"/>
      <c r="ABP159" s="35"/>
      <c r="ABQ159" s="35"/>
      <c r="ABR159" s="35"/>
      <c r="ABS159" s="35"/>
      <c r="ABT159" s="35"/>
      <c r="ABU159" s="35"/>
      <c r="ABV159" s="35"/>
      <c r="ABW159" s="35"/>
      <c r="ABX159" s="35"/>
      <c r="ABY159" s="35"/>
      <c r="ABZ159" s="35"/>
      <c r="ACA159" s="35"/>
      <c r="ACB159" s="35"/>
      <c r="ACC159" s="35"/>
      <c r="ACD159" s="35"/>
      <c r="ACE159" s="35"/>
      <c r="ACF159" s="35"/>
      <c r="ACG159" s="35"/>
      <c r="ACH159" s="35"/>
      <c r="ACI159" s="35"/>
      <c r="ACJ159" s="35"/>
      <c r="ACK159" s="35"/>
      <c r="ACL159" s="35"/>
      <c r="ACM159" s="35"/>
      <c r="ACN159" s="35"/>
      <c r="ACO159" s="35"/>
      <c r="ACP159" s="35"/>
      <c r="ACQ159" s="35"/>
      <c r="ACR159" s="35"/>
      <c r="ACS159" s="35"/>
      <c r="ACT159" s="35"/>
      <c r="ACU159" s="35"/>
      <c r="ACV159" s="35"/>
      <c r="ACW159" s="35"/>
      <c r="ACX159" s="35"/>
      <c r="ACY159" s="35"/>
      <c r="ACZ159" s="35"/>
      <c r="ADA159" s="35"/>
      <c r="ADB159" s="35"/>
      <c r="ADC159" s="35"/>
      <c r="ADD159" s="35"/>
      <c r="ADE159" s="35"/>
      <c r="ADF159" s="35"/>
      <c r="ADG159" s="35"/>
      <c r="ADH159" s="35"/>
      <c r="ADI159" s="35"/>
      <c r="ADJ159" s="35"/>
      <c r="ADK159" s="35"/>
      <c r="ADL159" s="35"/>
      <c r="ADM159" s="35"/>
      <c r="ADN159" s="35"/>
      <c r="ADO159" s="35"/>
      <c r="ADP159" s="35"/>
      <c r="ADQ159" s="35"/>
      <c r="ADR159" s="35"/>
      <c r="ADS159" s="35"/>
      <c r="ADT159" s="35"/>
      <c r="ADU159" s="35"/>
      <c r="ADV159" s="35"/>
      <c r="ADW159" s="35"/>
      <c r="ADX159" s="35"/>
      <c r="ADY159" s="35"/>
      <c r="ADZ159" s="35"/>
      <c r="AEA159" s="35"/>
      <c r="AEB159" s="35"/>
      <c r="AEC159" s="35"/>
      <c r="AED159" s="35"/>
      <c r="AEE159" s="35"/>
      <c r="AEF159" s="35"/>
      <c r="AEG159" s="35"/>
      <c r="AEH159" s="35"/>
      <c r="AEI159" s="35"/>
      <c r="AEJ159" s="35"/>
      <c r="AEK159" s="35"/>
      <c r="AEL159" s="35"/>
      <c r="AEM159" s="35"/>
      <c r="AEN159" s="35"/>
      <c r="AEO159" s="35"/>
      <c r="AEP159" s="35"/>
      <c r="AEQ159" s="35"/>
      <c r="AER159" s="35"/>
      <c r="AES159" s="35"/>
      <c r="AET159" s="35"/>
      <c r="AEU159" s="35"/>
      <c r="AEV159" s="35"/>
      <c r="AEW159" s="35"/>
      <c r="AEX159" s="35"/>
      <c r="AEY159" s="35"/>
      <c r="AEZ159" s="35"/>
      <c r="AFA159" s="35"/>
      <c r="AFB159" s="35"/>
      <c r="AFC159" s="35"/>
      <c r="AFD159" s="35"/>
      <c r="AFE159" s="35"/>
      <c r="AFF159" s="35"/>
      <c r="AFG159" s="35"/>
      <c r="AFH159" s="35"/>
      <c r="AFI159" s="35"/>
      <c r="AFJ159" s="35"/>
      <c r="AFK159" s="35"/>
      <c r="AFL159" s="35"/>
      <c r="AFM159" s="35"/>
      <c r="AFN159" s="35"/>
      <c r="AFO159" s="35"/>
      <c r="AFP159" s="35"/>
      <c r="AFQ159" s="35"/>
      <c r="AFR159" s="35"/>
      <c r="AFS159" s="35"/>
      <c r="AFT159" s="35"/>
      <c r="AFU159" s="35"/>
      <c r="AFV159" s="35"/>
      <c r="AFW159" s="35"/>
      <c r="AFX159" s="35"/>
      <c r="AFY159" s="35"/>
      <c r="AFZ159" s="35"/>
      <c r="AGA159" s="35"/>
      <c r="AGB159" s="35"/>
      <c r="AGC159" s="35"/>
      <c r="AGD159" s="35"/>
      <c r="AGE159" s="35"/>
      <c r="AGF159" s="35"/>
      <c r="AGG159" s="35"/>
      <c r="AGH159" s="35"/>
      <c r="AGI159" s="35"/>
      <c r="AGJ159" s="35"/>
      <c r="AGK159" s="35"/>
      <c r="AGL159" s="35"/>
      <c r="AGM159" s="35"/>
      <c r="AGN159" s="35"/>
      <c r="AGO159" s="35"/>
      <c r="AGP159" s="35"/>
      <c r="AGQ159" s="35"/>
      <c r="AGR159" s="35"/>
      <c r="AGS159" s="35"/>
      <c r="AGT159" s="35"/>
      <c r="AGU159" s="35"/>
      <c r="AGV159" s="35"/>
      <c r="AGW159" s="35"/>
      <c r="AGX159" s="35"/>
      <c r="AGY159" s="35"/>
      <c r="AGZ159" s="35"/>
      <c r="AHA159" s="35"/>
      <c r="AHB159" s="35"/>
      <c r="AHC159" s="35"/>
      <c r="AHD159" s="35"/>
      <c r="AHE159" s="35"/>
      <c r="AHF159" s="35"/>
      <c r="AHG159" s="35"/>
      <c r="AHH159" s="35"/>
      <c r="AHI159" s="35"/>
      <c r="AHJ159" s="35"/>
      <c r="AHK159" s="35"/>
      <c r="AHL159" s="35"/>
      <c r="AHM159" s="35"/>
      <c r="AHN159" s="35"/>
      <c r="AHO159" s="35"/>
      <c r="AHP159" s="35"/>
      <c r="AHQ159" s="35"/>
      <c r="AHR159" s="35"/>
      <c r="AHS159" s="35"/>
      <c r="AHT159" s="35"/>
      <c r="AHU159" s="35"/>
      <c r="AHV159" s="35"/>
      <c r="AHW159" s="35"/>
      <c r="AHX159" s="35"/>
      <c r="AHY159" s="35"/>
      <c r="AHZ159" s="35"/>
      <c r="AIA159" s="35"/>
      <c r="AIB159" s="35"/>
      <c r="AIC159" s="35"/>
      <c r="AID159" s="35"/>
      <c r="AIE159" s="35"/>
      <c r="AIF159" s="35"/>
      <c r="AIG159" s="35"/>
      <c r="AIH159" s="35"/>
      <c r="AII159" s="35"/>
      <c r="AIJ159" s="35"/>
      <c r="AIK159" s="35"/>
      <c r="AIL159" s="35"/>
      <c r="AIM159" s="35"/>
      <c r="AIN159" s="35"/>
      <c r="AIO159" s="35"/>
      <c r="AIP159" s="35"/>
      <c r="AIQ159" s="35"/>
      <c r="AIR159" s="35"/>
      <c r="AIS159" s="35"/>
      <c r="AIT159" s="35"/>
      <c r="AIU159" s="35"/>
      <c r="AIV159" s="35"/>
      <c r="AIW159" s="35"/>
      <c r="AIX159" s="35"/>
      <c r="AIY159" s="35"/>
      <c r="AIZ159" s="35"/>
      <c r="AJA159" s="35"/>
      <c r="AJB159" s="35"/>
      <c r="AJC159" s="35"/>
      <c r="AJD159" s="35"/>
      <c r="AJE159" s="35"/>
      <c r="AJF159" s="35"/>
      <c r="AJG159" s="35"/>
      <c r="AJH159" s="35"/>
      <c r="AJI159" s="35"/>
      <c r="AJJ159" s="35"/>
      <c r="AJK159" s="35"/>
      <c r="AJL159" s="35"/>
      <c r="AJM159" s="35"/>
      <c r="AJN159" s="35"/>
      <c r="AJO159" s="35"/>
      <c r="AJP159" s="35"/>
      <c r="AJQ159" s="35"/>
      <c r="AJR159" s="35"/>
      <c r="AJS159" s="35"/>
      <c r="AJT159" s="35"/>
      <c r="AJU159" s="35"/>
      <c r="AJV159" s="35"/>
      <c r="AJW159" s="35"/>
      <c r="AJX159" s="35"/>
      <c r="AJY159" s="35"/>
      <c r="AJZ159" s="35"/>
      <c r="AKA159" s="35"/>
      <c r="AKB159" s="35"/>
      <c r="AKC159" s="35"/>
      <c r="AKD159" s="35"/>
      <c r="AKE159" s="35"/>
      <c r="AKF159" s="35"/>
      <c r="AKG159" s="35"/>
      <c r="AKH159" s="35"/>
      <c r="AKI159" s="35"/>
      <c r="AKJ159" s="35"/>
      <c r="AKK159" s="35"/>
      <c r="AKL159" s="35"/>
      <c r="AKM159" s="35"/>
      <c r="AKN159" s="35"/>
      <c r="AKO159" s="35"/>
      <c r="AKP159" s="35"/>
      <c r="AKQ159" s="35"/>
      <c r="AKR159" s="35"/>
      <c r="AKS159" s="35"/>
      <c r="AKT159" s="35"/>
      <c r="AKU159" s="35"/>
      <c r="AKV159" s="35"/>
      <c r="AKW159" s="35"/>
      <c r="AKX159" s="35"/>
      <c r="AKY159" s="35"/>
      <c r="AKZ159" s="35"/>
      <c r="ALA159" s="35"/>
      <c r="ALB159" s="35"/>
      <c r="ALC159" s="35"/>
      <c r="ALD159" s="35"/>
      <c r="ALE159" s="35"/>
      <c r="ALF159" s="35"/>
      <c r="ALG159" s="35"/>
      <c r="ALH159" s="35"/>
      <c r="ALI159" s="35"/>
      <c r="ALJ159" s="35"/>
      <c r="ALK159" s="35"/>
      <c r="ALL159" s="35"/>
      <c r="ALM159" s="35"/>
      <c r="ALN159" s="35"/>
      <c r="ALO159" s="35"/>
      <c r="ALP159" s="35"/>
      <c r="ALQ159" s="35"/>
      <c r="ALR159" s="35"/>
      <c r="ALS159" s="35"/>
      <c r="ALT159" s="35"/>
      <c r="ALU159" s="35"/>
      <c r="ALV159" s="35"/>
      <c r="ALW159" s="35"/>
      <c r="ALX159" s="35"/>
      <c r="ALY159" s="35"/>
      <c r="ALZ159" s="35"/>
      <c r="AMA159" s="35"/>
    </row>
    <row r="160" spans="14:1015">
      <c r="N160" s="3">
        <f>Y160*info!T$4+AC160*info!T$5+AG160*info!T$6+AK160*info!T$7+N159</f>
        <v>2.8577999999999988</v>
      </c>
      <c r="P160" s="45">
        <v>120</v>
      </c>
      <c r="Q160" s="131"/>
      <c r="R160" s="131"/>
      <c r="S160" s="161">
        <f t="shared" si="61"/>
        <v>2.5070355731225291E-2</v>
      </c>
      <c r="T160" s="169">
        <f>AA159*$AA$30*$AA$34*(1-$AA$32)+AE159*$AE$30*$AE$34*(1-$AE$32)+AI159*$AI$30*$AI$34*(1-$AI$32)+AM159*$AM$30*$AM$34*(1-$AM$32)+AQ159*$AQ$30*$AQ$34*(1-$AQ$32)+AU159*$AU$30*$AU$34*(1-$AU$32)+Q160-R160+AW159+AX159+Advance!G134</f>
        <v>0.23429999999999945</v>
      </c>
      <c r="U160" s="132">
        <f t="shared" si="70"/>
        <v>0</v>
      </c>
      <c r="V160" s="165">
        <f t="shared" si="49"/>
        <v>0.23429999999999945</v>
      </c>
      <c r="W160" s="166">
        <f t="shared" si="62"/>
        <v>8.016</v>
      </c>
      <c r="X160" s="49"/>
      <c r="Y160" s="42">
        <f t="shared" si="41"/>
        <v>0</v>
      </c>
      <c r="Z160" s="46">
        <f t="shared" si="63"/>
        <v>0</v>
      </c>
      <c r="AA160" s="47">
        <f t="shared" si="50"/>
        <v>0</v>
      </c>
      <c r="AB160" s="48">
        <f t="shared" si="51"/>
        <v>0.23429999999999945</v>
      </c>
      <c r="AC160" s="49">
        <f t="shared" si="52"/>
        <v>0</v>
      </c>
      <c r="AD160" s="46">
        <f t="shared" si="64"/>
        <v>0</v>
      </c>
      <c r="AE160" s="46">
        <f t="shared" si="53"/>
        <v>100</v>
      </c>
      <c r="AF160" s="50">
        <f t="shared" si="42"/>
        <v>0.23429999999999945</v>
      </c>
      <c r="AG160" s="42">
        <f t="shared" si="65"/>
        <v>4</v>
      </c>
      <c r="AH160" s="46">
        <f t="shared" si="66"/>
        <v>-4</v>
      </c>
      <c r="AI160" s="46">
        <f t="shared" si="54"/>
        <v>200</v>
      </c>
      <c r="AJ160" s="50">
        <f t="shared" si="43"/>
        <v>0.13829999999999945</v>
      </c>
      <c r="AK160" s="42">
        <f t="shared" si="55"/>
        <v>3</v>
      </c>
      <c r="AL160" s="46">
        <f t="shared" si="67"/>
        <v>-1</v>
      </c>
      <c r="AM160" s="46">
        <f t="shared" si="56"/>
        <v>56</v>
      </c>
      <c r="AN160" s="50">
        <f t="shared" si="44"/>
        <v>3.0299999999999466E-2</v>
      </c>
      <c r="AO160" s="42">
        <f t="shared" si="57"/>
        <v>0</v>
      </c>
      <c r="AP160" s="46">
        <f t="shared" si="68"/>
        <v>0</v>
      </c>
      <c r="AQ160" s="46">
        <f t="shared" si="58"/>
        <v>0</v>
      </c>
      <c r="AR160" s="50">
        <f t="shared" si="45"/>
        <v>3.0299999999999466E-2</v>
      </c>
      <c r="AS160" s="42">
        <f t="shared" si="59"/>
        <v>0</v>
      </c>
      <c r="AT160" s="46">
        <f t="shared" si="69"/>
        <v>0</v>
      </c>
      <c r="AU160" s="46">
        <f t="shared" si="60"/>
        <v>0</v>
      </c>
      <c r="AV160" s="51">
        <f t="shared" si="46"/>
        <v>3.0299999999999466E-2</v>
      </c>
      <c r="AW160" s="42">
        <f t="shared" si="47"/>
        <v>0.23429999999999945</v>
      </c>
      <c r="AX160" s="43">
        <f t="shared" si="48"/>
        <v>-0.20399999999999999</v>
      </c>
      <c r="AY160" s="42">
        <f t="shared" si="71"/>
        <v>356</v>
      </c>
      <c r="AZ160" s="52">
        <f t="shared" si="72"/>
        <v>8.016</v>
      </c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  <c r="QR160" s="35"/>
      <c r="QS160" s="35"/>
      <c r="QT160" s="35"/>
      <c r="QU160" s="35"/>
      <c r="QV160" s="35"/>
      <c r="QW160" s="35"/>
      <c r="QX160" s="35"/>
      <c r="QY160" s="35"/>
      <c r="QZ160" s="35"/>
      <c r="RA160" s="35"/>
      <c r="RB160" s="35"/>
      <c r="RC160" s="35"/>
      <c r="RD160" s="35"/>
      <c r="RE160" s="35"/>
      <c r="RF160" s="35"/>
      <c r="RG160" s="35"/>
      <c r="RH160" s="35"/>
      <c r="RI160" s="35"/>
      <c r="RJ160" s="35"/>
      <c r="RK160" s="35"/>
      <c r="RL160" s="35"/>
      <c r="RM160" s="35"/>
      <c r="RN160" s="35"/>
      <c r="RO160" s="35"/>
      <c r="RP160" s="35"/>
      <c r="RQ160" s="35"/>
      <c r="RR160" s="35"/>
      <c r="RS160" s="35"/>
      <c r="RT160" s="35"/>
      <c r="RU160" s="35"/>
      <c r="RV160" s="35"/>
      <c r="RW160" s="35"/>
      <c r="RX160" s="35"/>
      <c r="RY160" s="35"/>
      <c r="RZ160" s="35"/>
      <c r="SA160" s="35"/>
      <c r="SB160" s="35"/>
      <c r="SC160" s="35"/>
      <c r="SD160" s="35"/>
      <c r="SE160" s="35"/>
      <c r="SF160" s="35"/>
      <c r="SG160" s="35"/>
      <c r="SH160" s="35"/>
      <c r="SI160" s="35"/>
      <c r="SJ160" s="35"/>
      <c r="SK160" s="35"/>
      <c r="SL160" s="35"/>
      <c r="SM160" s="35"/>
      <c r="SN160" s="35"/>
      <c r="SO160" s="35"/>
      <c r="SP160" s="35"/>
      <c r="SQ160" s="35"/>
      <c r="SR160" s="35"/>
      <c r="SS160" s="35"/>
      <c r="ST160" s="35"/>
      <c r="SU160" s="35"/>
      <c r="SV160" s="35"/>
      <c r="SW160" s="35"/>
      <c r="SX160" s="35"/>
      <c r="SY160" s="35"/>
      <c r="SZ160" s="35"/>
      <c r="TA160" s="35"/>
      <c r="TB160" s="35"/>
      <c r="TC160" s="35"/>
      <c r="TD160" s="35"/>
      <c r="TE160" s="35"/>
      <c r="TF160" s="35"/>
      <c r="TG160" s="35"/>
      <c r="TH160" s="35"/>
      <c r="TI160" s="35"/>
      <c r="TJ160" s="35"/>
      <c r="TK160" s="35"/>
      <c r="TL160" s="35"/>
      <c r="TM160" s="35"/>
      <c r="TN160" s="35"/>
      <c r="TO160" s="35"/>
      <c r="TP160" s="35"/>
      <c r="TQ160" s="35"/>
      <c r="TR160" s="35"/>
      <c r="TS160" s="35"/>
      <c r="TT160" s="35"/>
      <c r="TU160" s="35"/>
      <c r="TV160" s="35"/>
      <c r="TW160" s="35"/>
      <c r="TX160" s="35"/>
      <c r="TY160" s="35"/>
      <c r="TZ160" s="35"/>
      <c r="UA160" s="35"/>
      <c r="UB160" s="35"/>
      <c r="UC160" s="35"/>
      <c r="UD160" s="35"/>
      <c r="UE160" s="35"/>
      <c r="UF160" s="35"/>
      <c r="UG160" s="35"/>
      <c r="UH160" s="35"/>
      <c r="UI160" s="35"/>
      <c r="UJ160" s="35"/>
      <c r="UK160" s="35"/>
      <c r="UL160" s="35"/>
      <c r="UM160" s="35"/>
      <c r="UN160" s="35"/>
      <c r="UO160" s="35"/>
      <c r="UP160" s="35"/>
      <c r="UQ160" s="35"/>
      <c r="UR160" s="35"/>
      <c r="US160" s="35"/>
      <c r="UT160" s="35"/>
      <c r="UU160" s="35"/>
      <c r="UV160" s="35"/>
      <c r="UW160" s="35"/>
      <c r="UX160" s="35"/>
      <c r="UY160" s="35"/>
      <c r="UZ160" s="35"/>
      <c r="VA160" s="35"/>
      <c r="VB160" s="35"/>
      <c r="VC160" s="35"/>
      <c r="VD160" s="35"/>
      <c r="VE160" s="35"/>
      <c r="VF160" s="35"/>
      <c r="VG160" s="35"/>
      <c r="VH160" s="35"/>
      <c r="VI160" s="35"/>
      <c r="VJ160" s="35"/>
      <c r="VK160" s="35"/>
      <c r="VL160" s="35"/>
      <c r="VM160" s="35"/>
      <c r="VN160" s="35"/>
      <c r="VO160" s="35"/>
      <c r="VP160" s="35"/>
      <c r="VQ160" s="35"/>
      <c r="VR160" s="35"/>
      <c r="VS160" s="35"/>
      <c r="VT160" s="35"/>
      <c r="VU160" s="35"/>
      <c r="VV160" s="35"/>
      <c r="VW160" s="35"/>
      <c r="VX160" s="35"/>
      <c r="VY160" s="35"/>
      <c r="VZ160" s="35"/>
      <c r="WA160" s="35"/>
      <c r="WB160" s="35"/>
      <c r="WC160" s="35"/>
      <c r="WD160" s="35"/>
      <c r="WE160" s="35"/>
      <c r="WF160" s="35"/>
      <c r="WG160" s="35"/>
      <c r="WH160" s="35"/>
      <c r="WI160" s="35"/>
      <c r="WJ160" s="35"/>
      <c r="WK160" s="35"/>
      <c r="WL160" s="35"/>
      <c r="WM160" s="35"/>
      <c r="WN160" s="35"/>
      <c r="WO160" s="35"/>
      <c r="WP160" s="35"/>
      <c r="WQ160" s="35"/>
      <c r="WR160" s="35"/>
      <c r="WS160" s="35"/>
      <c r="WT160" s="35"/>
      <c r="WU160" s="35"/>
      <c r="WV160" s="35"/>
      <c r="WW160" s="35"/>
      <c r="WX160" s="35"/>
      <c r="WY160" s="35"/>
      <c r="WZ160" s="35"/>
      <c r="XA160" s="35"/>
      <c r="XB160" s="35"/>
      <c r="XC160" s="35"/>
      <c r="XD160" s="35"/>
      <c r="XE160" s="35"/>
      <c r="XF160" s="35"/>
      <c r="XG160" s="35"/>
      <c r="XH160" s="35"/>
      <c r="XI160" s="35"/>
      <c r="XJ160" s="35"/>
      <c r="XK160" s="35"/>
      <c r="XL160" s="35"/>
      <c r="XM160" s="35"/>
      <c r="XN160" s="35"/>
      <c r="XO160" s="35"/>
      <c r="XP160" s="35"/>
      <c r="XQ160" s="35"/>
      <c r="XR160" s="35"/>
      <c r="XS160" s="35"/>
      <c r="XT160" s="35"/>
      <c r="XU160" s="35"/>
      <c r="XV160" s="35"/>
      <c r="XW160" s="35"/>
      <c r="XX160" s="35"/>
      <c r="XY160" s="35"/>
      <c r="XZ160" s="35"/>
      <c r="YA160" s="35"/>
      <c r="YB160" s="35"/>
      <c r="YC160" s="35"/>
      <c r="YD160" s="35"/>
      <c r="YE160" s="35"/>
      <c r="YF160" s="35"/>
      <c r="YG160" s="35"/>
      <c r="YH160" s="35"/>
      <c r="YI160" s="35"/>
      <c r="YJ160" s="35"/>
      <c r="YK160" s="35"/>
      <c r="YL160" s="35"/>
      <c r="YM160" s="35"/>
      <c r="YN160" s="35"/>
      <c r="YO160" s="35"/>
      <c r="YP160" s="35"/>
      <c r="YQ160" s="35"/>
      <c r="YR160" s="35"/>
      <c r="YS160" s="35"/>
      <c r="YT160" s="35"/>
      <c r="YU160" s="35"/>
      <c r="YV160" s="35"/>
      <c r="YW160" s="35"/>
      <c r="YX160" s="35"/>
      <c r="YY160" s="35"/>
      <c r="YZ160" s="35"/>
      <c r="ZA160" s="35"/>
      <c r="ZB160" s="35"/>
      <c r="ZC160" s="35"/>
      <c r="ZD160" s="35"/>
      <c r="ZE160" s="35"/>
      <c r="ZF160" s="35"/>
      <c r="ZG160" s="35"/>
      <c r="ZH160" s="35"/>
      <c r="ZI160" s="35"/>
      <c r="ZJ160" s="35"/>
      <c r="ZK160" s="35"/>
      <c r="ZL160" s="35"/>
      <c r="ZM160" s="35"/>
      <c r="ZN160" s="35"/>
      <c r="ZO160" s="35"/>
      <c r="ZP160" s="35"/>
      <c r="ZQ160" s="35"/>
      <c r="ZR160" s="35"/>
      <c r="ZS160" s="35"/>
      <c r="ZT160" s="35"/>
      <c r="ZU160" s="35"/>
      <c r="ZV160" s="35"/>
      <c r="ZW160" s="35"/>
      <c r="ZX160" s="35"/>
      <c r="ZY160" s="35"/>
      <c r="ZZ160" s="35"/>
      <c r="AAA160" s="35"/>
      <c r="AAB160" s="35"/>
      <c r="AAC160" s="35"/>
      <c r="AAD160" s="35"/>
      <c r="AAE160" s="35"/>
      <c r="AAF160" s="35"/>
      <c r="AAG160" s="35"/>
      <c r="AAH160" s="35"/>
      <c r="AAI160" s="35"/>
      <c r="AAJ160" s="35"/>
      <c r="AAK160" s="35"/>
      <c r="AAL160" s="35"/>
      <c r="AAM160" s="35"/>
      <c r="AAN160" s="35"/>
      <c r="AAO160" s="35"/>
      <c r="AAP160" s="35"/>
      <c r="AAQ160" s="35"/>
      <c r="AAR160" s="35"/>
      <c r="AAS160" s="35"/>
      <c r="AAT160" s="35"/>
      <c r="AAU160" s="35"/>
      <c r="AAV160" s="35"/>
      <c r="AAW160" s="35"/>
      <c r="AAX160" s="35"/>
      <c r="AAY160" s="35"/>
      <c r="AAZ160" s="35"/>
      <c r="ABA160" s="35"/>
      <c r="ABB160" s="35"/>
      <c r="ABC160" s="35"/>
      <c r="ABD160" s="35"/>
      <c r="ABE160" s="35"/>
      <c r="ABF160" s="35"/>
      <c r="ABG160" s="35"/>
      <c r="ABH160" s="35"/>
      <c r="ABI160" s="35"/>
      <c r="ABJ160" s="35"/>
      <c r="ABK160" s="35"/>
      <c r="ABL160" s="35"/>
      <c r="ABM160" s="35"/>
      <c r="ABN160" s="35"/>
      <c r="ABO160" s="35"/>
      <c r="ABP160" s="35"/>
      <c r="ABQ160" s="35"/>
      <c r="ABR160" s="35"/>
      <c r="ABS160" s="35"/>
      <c r="ABT160" s="35"/>
      <c r="ABU160" s="35"/>
      <c r="ABV160" s="35"/>
      <c r="ABW160" s="35"/>
      <c r="ABX160" s="35"/>
      <c r="ABY160" s="35"/>
      <c r="ABZ160" s="35"/>
      <c r="ACA160" s="35"/>
      <c r="ACB160" s="35"/>
      <c r="ACC160" s="35"/>
      <c r="ACD160" s="35"/>
      <c r="ACE160" s="35"/>
      <c r="ACF160" s="35"/>
      <c r="ACG160" s="35"/>
      <c r="ACH160" s="35"/>
      <c r="ACI160" s="35"/>
      <c r="ACJ160" s="35"/>
      <c r="ACK160" s="35"/>
      <c r="ACL160" s="35"/>
      <c r="ACM160" s="35"/>
      <c r="ACN160" s="35"/>
      <c r="ACO160" s="35"/>
      <c r="ACP160" s="35"/>
      <c r="ACQ160" s="35"/>
      <c r="ACR160" s="35"/>
      <c r="ACS160" s="35"/>
      <c r="ACT160" s="35"/>
      <c r="ACU160" s="35"/>
      <c r="ACV160" s="35"/>
      <c r="ACW160" s="35"/>
      <c r="ACX160" s="35"/>
      <c r="ACY160" s="35"/>
      <c r="ACZ160" s="35"/>
      <c r="ADA160" s="35"/>
      <c r="ADB160" s="35"/>
      <c r="ADC160" s="35"/>
      <c r="ADD160" s="35"/>
      <c r="ADE160" s="35"/>
      <c r="ADF160" s="35"/>
      <c r="ADG160" s="35"/>
      <c r="ADH160" s="35"/>
      <c r="ADI160" s="35"/>
      <c r="ADJ160" s="35"/>
      <c r="ADK160" s="35"/>
      <c r="ADL160" s="35"/>
      <c r="ADM160" s="35"/>
      <c r="ADN160" s="35"/>
      <c r="ADO160" s="35"/>
      <c r="ADP160" s="35"/>
      <c r="ADQ160" s="35"/>
      <c r="ADR160" s="35"/>
      <c r="ADS160" s="35"/>
      <c r="ADT160" s="35"/>
      <c r="ADU160" s="35"/>
      <c r="ADV160" s="35"/>
      <c r="ADW160" s="35"/>
      <c r="ADX160" s="35"/>
      <c r="ADY160" s="35"/>
      <c r="ADZ160" s="35"/>
      <c r="AEA160" s="35"/>
      <c r="AEB160" s="35"/>
      <c r="AEC160" s="35"/>
      <c r="AED160" s="35"/>
      <c r="AEE160" s="35"/>
      <c r="AEF160" s="35"/>
      <c r="AEG160" s="35"/>
      <c r="AEH160" s="35"/>
      <c r="AEI160" s="35"/>
      <c r="AEJ160" s="35"/>
      <c r="AEK160" s="35"/>
      <c r="AEL160" s="35"/>
      <c r="AEM160" s="35"/>
      <c r="AEN160" s="35"/>
      <c r="AEO160" s="35"/>
      <c r="AEP160" s="35"/>
      <c r="AEQ160" s="35"/>
      <c r="AER160" s="35"/>
      <c r="AES160" s="35"/>
      <c r="AET160" s="35"/>
      <c r="AEU160" s="35"/>
      <c r="AEV160" s="35"/>
      <c r="AEW160" s="35"/>
      <c r="AEX160" s="35"/>
      <c r="AEY160" s="35"/>
      <c r="AEZ160" s="35"/>
      <c r="AFA160" s="35"/>
      <c r="AFB160" s="35"/>
      <c r="AFC160" s="35"/>
      <c r="AFD160" s="35"/>
      <c r="AFE160" s="35"/>
      <c r="AFF160" s="35"/>
      <c r="AFG160" s="35"/>
      <c r="AFH160" s="35"/>
      <c r="AFI160" s="35"/>
      <c r="AFJ160" s="35"/>
      <c r="AFK160" s="35"/>
      <c r="AFL160" s="35"/>
      <c r="AFM160" s="35"/>
      <c r="AFN160" s="35"/>
      <c r="AFO160" s="35"/>
      <c r="AFP160" s="35"/>
      <c r="AFQ160" s="35"/>
      <c r="AFR160" s="35"/>
      <c r="AFS160" s="35"/>
      <c r="AFT160" s="35"/>
      <c r="AFU160" s="35"/>
      <c r="AFV160" s="35"/>
      <c r="AFW160" s="35"/>
      <c r="AFX160" s="35"/>
      <c r="AFY160" s="35"/>
      <c r="AFZ160" s="35"/>
      <c r="AGA160" s="35"/>
      <c r="AGB160" s="35"/>
      <c r="AGC160" s="35"/>
      <c r="AGD160" s="35"/>
      <c r="AGE160" s="35"/>
      <c r="AGF160" s="35"/>
      <c r="AGG160" s="35"/>
      <c r="AGH160" s="35"/>
      <c r="AGI160" s="35"/>
      <c r="AGJ160" s="35"/>
      <c r="AGK160" s="35"/>
      <c r="AGL160" s="35"/>
      <c r="AGM160" s="35"/>
      <c r="AGN160" s="35"/>
      <c r="AGO160" s="35"/>
      <c r="AGP160" s="35"/>
      <c r="AGQ160" s="35"/>
      <c r="AGR160" s="35"/>
      <c r="AGS160" s="35"/>
      <c r="AGT160" s="35"/>
      <c r="AGU160" s="35"/>
      <c r="AGV160" s="35"/>
      <c r="AGW160" s="35"/>
      <c r="AGX160" s="35"/>
      <c r="AGY160" s="35"/>
      <c r="AGZ160" s="35"/>
      <c r="AHA160" s="35"/>
      <c r="AHB160" s="35"/>
      <c r="AHC160" s="35"/>
      <c r="AHD160" s="35"/>
      <c r="AHE160" s="35"/>
      <c r="AHF160" s="35"/>
      <c r="AHG160" s="35"/>
      <c r="AHH160" s="35"/>
      <c r="AHI160" s="35"/>
      <c r="AHJ160" s="35"/>
      <c r="AHK160" s="35"/>
      <c r="AHL160" s="35"/>
      <c r="AHM160" s="35"/>
      <c r="AHN160" s="35"/>
      <c r="AHO160" s="35"/>
      <c r="AHP160" s="35"/>
      <c r="AHQ160" s="35"/>
      <c r="AHR160" s="35"/>
      <c r="AHS160" s="35"/>
      <c r="AHT160" s="35"/>
      <c r="AHU160" s="35"/>
      <c r="AHV160" s="35"/>
      <c r="AHW160" s="35"/>
      <c r="AHX160" s="35"/>
      <c r="AHY160" s="35"/>
      <c r="AHZ160" s="35"/>
      <c r="AIA160" s="35"/>
      <c r="AIB160" s="35"/>
      <c r="AIC160" s="35"/>
      <c r="AID160" s="35"/>
      <c r="AIE160" s="35"/>
      <c r="AIF160" s="35"/>
      <c r="AIG160" s="35"/>
      <c r="AIH160" s="35"/>
      <c r="AII160" s="35"/>
      <c r="AIJ160" s="35"/>
      <c r="AIK160" s="35"/>
      <c r="AIL160" s="35"/>
      <c r="AIM160" s="35"/>
      <c r="AIN160" s="35"/>
      <c r="AIO160" s="35"/>
      <c r="AIP160" s="35"/>
      <c r="AIQ160" s="35"/>
      <c r="AIR160" s="35"/>
      <c r="AIS160" s="35"/>
      <c r="AIT160" s="35"/>
      <c r="AIU160" s="35"/>
      <c r="AIV160" s="35"/>
      <c r="AIW160" s="35"/>
      <c r="AIX160" s="35"/>
      <c r="AIY160" s="35"/>
      <c r="AIZ160" s="35"/>
      <c r="AJA160" s="35"/>
      <c r="AJB160" s="35"/>
      <c r="AJC160" s="35"/>
      <c r="AJD160" s="35"/>
      <c r="AJE160" s="35"/>
      <c r="AJF160" s="35"/>
      <c r="AJG160" s="35"/>
      <c r="AJH160" s="35"/>
      <c r="AJI160" s="35"/>
      <c r="AJJ160" s="35"/>
      <c r="AJK160" s="35"/>
      <c r="AJL160" s="35"/>
      <c r="AJM160" s="35"/>
      <c r="AJN160" s="35"/>
      <c r="AJO160" s="35"/>
      <c r="AJP160" s="35"/>
      <c r="AJQ160" s="35"/>
      <c r="AJR160" s="35"/>
      <c r="AJS160" s="35"/>
      <c r="AJT160" s="35"/>
      <c r="AJU160" s="35"/>
      <c r="AJV160" s="35"/>
      <c r="AJW160" s="35"/>
      <c r="AJX160" s="35"/>
      <c r="AJY160" s="35"/>
      <c r="AJZ160" s="35"/>
      <c r="AKA160" s="35"/>
      <c r="AKB160" s="35"/>
      <c r="AKC160" s="35"/>
      <c r="AKD160" s="35"/>
      <c r="AKE160" s="35"/>
      <c r="AKF160" s="35"/>
      <c r="AKG160" s="35"/>
      <c r="AKH160" s="35"/>
      <c r="AKI160" s="35"/>
      <c r="AKJ160" s="35"/>
      <c r="AKK160" s="35"/>
      <c r="AKL160" s="35"/>
      <c r="AKM160" s="35"/>
      <c r="AKN160" s="35"/>
      <c r="AKO160" s="35"/>
      <c r="AKP160" s="35"/>
      <c r="AKQ160" s="35"/>
      <c r="AKR160" s="35"/>
      <c r="AKS160" s="35"/>
      <c r="AKT160" s="35"/>
      <c r="AKU160" s="35"/>
      <c r="AKV160" s="35"/>
      <c r="AKW160" s="35"/>
      <c r="AKX160" s="35"/>
      <c r="AKY160" s="35"/>
      <c r="AKZ160" s="35"/>
      <c r="ALA160" s="35"/>
      <c r="ALB160" s="35"/>
      <c r="ALC160" s="35"/>
      <c r="ALD160" s="35"/>
      <c r="ALE160" s="35"/>
      <c r="ALF160" s="35"/>
      <c r="ALG160" s="35"/>
      <c r="ALH160" s="35"/>
      <c r="ALI160" s="35"/>
      <c r="ALJ160" s="35"/>
      <c r="ALK160" s="35"/>
      <c r="ALL160" s="35"/>
      <c r="ALM160" s="35"/>
      <c r="ALN160" s="35"/>
      <c r="ALO160" s="35"/>
      <c r="ALP160" s="35"/>
      <c r="ALQ160" s="35"/>
      <c r="ALR160" s="35"/>
      <c r="ALS160" s="35"/>
      <c r="ALT160" s="35"/>
      <c r="ALU160" s="35"/>
      <c r="ALV160" s="35"/>
      <c r="ALW160" s="35"/>
      <c r="ALX160" s="35"/>
      <c r="ALY160" s="35"/>
      <c r="ALZ160" s="35"/>
      <c r="AMA160" s="35"/>
    </row>
    <row r="161" spans="14:1015">
      <c r="N161" s="3">
        <f>Y161*info!T$4+AC161*info!T$5+AG161*info!T$6+AK161*info!T$7+N160</f>
        <v>2.8829999999999987</v>
      </c>
      <c r="P161" s="45">
        <v>121</v>
      </c>
      <c r="Q161" s="131"/>
      <c r="R161" s="131"/>
      <c r="S161" s="161">
        <f t="shared" si="61"/>
        <v>2.5233992094861657E-2</v>
      </c>
      <c r="T161" s="169">
        <f>AA160*$AA$30*$AA$34*(1-$AA$32)+AE160*$AE$30*$AE$34*(1-$AE$32)+AI160*$AI$30*$AI$34*(1-$AI$32)+AM160*$AM$30*$AM$34*(1-$AM$32)+AQ160*$AQ$30*$AQ$34*(1-$AQ$32)+AU160*$AU$30*$AU$34*(1-$AU$32)+Q161-R161+AW160+AX160+Advance!G135</f>
        <v>0.23069999999999943</v>
      </c>
      <c r="U161" s="132">
        <f t="shared" si="70"/>
        <v>0</v>
      </c>
      <c r="V161" s="165">
        <f t="shared" si="49"/>
        <v>0.23069999999999943</v>
      </c>
      <c r="W161" s="166">
        <f t="shared" si="62"/>
        <v>8.0519999999999996</v>
      </c>
      <c r="X161" s="49"/>
      <c r="Y161" s="42">
        <f t="shared" si="41"/>
        <v>0</v>
      </c>
      <c r="Z161" s="46">
        <f t="shared" si="63"/>
        <v>0</v>
      </c>
      <c r="AA161" s="47">
        <f t="shared" si="50"/>
        <v>0</v>
      </c>
      <c r="AB161" s="48">
        <f t="shared" si="51"/>
        <v>0.23069999999999943</v>
      </c>
      <c r="AC161" s="49">
        <f t="shared" si="52"/>
        <v>0</v>
      </c>
      <c r="AD161" s="46">
        <f t="shared" si="64"/>
        <v>0</v>
      </c>
      <c r="AE161" s="46">
        <f t="shared" si="53"/>
        <v>100</v>
      </c>
      <c r="AF161" s="50">
        <f t="shared" si="42"/>
        <v>0.23069999999999943</v>
      </c>
      <c r="AG161" s="42">
        <f t="shared" si="65"/>
        <v>4</v>
      </c>
      <c r="AH161" s="46">
        <f t="shared" si="66"/>
        <v>-4</v>
      </c>
      <c r="AI161" s="46">
        <f t="shared" si="54"/>
        <v>200</v>
      </c>
      <c r="AJ161" s="50">
        <f t="shared" si="43"/>
        <v>0.13469999999999943</v>
      </c>
      <c r="AK161" s="42">
        <f t="shared" si="55"/>
        <v>3</v>
      </c>
      <c r="AL161" s="46">
        <f t="shared" si="67"/>
        <v>-2</v>
      </c>
      <c r="AM161" s="46">
        <f t="shared" si="56"/>
        <v>57</v>
      </c>
      <c r="AN161" s="50">
        <f t="shared" si="44"/>
        <v>2.6699999999999446E-2</v>
      </c>
      <c r="AO161" s="42">
        <f t="shared" si="57"/>
        <v>0</v>
      </c>
      <c r="AP161" s="46">
        <f t="shared" si="68"/>
        <v>0</v>
      </c>
      <c r="AQ161" s="46">
        <f t="shared" si="58"/>
        <v>0</v>
      </c>
      <c r="AR161" s="50">
        <f t="shared" si="45"/>
        <v>2.6699999999999446E-2</v>
      </c>
      <c r="AS161" s="42">
        <f t="shared" si="59"/>
        <v>0</v>
      </c>
      <c r="AT161" s="46">
        <f t="shared" si="69"/>
        <v>0</v>
      </c>
      <c r="AU161" s="46">
        <f t="shared" si="60"/>
        <v>0</v>
      </c>
      <c r="AV161" s="51">
        <f t="shared" si="46"/>
        <v>2.6699999999999446E-2</v>
      </c>
      <c r="AW161" s="42">
        <f t="shared" si="47"/>
        <v>0.23069999999999943</v>
      </c>
      <c r="AX161" s="43">
        <f t="shared" si="48"/>
        <v>-0.20399999999999999</v>
      </c>
      <c r="AY161" s="42">
        <f t="shared" si="71"/>
        <v>357</v>
      </c>
      <c r="AZ161" s="52">
        <f t="shared" si="72"/>
        <v>8.0519999999999996</v>
      </c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  <c r="QR161" s="35"/>
      <c r="QS161" s="35"/>
      <c r="QT161" s="35"/>
      <c r="QU161" s="35"/>
      <c r="QV161" s="35"/>
      <c r="QW161" s="35"/>
      <c r="QX161" s="35"/>
      <c r="QY161" s="35"/>
      <c r="QZ161" s="35"/>
      <c r="RA161" s="35"/>
      <c r="RB161" s="35"/>
      <c r="RC161" s="35"/>
      <c r="RD161" s="35"/>
      <c r="RE161" s="35"/>
      <c r="RF161" s="35"/>
      <c r="RG161" s="35"/>
      <c r="RH161" s="35"/>
      <c r="RI161" s="35"/>
      <c r="RJ161" s="35"/>
      <c r="RK161" s="35"/>
      <c r="RL161" s="35"/>
      <c r="RM161" s="35"/>
      <c r="RN161" s="35"/>
      <c r="RO161" s="35"/>
      <c r="RP161" s="35"/>
      <c r="RQ161" s="35"/>
      <c r="RR161" s="35"/>
      <c r="RS161" s="35"/>
      <c r="RT161" s="35"/>
      <c r="RU161" s="35"/>
      <c r="RV161" s="35"/>
      <c r="RW161" s="35"/>
      <c r="RX161" s="35"/>
      <c r="RY161" s="35"/>
      <c r="RZ161" s="35"/>
      <c r="SA161" s="35"/>
      <c r="SB161" s="35"/>
      <c r="SC161" s="35"/>
      <c r="SD161" s="35"/>
      <c r="SE161" s="35"/>
      <c r="SF161" s="35"/>
      <c r="SG161" s="35"/>
      <c r="SH161" s="35"/>
      <c r="SI161" s="35"/>
      <c r="SJ161" s="35"/>
      <c r="SK161" s="35"/>
      <c r="SL161" s="35"/>
      <c r="SM161" s="35"/>
      <c r="SN161" s="35"/>
      <c r="SO161" s="35"/>
      <c r="SP161" s="35"/>
      <c r="SQ161" s="35"/>
      <c r="SR161" s="35"/>
      <c r="SS161" s="35"/>
      <c r="ST161" s="35"/>
      <c r="SU161" s="35"/>
      <c r="SV161" s="35"/>
      <c r="SW161" s="35"/>
      <c r="SX161" s="35"/>
      <c r="SY161" s="35"/>
      <c r="SZ161" s="35"/>
      <c r="TA161" s="35"/>
      <c r="TB161" s="35"/>
      <c r="TC161" s="35"/>
      <c r="TD161" s="35"/>
      <c r="TE161" s="35"/>
      <c r="TF161" s="35"/>
      <c r="TG161" s="35"/>
      <c r="TH161" s="35"/>
      <c r="TI161" s="35"/>
      <c r="TJ161" s="35"/>
      <c r="TK161" s="35"/>
      <c r="TL161" s="35"/>
      <c r="TM161" s="35"/>
      <c r="TN161" s="35"/>
      <c r="TO161" s="35"/>
      <c r="TP161" s="35"/>
      <c r="TQ161" s="35"/>
      <c r="TR161" s="35"/>
      <c r="TS161" s="35"/>
      <c r="TT161" s="35"/>
      <c r="TU161" s="35"/>
      <c r="TV161" s="35"/>
      <c r="TW161" s="35"/>
      <c r="TX161" s="35"/>
      <c r="TY161" s="35"/>
      <c r="TZ161" s="35"/>
      <c r="UA161" s="35"/>
      <c r="UB161" s="35"/>
      <c r="UC161" s="35"/>
      <c r="UD161" s="35"/>
      <c r="UE161" s="35"/>
      <c r="UF161" s="35"/>
      <c r="UG161" s="35"/>
      <c r="UH161" s="35"/>
      <c r="UI161" s="35"/>
      <c r="UJ161" s="35"/>
      <c r="UK161" s="35"/>
      <c r="UL161" s="35"/>
      <c r="UM161" s="35"/>
      <c r="UN161" s="35"/>
      <c r="UO161" s="35"/>
      <c r="UP161" s="35"/>
      <c r="UQ161" s="35"/>
      <c r="UR161" s="35"/>
      <c r="US161" s="35"/>
      <c r="UT161" s="35"/>
      <c r="UU161" s="35"/>
      <c r="UV161" s="35"/>
      <c r="UW161" s="35"/>
      <c r="UX161" s="35"/>
      <c r="UY161" s="35"/>
      <c r="UZ161" s="35"/>
      <c r="VA161" s="35"/>
      <c r="VB161" s="35"/>
      <c r="VC161" s="35"/>
      <c r="VD161" s="35"/>
      <c r="VE161" s="35"/>
      <c r="VF161" s="35"/>
      <c r="VG161" s="35"/>
      <c r="VH161" s="35"/>
      <c r="VI161" s="35"/>
      <c r="VJ161" s="35"/>
      <c r="VK161" s="35"/>
      <c r="VL161" s="35"/>
      <c r="VM161" s="35"/>
      <c r="VN161" s="35"/>
      <c r="VO161" s="35"/>
      <c r="VP161" s="35"/>
      <c r="VQ161" s="35"/>
      <c r="VR161" s="35"/>
      <c r="VS161" s="35"/>
      <c r="VT161" s="35"/>
      <c r="VU161" s="35"/>
      <c r="VV161" s="35"/>
      <c r="VW161" s="35"/>
      <c r="VX161" s="35"/>
      <c r="VY161" s="35"/>
      <c r="VZ161" s="35"/>
      <c r="WA161" s="35"/>
      <c r="WB161" s="35"/>
      <c r="WC161" s="35"/>
      <c r="WD161" s="35"/>
      <c r="WE161" s="35"/>
      <c r="WF161" s="35"/>
      <c r="WG161" s="35"/>
      <c r="WH161" s="35"/>
      <c r="WI161" s="35"/>
      <c r="WJ161" s="35"/>
      <c r="WK161" s="35"/>
      <c r="WL161" s="35"/>
      <c r="WM161" s="35"/>
      <c r="WN161" s="35"/>
      <c r="WO161" s="35"/>
      <c r="WP161" s="35"/>
      <c r="WQ161" s="35"/>
      <c r="WR161" s="35"/>
      <c r="WS161" s="35"/>
      <c r="WT161" s="35"/>
      <c r="WU161" s="35"/>
      <c r="WV161" s="35"/>
      <c r="WW161" s="35"/>
      <c r="WX161" s="35"/>
      <c r="WY161" s="35"/>
      <c r="WZ161" s="35"/>
      <c r="XA161" s="35"/>
      <c r="XB161" s="35"/>
      <c r="XC161" s="35"/>
      <c r="XD161" s="35"/>
      <c r="XE161" s="35"/>
      <c r="XF161" s="35"/>
      <c r="XG161" s="35"/>
      <c r="XH161" s="35"/>
      <c r="XI161" s="35"/>
      <c r="XJ161" s="35"/>
      <c r="XK161" s="35"/>
      <c r="XL161" s="35"/>
      <c r="XM161" s="35"/>
      <c r="XN161" s="35"/>
      <c r="XO161" s="35"/>
      <c r="XP161" s="35"/>
      <c r="XQ161" s="35"/>
      <c r="XR161" s="35"/>
      <c r="XS161" s="35"/>
      <c r="XT161" s="35"/>
      <c r="XU161" s="35"/>
      <c r="XV161" s="35"/>
      <c r="XW161" s="35"/>
      <c r="XX161" s="35"/>
      <c r="XY161" s="35"/>
      <c r="XZ161" s="35"/>
      <c r="YA161" s="35"/>
      <c r="YB161" s="35"/>
      <c r="YC161" s="35"/>
      <c r="YD161" s="35"/>
      <c r="YE161" s="35"/>
      <c r="YF161" s="35"/>
      <c r="YG161" s="35"/>
      <c r="YH161" s="35"/>
      <c r="YI161" s="35"/>
      <c r="YJ161" s="35"/>
      <c r="YK161" s="35"/>
      <c r="YL161" s="35"/>
      <c r="YM161" s="35"/>
      <c r="YN161" s="35"/>
      <c r="YO161" s="35"/>
      <c r="YP161" s="35"/>
      <c r="YQ161" s="35"/>
      <c r="YR161" s="35"/>
      <c r="YS161" s="35"/>
      <c r="YT161" s="35"/>
      <c r="YU161" s="35"/>
      <c r="YV161" s="35"/>
      <c r="YW161" s="35"/>
      <c r="YX161" s="35"/>
      <c r="YY161" s="35"/>
      <c r="YZ161" s="35"/>
      <c r="ZA161" s="35"/>
      <c r="ZB161" s="35"/>
      <c r="ZC161" s="35"/>
      <c r="ZD161" s="35"/>
      <c r="ZE161" s="35"/>
      <c r="ZF161" s="35"/>
      <c r="ZG161" s="35"/>
      <c r="ZH161" s="35"/>
      <c r="ZI161" s="35"/>
      <c r="ZJ161" s="35"/>
      <c r="ZK161" s="35"/>
      <c r="ZL161" s="35"/>
      <c r="ZM161" s="35"/>
      <c r="ZN161" s="35"/>
      <c r="ZO161" s="35"/>
      <c r="ZP161" s="35"/>
      <c r="ZQ161" s="35"/>
      <c r="ZR161" s="35"/>
      <c r="ZS161" s="35"/>
      <c r="ZT161" s="35"/>
      <c r="ZU161" s="35"/>
      <c r="ZV161" s="35"/>
      <c r="ZW161" s="35"/>
      <c r="ZX161" s="35"/>
      <c r="ZY161" s="35"/>
      <c r="ZZ161" s="35"/>
      <c r="AAA161" s="35"/>
      <c r="AAB161" s="35"/>
      <c r="AAC161" s="35"/>
      <c r="AAD161" s="35"/>
      <c r="AAE161" s="35"/>
      <c r="AAF161" s="35"/>
      <c r="AAG161" s="35"/>
      <c r="AAH161" s="35"/>
      <c r="AAI161" s="35"/>
      <c r="AAJ161" s="35"/>
      <c r="AAK161" s="35"/>
      <c r="AAL161" s="35"/>
      <c r="AAM161" s="35"/>
      <c r="AAN161" s="35"/>
      <c r="AAO161" s="35"/>
      <c r="AAP161" s="35"/>
      <c r="AAQ161" s="35"/>
      <c r="AAR161" s="35"/>
      <c r="AAS161" s="35"/>
      <c r="AAT161" s="35"/>
      <c r="AAU161" s="35"/>
      <c r="AAV161" s="35"/>
      <c r="AAW161" s="35"/>
      <c r="AAX161" s="35"/>
      <c r="AAY161" s="35"/>
      <c r="AAZ161" s="35"/>
      <c r="ABA161" s="35"/>
      <c r="ABB161" s="35"/>
      <c r="ABC161" s="35"/>
      <c r="ABD161" s="35"/>
      <c r="ABE161" s="35"/>
      <c r="ABF161" s="35"/>
      <c r="ABG161" s="35"/>
      <c r="ABH161" s="35"/>
      <c r="ABI161" s="35"/>
      <c r="ABJ161" s="35"/>
      <c r="ABK161" s="35"/>
      <c r="ABL161" s="35"/>
      <c r="ABM161" s="35"/>
      <c r="ABN161" s="35"/>
      <c r="ABO161" s="35"/>
      <c r="ABP161" s="35"/>
      <c r="ABQ161" s="35"/>
      <c r="ABR161" s="35"/>
      <c r="ABS161" s="35"/>
      <c r="ABT161" s="35"/>
      <c r="ABU161" s="35"/>
      <c r="ABV161" s="35"/>
      <c r="ABW161" s="35"/>
      <c r="ABX161" s="35"/>
      <c r="ABY161" s="35"/>
      <c r="ABZ161" s="35"/>
      <c r="ACA161" s="35"/>
      <c r="ACB161" s="35"/>
      <c r="ACC161" s="35"/>
      <c r="ACD161" s="35"/>
      <c r="ACE161" s="35"/>
      <c r="ACF161" s="35"/>
      <c r="ACG161" s="35"/>
      <c r="ACH161" s="35"/>
      <c r="ACI161" s="35"/>
      <c r="ACJ161" s="35"/>
      <c r="ACK161" s="35"/>
      <c r="ACL161" s="35"/>
      <c r="ACM161" s="35"/>
      <c r="ACN161" s="35"/>
      <c r="ACO161" s="35"/>
      <c r="ACP161" s="35"/>
      <c r="ACQ161" s="35"/>
      <c r="ACR161" s="35"/>
      <c r="ACS161" s="35"/>
      <c r="ACT161" s="35"/>
      <c r="ACU161" s="35"/>
      <c r="ACV161" s="35"/>
      <c r="ACW161" s="35"/>
      <c r="ACX161" s="35"/>
      <c r="ACY161" s="35"/>
      <c r="ACZ161" s="35"/>
      <c r="ADA161" s="35"/>
      <c r="ADB161" s="35"/>
      <c r="ADC161" s="35"/>
      <c r="ADD161" s="35"/>
      <c r="ADE161" s="35"/>
      <c r="ADF161" s="35"/>
      <c r="ADG161" s="35"/>
      <c r="ADH161" s="35"/>
      <c r="ADI161" s="35"/>
      <c r="ADJ161" s="35"/>
      <c r="ADK161" s="35"/>
      <c r="ADL161" s="35"/>
      <c r="ADM161" s="35"/>
      <c r="ADN161" s="35"/>
      <c r="ADO161" s="35"/>
      <c r="ADP161" s="35"/>
      <c r="ADQ161" s="35"/>
      <c r="ADR161" s="35"/>
      <c r="ADS161" s="35"/>
      <c r="ADT161" s="35"/>
      <c r="ADU161" s="35"/>
      <c r="ADV161" s="35"/>
      <c r="ADW161" s="35"/>
      <c r="ADX161" s="35"/>
      <c r="ADY161" s="35"/>
      <c r="ADZ161" s="35"/>
      <c r="AEA161" s="35"/>
      <c r="AEB161" s="35"/>
      <c r="AEC161" s="35"/>
      <c r="AED161" s="35"/>
      <c r="AEE161" s="35"/>
      <c r="AEF161" s="35"/>
      <c r="AEG161" s="35"/>
      <c r="AEH161" s="35"/>
      <c r="AEI161" s="35"/>
      <c r="AEJ161" s="35"/>
      <c r="AEK161" s="35"/>
      <c r="AEL161" s="35"/>
      <c r="AEM161" s="35"/>
      <c r="AEN161" s="35"/>
      <c r="AEO161" s="35"/>
      <c r="AEP161" s="35"/>
      <c r="AEQ161" s="35"/>
      <c r="AER161" s="35"/>
      <c r="AES161" s="35"/>
      <c r="AET161" s="35"/>
      <c r="AEU161" s="35"/>
      <c r="AEV161" s="35"/>
      <c r="AEW161" s="35"/>
      <c r="AEX161" s="35"/>
      <c r="AEY161" s="35"/>
      <c r="AEZ161" s="35"/>
      <c r="AFA161" s="35"/>
      <c r="AFB161" s="35"/>
      <c r="AFC161" s="35"/>
      <c r="AFD161" s="35"/>
      <c r="AFE161" s="35"/>
      <c r="AFF161" s="35"/>
      <c r="AFG161" s="35"/>
      <c r="AFH161" s="35"/>
      <c r="AFI161" s="35"/>
      <c r="AFJ161" s="35"/>
      <c r="AFK161" s="35"/>
      <c r="AFL161" s="35"/>
      <c r="AFM161" s="35"/>
      <c r="AFN161" s="35"/>
      <c r="AFO161" s="35"/>
      <c r="AFP161" s="35"/>
      <c r="AFQ161" s="35"/>
      <c r="AFR161" s="35"/>
      <c r="AFS161" s="35"/>
      <c r="AFT161" s="35"/>
      <c r="AFU161" s="35"/>
      <c r="AFV161" s="35"/>
      <c r="AFW161" s="35"/>
      <c r="AFX161" s="35"/>
      <c r="AFY161" s="35"/>
      <c r="AFZ161" s="35"/>
      <c r="AGA161" s="35"/>
      <c r="AGB161" s="35"/>
      <c r="AGC161" s="35"/>
      <c r="AGD161" s="35"/>
      <c r="AGE161" s="35"/>
      <c r="AGF161" s="35"/>
      <c r="AGG161" s="35"/>
      <c r="AGH161" s="35"/>
      <c r="AGI161" s="35"/>
      <c r="AGJ161" s="35"/>
      <c r="AGK161" s="35"/>
      <c r="AGL161" s="35"/>
      <c r="AGM161" s="35"/>
      <c r="AGN161" s="35"/>
      <c r="AGO161" s="35"/>
      <c r="AGP161" s="35"/>
      <c r="AGQ161" s="35"/>
      <c r="AGR161" s="35"/>
      <c r="AGS161" s="35"/>
      <c r="AGT161" s="35"/>
      <c r="AGU161" s="35"/>
      <c r="AGV161" s="35"/>
      <c r="AGW161" s="35"/>
      <c r="AGX161" s="35"/>
      <c r="AGY161" s="35"/>
      <c r="AGZ161" s="35"/>
      <c r="AHA161" s="35"/>
      <c r="AHB161" s="35"/>
      <c r="AHC161" s="35"/>
      <c r="AHD161" s="35"/>
      <c r="AHE161" s="35"/>
      <c r="AHF161" s="35"/>
      <c r="AHG161" s="35"/>
      <c r="AHH161" s="35"/>
      <c r="AHI161" s="35"/>
      <c r="AHJ161" s="35"/>
      <c r="AHK161" s="35"/>
      <c r="AHL161" s="35"/>
      <c r="AHM161" s="35"/>
      <c r="AHN161" s="35"/>
      <c r="AHO161" s="35"/>
      <c r="AHP161" s="35"/>
      <c r="AHQ161" s="35"/>
      <c r="AHR161" s="35"/>
      <c r="AHS161" s="35"/>
      <c r="AHT161" s="35"/>
      <c r="AHU161" s="35"/>
      <c r="AHV161" s="35"/>
      <c r="AHW161" s="35"/>
      <c r="AHX161" s="35"/>
      <c r="AHY161" s="35"/>
      <c r="AHZ161" s="35"/>
      <c r="AIA161" s="35"/>
      <c r="AIB161" s="35"/>
      <c r="AIC161" s="35"/>
      <c r="AID161" s="35"/>
      <c r="AIE161" s="35"/>
      <c r="AIF161" s="35"/>
      <c r="AIG161" s="35"/>
      <c r="AIH161" s="35"/>
      <c r="AII161" s="35"/>
      <c r="AIJ161" s="35"/>
      <c r="AIK161" s="35"/>
      <c r="AIL161" s="35"/>
      <c r="AIM161" s="35"/>
      <c r="AIN161" s="35"/>
      <c r="AIO161" s="35"/>
      <c r="AIP161" s="35"/>
      <c r="AIQ161" s="35"/>
      <c r="AIR161" s="35"/>
      <c r="AIS161" s="35"/>
      <c r="AIT161" s="35"/>
      <c r="AIU161" s="35"/>
      <c r="AIV161" s="35"/>
      <c r="AIW161" s="35"/>
      <c r="AIX161" s="35"/>
      <c r="AIY161" s="35"/>
      <c r="AIZ161" s="35"/>
      <c r="AJA161" s="35"/>
      <c r="AJB161" s="35"/>
      <c r="AJC161" s="35"/>
      <c r="AJD161" s="35"/>
      <c r="AJE161" s="35"/>
      <c r="AJF161" s="35"/>
      <c r="AJG161" s="35"/>
      <c r="AJH161" s="35"/>
      <c r="AJI161" s="35"/>
      <c r="AJJ161" s="35"/>
      <c r="AJK161" s="35"/>
      <c r="AJL161" s="35"/>
      <c r="AJM161" s="35"/>
      <c r="AJN161" s="35"/>
      <c r="AJO161" s="35"/>
      <c r="AJP161" s="35"/>
      <c r="AJQ161" s="35"/>
      <c r="AJR161" s="35"/>
      <c r="AJS161" s="35"/>
      <c r="AJT161" s="35"/>
      <c r="AJU161" s="35"/>
      <c r="AJV161" s="35"/>
      <c r="AJW161" s="35"/>
      <c r="AJX161" s="35"/>
      <c r="AJY161" s="35"/>
      <c r="AJZ161" s="35"/>
      <c r="AKA161" s="35"/>
      <c r="AKB161" s="35"/>
      <c r="AKC161" s="35"/>
      <c r="AKD161" s="35"/>
      <c r="AKE161" s="35"/>
      <c r="AKF161" s="35"/>
      <c r="AKG161" s="35"/>
      <c r="AKH161" s="35"/>
      <c r="AKI161" s="35"/>
      <c r="AKJ161" s="35"/>
      <c r="AKK161" s="35"/>
      <c r="AKL161" s="35"/>
      <c r="AKM161" s="35"/>
      <c r="AKN161" s="35"/>
      <c r="AKO161" s="35"/>
      <c r="AKP161" s="35"/>
      <c r="AKQ161" s="35"/>
      <c r="AKR161" s="35"/>
      <c r="AKS161" s="35"/>
      <c r="AKT161" s="35"/>
      <c r="AKU161" s="35"/>
      <c r="AKV161" s="35"/>
      <c r="AKW161" s="35"/>
      <c r="AKX161" s="35"/>
      <c r="AKY161" s="35"/>
      <c r="AKZ161" s="35"/>
      <c r="ALA161" s="35"/>
      <c r="ALB161" s="35"/>
      <c r="ALC161" s="35"/>
      <c r="ALD161" s="35"/>
      <c r="ALE161" s="35"/>
      <c r="ALF161" s="35"/>
      <c r="ALG161" s="35"/>
      <c r="ALH161" s="35"/>
      <c r="ALI161" s="35"/>
      <c r="ALJ161" s="35"/>
      <c r="ALK161" s="35"/>
      <c r="ALL161" s="35"/>
      <c r="ALM161" s="35"/>
      <c r="ALN161" s="35"/>
      <c r="ALO161" s="35"/>
      <c r="ALP161" s="35"/>
      <c r="ALQ161" s="35"/>
      <c r="ALR161" s="35"/>
      <c r="ALS161" s="35"/>
      <c r="ALT161" s="35"/>
      <c r="ALU161" s="35"/>
      <c r="ALV161" s="35"/>
      <c r="ALW161" s="35"/>
      <c r="ALX161" s="35"/>
      <c r="ALY161" s="35"/>
      <c r="ALZ161" s="35"/>
      <c r="AMA161" s="35"/>
    </row>
    <row r="162" spans="14:1015">
      <c r="N162" s="3">
        <f>Y162*info!T$4+AC162*info!T$5+AG162*info!T$6+AK162*info!T$7+N161</f>
        <v>2.9081999999999986</v>
      </c>
      <c r="P162" s="45">
        <v>122</v>
      </c>
      <c r="Q162" s="131"/>
      <c r="R162" s="131"/>
      <c r="S162" s="161">
        <f t="shared" si="61"/>
        <v>2.531581027667984E-2</v>
      </c>
      <c r="T162" s="169">
        <f>AA161*$AA$30*$AA$34*(1-$AA$32)+AE161*$AE$30*$AE$34*(1-$AE$32)+AI161*$AI$30*$AI$34*(1-$AI$32)+AM161*$AM$30*$AM$34*(1-$AM$32)+AQ161*$AQ$30*$AQ$34*(1-$AQ$32)+AU161*$AU$30*$AU$34*(1-$AU$32)+Q162-R162+AW161+AX161+Advance!G136</f>
        <v>0.22799999999999945</v>
      </c>
      <c r="U162" s="132">
        <f t="shared" si="70"/>
        <v>0</v>
      </c>
      <c r="V162" s="165">
        <f t="shared" si="49"/>
        <v>0.22799999999999945</v>
      </c>
      <c r="W162" s="166">
        <f t="shared" si="62"/>
        <v>8.0879999999999992</v>
      </c>
      <c r="X162" s="49"/>
      <c r="Y162" s="42">
        <f t="shared" si="41"/>
        <v>0</v>
      </c>
      <c r="Z162" s="46">
        <f t="shared" si="63"/>
        <v>0</v>
      </c>
      <c r="AA162" s="47">
        <f t="shared" si="50"/>
        <v>0</v>
      </c>
      <c r="AB162" s="48">
        <f t="shared" si="51"/>
        <v>0.22799999999999945</v>
      </c>
      <c r="AC162" s="49">
        <f t="shared" si="52"/>
        <v>0</v>
      </c>
      <c r="AD162" s="46">
        <f t="shared" si="64"/>
        <v>0</v>
      </c>
      <c r="AE162" s="46">
        <f t="shared" si="53"/>
        <v>100</v>
      </c>
      <c r="AF162" s="50">
        <f t="shared" si="42"/>
        <v>0.22799999999999945</v>
      </c>
      <c r="AG162" s="42">
        <f t="shared" si="65"/>
        <v>5</v>
      </c>
      <c r="AH162" s="46">
        <f t="shared" si="66"/>
        <v>-5</v>
      </c>
      <c r="AI162" s="46">
        <f t="shared" si="54"/>
        <v>200</v>
      </c>
      <c r="AJ162" s="50">
        <f t="shared" si="43"/>
        <v>0.10799999999999946</v>
      </c>
      <c r="AK162" s="42">
        <f t="shared" si="55"/>
        <v>2</v>
      </c>
      <c r="AL162" s="46">
        <f t="shared" si="67"/>
        <v>-1</v>
      </c>
      <c r="AM162" s="46">
        <f t="shared" si="56"/>
        <v>58</v>
      </c>
      <c r="AN162" s="50">
        <f t="shared" si="44"/>
        <v>3.5999999999999463E-2</v>
      </c>
      <c r="AO162" s="42">
        <f t="shared" si="57"/>
        <v>0</v>
      </c>
      <c r="AP162" s="46">
        <f t="shared" si="68"/>
        <v>0</v>
      </c>
      <c r="AQ162" s="46">
        <f t="shared" si="58"/>
        <v>0</v>
      </c>
      <c r="AR162" s="50">
        <f t="shared" si="45"/>
        <v>3.5999999999999463E-2</v>
      </c>
      <c r="AS162" s="42">
        <f t="shared" si="59"/>
        <v>0</v>
      </c>
      <c r="AT162" s="46">
        <f t="shared" si="69"/>
        <v>0</v>
      </c>
      <c r="AU162" s="46">
        <f t="shared" si="60"/>
        <v>0</v>
      </c>
      <c r="AV162" s="51">
        <f t="shared" si="46"/>
        <v>3.5999999999999463E-2</v>
      </c>
      <c r="AW162" s="42">
        <f t="shared" si="47"/>
        <v>0.22799999999999945</v>
      </c>
      <c r="AX162" s="43">
        <f t="shared" si="48"/>
        <v>-0.192</v>
      </c>
      <c r="AY162" s="42">
        <f t="shared" si="71"/>
        <v>358</v>
      </c>
      <c r="AZ162" s="52">
        <f t="shared" si="72"/>
        <v>8.0879999999999992</v>
      </c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  <c r="QR162" s="35"/>
      <c r="QS162" s="35"/>
      <c r="QT162" s="35"/>
      <c r="QU162" s="35"/>
      <c r="QV162" s="35"/>
      <c r="QW162" s="35"/>
      <c r="QX162" s="35"/>
      <c r="QY162" s="35"/>
      <c r="QZ162" s="35"/>
      <c r="RA162" s="35"/>
      <c r="RB162" s="35"/>
      <c r="RC162" s="35"/>
      <c r="RD162" s="35"/>
      <c r="RE162" s="35"/>
      <c r="RF162" s="35"/>
      <c r="RG162" s="35"/>
      <c r="RH162" s="35"/>
      <c r="RI162" s="35"/>
      <c r="RJ162" s="35"/>
      <c r="RK162" s="35"/>
      <c r="RL162" s="35"/>
      <c r="RM162" s="35"/>
      <c r="RN162" s="35"/>
      <c r="RO162" s="35"/>
      <c r="RP162" s="35"/>
      <c r="RQ162" s="35"/>
      <c r="RR162" s="35"/>
      <c r="RS162" s="35"/>
      <c r="RT162" s="35"/>
      <c r="RU162" s="35"/>
      <c r="RV162" s="35"/>
      <c r="RW162" s="35"/>
      <c r="RX162" s="35"/>
      <c r="RY162" s="35"/>
      <c r="RZ162" s="35"/>
      <c r="SA162" s="35"/>
      <c r="SB162" s="35"/>
      <c r="SC162" s="35"/>
      <c r="SD162" s="35"/>
      <c r="SE162" s="35"/>
      <c r="SF162" s="35"/>
      <c r="SG162" s="35"/>
      <c r="SH162" s="35"/>
      <c r="SI162" s="35"/>
      <c r="SJ162" s="35"/>
      <c r="SK162" s="35"/>
      <c r="SL162" s="35"/>
      <c r="SM162" s="35"/>
      <c r="SN162" s="35"/>
      <c r="SO162" s="35"/>
      <c r="SP162" s="35"/>
      <c r="SQ162" s="35"/>
      <c r="SR162" s="35"/>
      <c r="SS162" s="35"/>
      <c r="ST162" s="35"/>
      <c r="SU162" s="35"/>
      <c r="SV162" s="35"/>
      <c r="SW162" s="35"/>
      <c r="SX162" s="35"/>
      <c r="SY162" s="35"/>
      <c r="SZ162" s="35"/>
      <c r="TA162" s="35"/>
      <c r="TB162" s="35"/>
      <c r="TC162" s="35"/>
      <c r="TD162" s="35"/>
      <c r="TE162" s="35"/>
      <c r="TF162" s="35"/>
      <c r="TG162" s="35"/>
      <c r="TH162" s="35"/>
      <c r="TI162" s="35"/>
      <c r="TJ162" s="35"/>
      <c r="TK162" s="35"/>
      <c r="TL162" s="35"/>
      <c r="TM162" s="35"/>
      <c r="TN162" s="35"/>
      <c r="TO162" s="35"/>
      <c r="TP162" s="35"/>
      <c r="TQ162" s="35"/>
      <c r="TR162" s="35"/>
      <c r="TS162" s="35"/>
      <c r="TT162" s="35"/>
      <c r="TU162" s="35"/>
      <c r="TV162" s="35"/>
      <c r="TW162" s="35"/>
      <c r="TX162" s="35"/>
      <c r="TY162" s="35"/>
      <c r="TZ162" s="35"/>
      <c r="UA162" s="35"/>
      <c r="UB162" s="35"/>
      <c r="UC162" s="35"/>
      <c r="UD162" s="35"/>
      <c r="UE162" s="35"/>
      <c r="UF162" s="35"/>
      <c r="UG162" s="35"/>
      <c r="UH162" s="35"/>
      <c r="UI162" s="35"/>
      <c r="UJ162" s="35"/>
      <c r="UK162" s="35"/>
      <c r="UL162" s="35"/>
      <c r="UM162" s="35"/>
      <c r="UN162" s="35"/>
      <c r="UO162" s="35"/>
      <c r="UP162" s="35"/>
      <c r="UQ162" s="35"/>
      <c r="UR162" s="35"/>
      <c r="US162" s="35"/>
      <c r="UT162" s="35"/>
      <c r="UU162" s="35"/>
      <c r="UV162" s="35"/>
      <c r="UW162" s="35"/>
      <c r="UX162" s="35"/>
      <c r="UY162" s="35"/>
      <c r="UZ162" s="35"/>
      <c r="VA162" s="35"/>
      <c r="VB162" s="35"/>
      <c r="VC162" s="35"/>
      <c r="VD162" s="35"/>
      <c r="VE162" s="35"/>
      <c r="VF162" s="35"/>
      <c r="VG162" s="35"/>
      <c r="VH162" s="35"/>
      <c r="VI162" s="35"/>
      <c r="VJ162" s="35"/>
      <c r="VK162" s="35"/>
      <c r="VL162" s="35"/>
      <c r="VM162" s="35"/>
      <c r="VN162" s="35"/>
      <c r="VO162" s="35"/>
      <c r="VP162" s="35"/>
      <c r="VQ162" s="35"/>
      <c r="VR162" s="35"/>
      <c r="VS162" s="35"/>
      <c r="VT162" s="35"/>
      <c r="VU162" s="35"/>
      <c r="VV162" s="35"/>
      <c r="VW162" s="35"/>
      <c r="VX162" s="35"/>
      <c r="VY162" s="35"/>
      <c r="VZ162" s="35"/>
      <c r="WA162" s="35"/>
      <c r="WB162" s="35"/>
      <c r="WC162" s="35"/>
      <c r="WD162" s="35"/>
      <c r="WE162" s="35"/>
      <c r="WF162" s="35"/>
      <c r="WG162" s="35"/>
      <c r="WH162" s="35"/>
      <c r="WI162" s="35"/>
      <c r="WJ162" s="35"/>
      <c r="WK162" s="35"/>
      <c r="WL162" s="35"/>
      <c r="WM162" s="35"/>
      <c r="WN162" s="35"/>
      <c r="WO162" s="35"/>
      <c r="WP162" s="35"/>
      <c r="WQ162" s="35"/>
      <c r="WR162" s="35"/>
      <c r="WS162" s="35"/>
      <c r="WT162" s="35"/>
      <c r="WU162" s="35"/>
      <c r="WV162" s="35"/>
      <c r="WW162" s="35"/>
      <c r="WX162" s="35"/>
      <c r="WY162" s="35"/>
      <c r="WZ162" s="35"/>
      <c r="XA162" s="35"/>
      <c r="XB162" s="35"/>
      <c r="XC162" s="35"/>
      <c r="XD162" s="35"/>
      <c r="XE162" s="35"/>
      <c r="XF162" s="35"/>
      <c r="XG162" s="35"/>
      <c r="XH162" s="35"/>
      <c r="XI162" s="35"/>
      <c r="XJ162" s="35"/>
      <c r="XK162" s="35"/>
      <c r="XL162" s="35"/>
      <c r="XM162" s="35"/>
      <c r="XN162" s="35"/>
      <c r="XO162" s="35"/>
      <c r="XP162" s="35"/>
      <c r="XQ162" s="35"/>
      <c r="XR162" s="35"/>
      <c r="XS162" s="35"/>
      <c r="XT162" s="35"/>
      <c r="XU162" s="35"/>
      <c r="XV162" s="35"/>
      <c r="XW162" s="35"/>
      <c r="XX162" s="35"/>
      <c r="XY162" s="35"/>
      <c r="XZ162" s="35"/>
      <c r="YA162" s="35"/>
      <c r="YB162" s="35"/>
      <c r="YC162" s="35"/>
      <c r="YD162" s="35"/>
      <c r="YE162" s="35"/>
      <c r="YF162" s="35"/>
      <c r="YG162" s="35"/>
      <c r="YH162" s="35"/>
      <c r="YI162" s="35"/>
      <c r="YJ162" s="35"/>
      <c r="YK162" s="35"/>
      <c r="YL162" s="35"/>
      <c r="YM162" s="35"/>
      <c r="YN162" s="35"/>
      <c r="YO162" s="35"/>
      <c r="YP162" s="35"/>
      <c r="YQ162" s="35"/>
      <c r="YR162" s="35"/>
      <c r="YS162" s="35"/>
      <c r="YT162" s="35"/>
      <c r="YU162" s="35"/>
      <c r="YV162" s="35"/>
      <c r="YW162" s="35"/>
      <c r="YX162" s="35"/>
      <c r="YY162" s="35"/>
      <c r="YZ162" s="35"/>
      <c r="ZA162" s="35"/>
      <c r="ZB162" s="35"/>
      <c r="ZC162" s="35"/>
      <c r="ZD162" s="35"/>
      <c r="ZE162" s="35"/>
      <c r="ZF162" s="35"/>
      <c r="ZG162" s="35"/>
      <c r="ZH162" s="35"/>
      <c r="ZI162" s="35"/>
      <c r="ZJ162" s="35"/>
      <c r="ZK162" s="35"/>
      <c r="ZL162" s="35"/>
      <c r="ZM162" s="35"/>
      <c r="ZN162" s="35"/>
      <c r="ZO162" s="35"/>
      <c r="ZP162" s="35"/>
      <c r="ZQ162" s="35"/>
      <c r="ZR162" s="35"/>
      <c r="ZS162" s="35"/>
      <c r="ZT162" s="35"/>
      <c r="ZU162" s="35"/>
      <c r="ZV162" s="35"/>
      <c r="ZW162" s="35"/>
      <c r="ZX162" s="35"/>
      <c r="ZY162" s="35"/>
      <c r="ZZ162" s="35"/>
      <c r="AAA162" s="35"/>
      <c r="AAB162" s="35"/>
      <c r="AAC162" s="35"/>
      <c r="AAD162" s="35"/>
      <c r="AAE162" s="35"/>
      <c r="AAF162" s="35"/>
      <c r="AAG162" s="35"/>
      <c r="AAH162" s="35"/>
      <c r="AAI162" s="35"/>
      <c r="AAJ162" s="35"/>
      <c r="AAK162" s="35"/>
      <c r="AAL162" s="35"/>
      <c r="AAM162" s="35"/>
      <c r="AAN162" s="35"/>
      <c r="AAO162" s="35"/>
      <c r="AAP162" s="35"/>
      <c r="AAQ162" s="35"/>
      <c r="AAR162" s="35"/>
      <c r="AAS162" s="35"/>
      <c r="AAT162" s="35"/>
      <c r="AAU162" s="35"/>
      <c r="AAV162" s="35"/>
      <c r="AAW162" s="35"/>
      <c r="AAX162" s="35"/>
      <c r="AAY162" s="35"/>
      <c r="AAZ162" s="35"/>
      <c r="ABA162" s="35"/>
      <c r="ABB162" s="35"/>
 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s="35"/>
      <c r="ABM162" s="35"/>
      <c r="ABN162" s="35"/>
      <c r="ABO162" s="35"/>
      <c r="ABP162" s="35"/>
      <c r="ABQ162" s="35"/>
      <c r="ABR162" s="35"/>
      <c r="ABS162" s="35"/>
      <c r="ABT162" s="35"/>
      <c r="ABU162" s="35"/>
      <c r="ABV162" s="35"/>
      <c r="ABW162" s="35"/>
      <c r="ABX162" s="35"/>
      <c r="ABY162" s="35"/>
      <c r="ABZ162" s="35"/>
      <c r="ACA162" s="35"/>
      <c r="ACB162" s="35"/>
      <c r="ACC162" s="35"/>
      <c r="ACD162" s="35"/>
      <c r="ACE162" s="35"/>
      <c r="ACF162" s="35"/>
      <c r="ACG162" s="35"/>
      <c r="ACH162" s="35"/>
      <c r="ACI162" s="35"/>
      <c r="ACJ162" s="35"/>
      <c r="ACK162" s="35"/>
      <c r="ACL162" s="35"/>
      <c r="ACM162" s="35"/>
      <c r="ACN162" s="35"/>
      <c r="ACO162" s="35"/>
      <c r="ACP162" s="35"/>
      <c r="ACQ162" s="35"/>
      <c r="ACR162" s="35"/>
      <c r="ACS162" s="35"/>
      <c r="ACT162" s="35"/>
      <c r="ACU162" s="35"/>
      <c r="ACV162" s="35"/>
      <c r="ACW162" s="35"/>
      <c r="ACX162" s="35"/>
      <c r="ACY162" s="35"/>
      <c r="ACZ162" s="35"/>
      <c r="ADA162" s="35"/>
      <c r="ADB162" s="35"/>
      <c r="ADC162" s="35"/>
      <c r="ADD162" s="35"/>
      <c r="ADE162" s="35"/>
      <c r="ADF162" s="35"/>
      <c r="ADG162" s="35"/>
      <c r="ADH162" s="35"/>
      <c r="ADI162" s="35"/>
      <c r="ADJ162" s="35"/>
      <c r="ADK162" s="35"/>
      <c r="ADL162" s="35"/>
      <c r="ADM162" s="35"/>
      <c r="ADN162" s="35"/>
      <c r="ADO162" s="35"/>
      <c r="ADP162" s="35"/>
      <c r="ADQ162" s="35"/>
      <c r="ADR162" s="35"/>
      <c r="ADS162" s="35"/>
      <c r="ADT162" s="35"/>
      <c r="ADU162" s="35"/>
      <c r="ADV162" s="35"/>
      <c r="ADW162" s="35"/>
      <c r="ADX162" s="35"/>
      <c r="ADY162" s="35"/>
      <c r="ADZ162" s="35"/>
      <c r="AEA162" s="35"/>
      <c r="AEB162" s="35"/>
      <c r="AEC162" s="35"/>
      <c r="AED162" s="35"/>
      <c r="AEE162" s="35"/>
      <c r="AEF162" s="35"/>
      <c r="AEG162" s="35"/>
      <c r="AEH162" s="35"/>
      <c r="AEI162" s="35"/>
      <c r="AEJ162" s="35"/>
      <c r="AEK162" s="35"/>
      <c r="AEL162" s="35"/>
      <c r="AEM162" s="35"/>
      <c r="AEN162" s="35"/>
      <c r="AEO162" s="35"/>
      <c r="AEP162" s="35"/>
      <c r="AEQ162" s="35"/>
      <c r="AER162" s="35"/>
      <c r="AES162" s="35"/>
      <c r="AET162" s="35"/>
      <c r="AEU162" s="35"/>
      <c r="AEV162" s="35"/>
      <c r="AEW162" s="35"/>
      <c r="AEX162" s="35"/>
      <c r="AEY162" s="35"/>
      <c r="AEZ162" s="35"/>
      <c r="AFA162" s="35"/>
      <c r="AFB162" s="35"/>
      <c r="AFC162" s="35"/>
      <c r="AFD162" s="35"/>
      <c r="AFE162" s="35"/>
      <c r="AFF162" s="35"/>
      <c r="AFG162" s="35"/>
      <c r="AFH162" s="35"/>
      <c r="AFI162" s="35"/>
      <c r="AFJ162" s="35"/>
      <c r="AFK162" s="35"/>
      <c r="AFL162" s="35"/>
      <c r="AFM162" s="35"/>
      <c r="AFN162" s="35"/>
      <c r="AFO162" s="35"/>
      <c r="AFP162" s="35"/>
      <c r="AFQ162" s="35"/>
      <c r="AFR162" s="35"/>
      <c r="AFS162" s="35"/>
      <c r="AFT162" s="35"/>
      <c r="AFU162" s="35"/>
      <c r="AFV162" s="35"/>
      <c r="AFW162" s="35"/>
      <c r="AFX162" s="35"/>
      <c r="AFY162" s="35"/>
      <c r="AFZ162" s="35"/>
      <c r="AGA162" s="35"/>
      <c r="AGB162" s="35"/>
      <c r="AGC162" s="35"/>
      <c r="AGD162" s="35"/>
      <c r="AGE162" s="35"/>
      <c r="AGF162" s="35"/>
      <c r="AGG162" s="35"/>
      <c r="AGH162" s="35"/>
      <c r="AGI162" s="35"/>
      <c r="AGJ162" s="35"/>
      <c r="AGK162" s="35"/>
      <c r="AGL162" s="35"/>
      <c r="AGM162" s="35"/>
      <c r="AGN162" s="35"/>
      <c r="AGO162" s="35"/>
      <c r="AGP162" s="35"/>
      <c r="AGQ162" s="35"/>
      <c r="AGR162" s="35"/>
      <c r="AGS162" s="35"/>
      <c r="AGT162" s="35"/>
      <c r="AGU162" s="35"/>
      <c r="AGV162" s="35"/>
      <c r="AGW162" s="35"/>
      <c r="AGX162" s="35"/>
      <c r="AGY162" s="35"/>
      <c r="AGZ162" s="35"/>
      <c r="AHA162" s="35"/>
      <c r="AHB162" s="35"/>
      <c r="AHC162" s="35"/>
      <c r="AHD162" s="35"/>
      <c r="AHE162" s="35"/>
      <c r="AHF162" s="35"/>
      <c r="AHG162" s="35"/>
      <c r="AHH162" s="35"/>
      <c r="AHI162" s="35"/>
      <c r="AHJ162" s="35"/>
      <c r="AHK162" s="35"/>
      <c r="AHL162" s="35"/>
      <c r="AHM162" s="35"/>
      <c r="AHN162" s="35"/>
      <c r="AHO162" s="35"/>
      <c r="AHP162" s="35"/>
      <c r="AHQ162" s="35"/>
      <c r="AHR162" s="35"/>
      <c r="AHS162" s="35"/>
      <c r="AHT162" s="35"/>
      <c r="AHU162" s="35"/>
      <c r="AHV162" s="35"/>
      <c r="AHW162" s="35"/>
      <c r="AHX162" s="35"/>
      <c r="AHY162" s="35"/>
      <c r="AHZ162" s="35"/>
      <c r="AIA162" s="35"/>
      <c r="AIB162" s="35"/>
      <c r="AIC162" s="35"/>
      <c r="AID162" s="35"/>
      <c r="AIE162" s="35"/>
      <c r="AIF162" s="35"/>
      <c r="AIG162" s="35"/>
      <c r="AIH162" s="35"/>
      <c r="AII162" s="35"/>
      <c r="AIJ162" s="35"/>
      <c r="AIK162" s="35"/>
      <c r="AIL162" s="35"/>
      <c r="AIM162" s="35"/>
      <c r="AIN162" s="35"/>
      <c r="AIO162" s="35"/>
      <c r="AIP162" s="35"/>
      <c r="AIQ162" s="35"/>
      <c r="AIR162" s="35"/>
      <c r="AIS162" s="35"/>
      <c r="AIT162" s="35"/>
      <c r="AIU162" s="35"/>
      <c r="AIV162" s="35"/>
      <c r="AIW162" s="35"/>
      <c r="AIX162" s="35"/>
      <c r="AIY162" s="35"/>
      <c r="AIZ162" s="35"/>
      <c r="AJA162" s="35"/>
      <c r="AJB162" s="35"/>
      <c r="AJC162" s="35"/>
      <c r="AJD162" s="35"/>
      <c r="AJE162" s="35"/>
      <c r="AJF162" s="35"/>
      <c r="AJG162" s="35"/>
      <c r="AJH162" s="35"/>
      <c r="AJI162" s="35"/>
      <c r="AJJ162" s="35"/>
      <c r="AJK162" s="35"/>
      <c r="AJL162" s="35"/>
      <c r="AJM162" s="35"/>
      <c r="AJN162" s="35"/>
      <c r="AJO162" s="35"/>
      <c r="AJP162" s="35"/>
      <c r="AJQ162" s="35"/>
      <c r="AJR162" s="35"/>
      <c r="AJS162" s="35"/>
      <c r="AJT162" s="35"/>
      <c r="AJU162" s="35"/>
      <c r="AJV162" s="35"/>
      <c r="AJW162" s="35"/>
      <c r="AJX162" s="35"/>
      <c r="AJY162" s="35"/>
      <c r="AJZ162" s="35"/>
      <c r="AKA162" s="35"/>
      <c r="AKB162" s="35"/>
      <c r="AKC162" s="35"/>
      <c r="AKD162" s="35"/>
      <c r="AKE162" s="35"/>
      <c r="AKF162" s="35"/>
      <c r="AKG162" s="35"/>
      <c r="AKH162" s="35"/>
      <c r="AKI162" s="35"/>
      <c r="AKJ162" s="35"/>
      <c r="AKK162" s="35"/>
      <c r="AKL162" s="35"/>
      <c r="AKM162" s="35"/>
      <c r="AKN162" s="35"/>
      <c r="AKO162" s="35"/>
      <c r="AKP162" s="35"/>
      <c r="AKQ162" s="35"/>
      <c r="AKR162" s="35"/>
      <c r="AKS162" s="35"/>
      <c r="AKT162" s="35"/>
      <c r="AKU162" s="35"/>
      <c r="AKV162" s="35"/>
      <c r="AKW162" s="35"/>
      <c r="AKX162" s="35"/>
      <c r="AKY162" s="35"/>
      <c r="AKZ162" s="35"/>
      <c r="ALA162" s="35"/>
      <c r="ALB162" s="35"/>
      <c r="ALC162" s="35"/>
      <c r="ALD162" s="35"/>
      <c r="ALE162" s="35"/>
      <c r="ALF162" s="35"/>
      <c r="ALG162" s="35"/>
      <c r="ALH162" s="35"/>
      <c r="ALI162" s="35"/>
      <c r="ALJ162" s="35"/>
      <c r="ALK162" s="35"/>
      <c r="ALL162" s="35"/>
      <c r="ALM162" s="35"/>
      <c r="ALN162" s="35"/>
      <c r="ALO162" s="35"/>
      <c r="ALP162" s="35"/>
      <c r="ALQ162" s="35"/>
      <c r="ALR162" s="35"/>
      <c r="ALS162" s="35"/>
      <c r="ALT162" s="35"/>
      <c r="ALU162" s="35"/>
      <c r="ALV162" s="35"/>
      <c r="ALW162" s="35"/>
      <c r="ALX162" s="35"/>
      <c r="ALY162" s="35"/>
      <c r="ALZ162" s="35"/>
      <c r="AMA162" s="35"/>
    </row>
    <row r="163" spans="14:1015">
      <c r="N163" s="3">
        <f>Y163*info!T$4+AC163*info!T$5+AG163*info!T$6+AK163*info!T$7+N162</f>
        <v>2.9333999999999985</v>
      </c>
      <c r="P163" s="45">
        <v>123</v>
      </c>
      <c r="Q163" s="131"/>
      <c r="R163" s="131"/>
      <c r="S163" s="161">
        <f t="shared" si="61"/>
        <v>2.5397628458498019E-2</v>
      </c>
      <c r="T163" s="169">
        <f>AA162*$AA$30*$AA$34*(1-$AA$32)+AE162*$AE$30*$AE$34*(1-$AE$32)+AI162*$AI$30*$AI$34*(1-$AI$32)+AM162*$AM$30*$AM$34*(1-$AM$32)+AQ162*$AQ$30*$AQ$34*(1-$AQ$32)+AU162*$AU$30*$AU$34*(1-$AU$32)+Q163-R163+AW162+AX162+Advance!G137</f>
        <v>0.23819999999999947</v>
      </c>
      <c r="U163" s="132">
        <f t="shared" si="70"/>
        <v>0</v>
      </c>
      <c r="V163" s="165">
        <f t="shared" si="49"/>
        <v>0.23819999999999947</v>
      </c>
      <c r="W163" s="166">
        <f t="shared" si="62"/>
        <v>8.16</v>
      </c>
      <c r="X163" s="49"/>
      <c r="Y163" s="42">
        <f t="shared" si="41"/>
        <v>0</v>
      </c>
      <c r="Z163" s="46">
        <f t="shared" si="63"/>
        <v>0</v>
      </c>
      <c r="AA163" s="47">
        <f t="shared" si="50"/>
        <v>0</v>
      </c>
      <c r="AB163" s="48">
        <f t="shared" si="51"/>
        <v>0.23819999999999947</v>
      </c>
      <c r="AC163" s="49">
        <f t="shared" si="52"/>
        <v>0</v>
      </c>
      <c r="AD163" s="46">
        <f t="shared" si="64"/>
        <v>0</v>
      </c>
      <c r="AE163" s="46">
        <f t="shared" si="53"/>
        <v>100</v>
      </c>
      <c r="AF163" s="50">
        <f t="shared" si="42"/>
        <v>0.23819999999999947</v>
      </c>
      <c r="AG163" s="42">
        <f t="shared" si="65"/>
        <v>4</v>
      </c>
      <c r="AH163" s="46">
        <f t="shared" si="66"/>
        <v>-4</v>
      </c>
      <c r="AI163" s="46">
        <f t="shared" si="54"/>
        <v>200</v>
      </c>
      <c r="AJ163" s="50">
        <f t="shared" si="43"/>
        <v>0.14219999999999947</v>
      </c>
      <c r="AK163" s="42">
        <f t="shared" si="55"/>
        <v>3</v>
      </c>
      <c r="AL163" s="46">
        <f t="shared" si="67"/>
        <v>-1</v>
      </c>
      <c r="AM163" s="46">
        <f t="shared" si="56"/>
        <v>60</v>
      </c>
      <c r="AN163" s="50">
        <f t="shared" si="44"/>
        <v>3.4199999999999481E-2</v>
      </c>
      <c r="AO163" s="42">
        <f t="shared" si="57"/>
        <v>0</v>
      </c>
      <c r="AP163" s="46">
        <f t="shared" si="68"/>
        <v>0</v>
      </c>
      <c r="AQ163" s="46">
        <f t="shared" si="58"/>
        <v>0</v>
      </c>
      <c r="AR163" s="50">
        <f t="shared" si="45"/>
        <v>3.4199999999999481E-2</v>
      </c>
      <c r="AS163" s="42">
        <f t="shared" si="59"/>
        <v>0</v>
      </c>
      <c r="AT163" s="46">
        <f t="shared" si="69"/>
        <v>0</v>
      </c>
      <c r="AU163" s="46">
        <f t="shared" si="60"/>
        <v>0</v>
      </c>
      <c r="AV163" s="51">
        <f t="shared" si="46"/>
        <v>3.4199999999999481E-2</v>
      </c>
      <c r="AW163" s="42">
        <f t="shared" si="47"/>
        <v>0.23819999999999947</v>
      </c>
      <c r="AX163" s="43">
        <f t="shared" si="48"/>
        <v>-0.20399999999999999</v>
      </c>
      <c r="AY163" s="42">
        <f t="shared" si="71"/>
        <v>360</v>
      </c>
      <c r="AZ163" s="52">
        <f t="shared" si="72"/>
        <v>8.16</v>
      </c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  <c r="QR163" s="35"/>
      <c r="QS163" s="35"/>
      <c r="QT163" s="35"/>
      <c r="QU163" s="35"/>
      <c r="QV163" s="35"/>
      <c r="QW163" s="35"/>
      <c r="QX163" s="35"/>
      <c r="QY163" s="35"/>
      <c r="QZ163" s="35"/>
      <c r="RA163" s="35"/>
      <c r="RB163" s="35"/>
      <c r="RC163" s="35"/>
      <c r="RD163" s="35"/>
      <c r="RE163" s="35"/>
      <c r="RF163" s="35"/>
      <c r="RG163" s="35"/>
      <c r="RH163" s="35"/>
      <c r="RI163" s="35"/>
      <c r="RJ163" s="35"/>
      <c r="RK163" s="35"/>
      <c r="RL163" s="35"/>
      <c r="RM163" s="35"/>
      <c r="RN163" s="35"/>
      <c r="RO163" s="35"/>
      <c r="RP163" s="35"/>
      <c r="RQ163" s="35"/>
      <c r="RR163" s="35"/>
      <c r="RS163" s="35"/>
      <c r="RT163" s="35"/>
      <c r="RU163" s="35"/>
      <c r="RV163" s="35"/>
      <c r="RW163" s="35"/>
      <c r="RX163" s="35"/>
      <c r="RY163" s="35"/>
      <c r="RZ163" s="35"/>
      <c r="SA163" s="35"/>
      <c r="SB163" s="35"/>
      <c r="SC163" s="35"/>
      <c r="SD163" s="35"/>
      <c r="SE163" s="35"/>
      <c r="SF163" s="35"/>
      <c r="SG163" s="35"/>
      <c r="SH163" s="35"/>
      <c r="SI163" s="35"/>
      <c r="SJ163" s="35"/>
      <c r="SK163" s="35"/>
      <c r="SL163" s="35"/>
      <c r="SM163" s="35"/>
      <c r="SN163" s="35"/>
      <c r="SO163" s="35"/>
      <c r="SP163" s="35"/>
      <c r="SQ163" s="35"/>
      <c r="SR163" s="35"/>
      <c r="SS163" s="35"/>
      <c r="ST163" s="35"/>
      <c r="SU163" s="35"/>
      <c r="SV163" s="35"/>
      <c r="SW163" s="35"/>
      <c r="SX163" s="35"/>
      <c r="SY163" s="35"/>
      <c r="SZ163" s="35"/>
      <c r="TA163" s="35"/>
      <c r="TB163" s="35"/>
      <c r="TC163" s="35"/>
      <c r="TD163" s="35"/>
      <c r="TE163" s="35"/>
      <c r="TF163" s="35"/>
      <c r="TG163" s="35"/>
      <c r="TH163" s="35"/>
      <c r="TI163" s="35"/>
      <c r="TJ163" s="35"/>
      <c r="TK163" s="35"/>
      <c r="TL163" s="35"/>
      <c r="TM163" s="35"/>
      <c r="TN163" s="35"/>
      <c r="TO163" s="35"/>
      <c r="TP163" s="35"/>
      <c r="TQ163" s="35"/>
      <c r="TR163" s="35"/>
      <c r="TS163" s="35"/>
      <c r="TT163" s="35"/>
      <c r="TU163" s="35"/>
      <c r="TV163" s="35"/>
      <c r="TW163" s="35"/>
      <c r="TX163" s="35"/>
      <c r="TY163" s="35"/>
      <c r="TZ163" s="35"/>
      <c r="UA163" s="35"/>
      <c r="UB163" s="35"/>
      <c r="UC163" s="35"/>
      <c r="UD163" s="35"/>
      <c r="UE163" s="35"/>
      <c r="UF163" s="35"/>
      <c r="UG163" s="35"/>
      <c r="UH163" s="35"/>
      <c r="UI163" s="35"/>
      <c r="UJ163" s="35"/>
      <c r="UK163" s="35"/>
      <c r="UL163" s="35"/>
      <c r="UM163" s="35"/>
      <c r="UN163" s="35"/>
      <c r="UO163" s="35"/>
      <c r="UP163" s="35"/>
      <c r="UQ163" s="35"/>
      <c r="UR163" s="35"/>
      <c r="US163" s="35"/>
      <c r="UT163" s="35"/>
      <c r="UU163" s="35"/>
      <c r="UV163" s="35"/>
      <c r="UW163" s="35"/>
      <c r="UX163" s="35"/>
      <c r="UY163" s="35"/>
      <c r="UZ163" s="35"/>
      <c r="VA163" s="35"/>
      <c r="VB163" s="35"/>
      <c r="VC163" s="35"/>
      <c r="VD163" s="35"/>
      <c r="VE163" s="35"/>
      <c r="VF163" s="35"/>
      <c r="VG163" s="35"/>
      <c r="VH163" s="35"/>
      <c r="VI163" s="35"/>
      <c r="VJ163" s="35"/>
      <c r="VK163" s="35"/>
      <c r="VL163" s="35"/>
      <c r="VM163" s="35"/>
      <c r="VN163" s="35"/>
      <c r="VO163" s="35"/>
      <c r="VP163" s="35"/>
      <c r="VQ163" s="35"/>
      <c r="VR163" s="35"/>
      <c r="VS163" s="35"/>
      <c r="VT163" s="35"/>
      <c r="VU163" s="35"/>
      <c r="VV163" s="35"/>
      <c r="VW163" s="35"/>
      <c r="VX163" s="35"/>
      <c r="VY163" s="35"/>
      <c r="VZ163" s="35"/>
      <c r="WA163" s="35"/>
      <c r="WB163" s="35"/>
      <c r="WC163" s="35"/>
      <c r="WD163" s="35"/>
      <c r="WE163" s="35"/>
      <c r="WF163" s="35"/>
      <c r="WG163" s="35"/>
      <c r="WH163" s="35"/>
      <c r="WI163" s="35"/>
      <c r="WJ163" s="35"/>
      <c r="WK163" s="35"/>
      <c r="WL163" s="35"/>
      <c r="WM163" s="35"/>
      <c r="WN163" s="35"/>
      <c r="WO163" s="35"/>
      <c r="WP163" s="35"/>
      <c r="WQ163" s="35"/>
      <c r="WR163" s="35"/>
      <c r="WS163" s="35"/>
      <c r="WT163" s="35"/>
      <c r="WU163" s="35"/>
      <c r="WV163" s="35"/>
      <c r="WW163" s="35"/>
      <c r="WX163" s="35"/>
      <c r="WY163" s="35"/>
      <c r="WZ163" s="35"/>
      <c r="XA163" s="35"/>
      <c r="XB163" s="35"/>
      <c r="XC163" s="35"/>
      <c r="XD163" s="35"/>
      <c r="XE163" s="35"/>
      <c r="XF163" s="35"/>
      <c r="XG163" s="35"/>
      <c r="XH163" s="35"/>
      <c r="XI163" s="35"/>
      <c r="XJ163" s="35"/>
      <c r="XK163" s="35"/>
      <c r="XL163" s="35"/>
      <c r="XM163" s="35"/>
      <c r="XN163" s="35"/>
      <c r="XO163" s="35"/>
      <c r="XP163" s="35"/>
      <c r="XQ163" s="35"/>
      <c r="XR163" s="35"/>
      <c r="XS163" s="35"/>
      <c r="XT163" s="35"/>
      <c r="XU163" s="35"/>
      <c r="XV163" s="35"/>
      <c r="XW163" s="35"/>
      <c r="XX163" s="35"/>
      <c r="XY163" s="35"/>
      <c r="XZ163" s="35"/>
      <c r="YA163" s="35"/>
      <c r="YB163" s="35"/>
      <c r="YC163" s="35"/>
      <c r="YD163" s="35"/>
      <c r="YE163" s="35"/>
      <c r="YF163" s="35"/>
      <c r="YG163" s="35"/>
      <c r="YH163" s="35"/>
      <c r="YI163" s="35"/>
      <c r="YJ163" s="35"/>
      <c r="YK163" s="35"/>
      <c r="YL163" s="35"/>
      <c r="YM163" s="35"/>
      <c r="YN163" s="35"/>
      <c r="YO163" s="35"/>
      <c r="YP163" s="35"/>
      <c r="YQ163" s="35"/>
      <c r="YR163" s="35"/>
      <c r="YS163" s="35"/>
      <c r="YT163" s="35"/>
      <c r="YU163" s="35"/>
      <c r="YV163" s="35"/>
      <c r="YW163" s="35"/>
      <c r="YX163" s="35"/>
      <c r="YY163" s="35"/>
      <c r="YZ163" s="35"/>
      <c r="ZA163" s="35"/>
      <c r="ZB163" s="35"/>
      <c r="ZC163" s="35"/>
      <c r="ZD163" s="35"/>
      <c r="ZE163" s="35"/>
      <c r="ZF163" s="35"/>
      <c r="ZG163" s="35"/>
      <c r="ZH163" s="35"/>
      <c r="ZI163" s="35"/>
      <c r="ZJ163" s="35"/>
      <c r="ZK163" s="35"/>
      <c r="ZL163" s="35"/>
      <c r="ZM163" s="35"/>
      <c r="ZN163" s="35"/>
      <c r="ZO163" s="35"/>
      <c r="ZP163" s="35"/>
      <c r="ZQ163" s="35"/>
      <c r="ZR163" s="35"/>
      <c r="ZS163" s="35"/>
      <c r="ZT163" s="35"/>
      <c r="ZU163" s="35"/>
      <c r="ZV163" s="35"/>
      <c r="ZW163" s="35"/>
      <c r="ZX163" s="35"/>
      <c r="ZY163" s="35"/>
      <c r="ZZ163" s="35"/>
      <c r="AAA163" s="35"/>
      <c r="AAB163" s="35"/>
      <c r="AAC163" s="35"/>
      <c r="AAD163" s="35"/>
      <c r="AAE163" s="35"/>
      <c r="AAF163" s="35"/>
      <c r="AAG163" s="35"/>
      <c r="AAH163" s="35"/>
      <c r="AAI163" s="35"/>
      <c r="AAJ163" s="35"/>
      <c r="AAK163" s="35"/>
      <c r="AAL163" s="35"/>
      <c r="AAM163" s="35"/>
      <c r="AAN163" s="35"/>
      <c r="AAO163" s="35"/>
      <c r="AAP163" s="35"/>
      <c r="AAQ163" s="35"/>
      <c r="AAR163" s="35"/>
      <c r="AAS163" s="35"/>
      <c r="AAT163" s="35"/>
      <c r="AAU163" s="35"/>
      <c r="AAV163" s="35"/>
      <c r="AAW163" s="35"/>
      <c r="AAX163" s="35"/>
      <c r="AAY163" s="35"/>
      <c r="AAZ163" s="35"/>
      <c r="ABA163" s="35"/>
      <c r="ABB163" s="35"/>
      <c r="ABC163" s="35"/>
      <c r="ABD163" s="35"/>
      <c r="ABE163" s="35"/>
      <c r="ABF163" s="35"/>
      <c r="ABG163" s="35"/>
      <c r="ABH163" s="35"/>
      <c r="ABI163" s="35"/>
      <c r="ABJ163" s="35"/>
      <c r="ABK163" s="35"/>
      <c r="ABL163" s="35"/>
      <c r="ABM163" s="35"/>
      <c r="ABN163" s="35"/>
      <c r="ABO163" s="35"/>
      <c r="ABP163" s="35"/>
      <c r="ABQ163" s="35"/>
      <c r="ABR163" s="35"/>
      <c r="ABS163" s="35"/>
      <c r="ABT163" s="35"/>
      <c r="ABU163" s="35"/>
      <c r="ABV163" s="35"/>
      <c r="ABW163" s="35"/>
      <c r="ABX163" s="35"/>
      <c r="ABY163" s="35"/>
      <c r="ABZ163" s="35"/>
      <c r="ACA163" s="35"/>
      <c r="ACB163" s="35"/>
      <c r="ACC163" s="35"/>
      <c r="ACD163" s="35"/>
      <c r="ACE163" s="35"/>
      <c r="ACF163" s="35"/>
      <c r="ACG163" s="35"/>
      <c r="ACH163" s="35"/>
      <c r="ACI163" s="35"/>
      <c r="ACJ163" s="35"/>
      <c r="ACK163" s="35"/>
      <c r="ACL163" s="35"/>
      <c r="ACM163" s="35"/>
      <c r="ACN163" s="35"/>
      <c r="ACO163" s="35"/>
      <c r="ACP163" s="35"/>
      <c r="ACQ163" s="35"/>
      <c r="ACR163" s="35"/>
      <c r="ACS163" s="35"/>
      <c r="ACT163" s="35"/>
      <c r="ACU163" s="35"/>
      <c r="ACV163" s="35"/>
      <c r="ACW163" s="35"/>
      <c r="ACX163" s="35"/>
      <c r="ACY163" s="35"/>
      <c r="ACZ163" s="35"/>
      <c r="ADA163" s="35"/>
      <c r="ADB163" s="35"/>
      <c r="ADC163" s="35"/>
      <c r="ADD163" s="35"/>
      <c r="ADE163" s="35"/>
      <c r="ADF163" s="35"/>
      <c r="ADG163" s="35"/>
      <c r="ADH163" s="35"/>
      <c r="ADI163" s="35"/>
      <c r="ADJ163" s="35"/>
      <c r="ADK163" s="35"/>
      <c r="ADL163" s="35"/>
      <c r="ADM163" s="35"/>
      <c r="ADN163" s="35"/>
      <c r="ADO163" s="35"/>
      <c r="ADP163" s="35"/>
      <c r="ADQ163" s="35"/>
      <c r="ADR163" s="35"/>
      <c r="ADS163" s="35"/>
      <c r="ADT163" s="35"/>
      <c r="ADU163" s="35"/>
      <c r="ADV163" s="35"/>
      <c r="ADW163" s="35"/>
      <c r="ADX163" s="35"/>
      <c r="ADY163" s="35"/>
      <c r="ADZ163" s="35"/>
      <c r="AEA163" s="35"/>
      <c r="AEB163" s="35"/>
      <c r="AEC163" s="35"/>
      <c r="AED163" s="35"/>
      <c r="AEE163" s="35"/>
      <c r="AEF163" s="35"/>
      <c r="AEG163" s="35"/>
      <c r="AEH163" s="35"/>
      <c r="AEI163" s="35"/>
      <c r="AEJ163" s="35"/>
      <c r="AEK163" s="35"/>
      <c r="AEL163" s="35"/>
      <c r="AEM163" s="35"/>
      <c r="AEN163" s="35"/>
      <c r="AEO163" s="35"/>
      <c r="AEP163" s="35"/>
      <c r="AEQ163" s="35"/>
      <c r="AER163" s="35"/>
      <c r="AES163" s="35"/>
      <c r="AET163" s="35"/>
      <c r="AEU163" s="35"/>
      <c r="AEV163" s="35"/>
      <c r="AEW163" s="35"/>
      <c r="AEX163" s="35"/>
      <c r="AEY163" s="35"/>
      <c r="AEZ163" s="35"/>
      <c r="AFA163" s="35"/>
      <c r="AFB163" s="35"/>
      <c r="AFC163" s="35"/>
      <c r="AFD163" s="35"/>
      <c r="AFE163" s="35"/>
      <c r="AFF163" s="35"/>
      <c r="AFG163" s="35"/>
      <c r="AFH163" s="35"/>
      <c r="AFI163" s="35"/>
      <c r="AFJ163" s="35"/>
      <c r="AFK163" s="35"/>
      <c r="AFL163" s="35"/>
      <c r="AFM163" s="35"/>
      <c r="AFN163" s="35"/>
      <c r="AFO163" s="35"/>
      <c r="AFP163" s="35"/>
      <c r="AFQ163" s="35"/>
      <c r="AFR163" s="35"/>
      <c r="AFS163" s="35"/>
      <c r="AFT163" s="35"/>
      <c r="AFU163" s="35"/>
      <c r="AFV163" s="35"/>
      <c r="AFW163" s="35"/>
      <c r="AFX163" s="35"/>
      <c r="AFY163" s="35"/>
      <c r="AFZ163" s="35"/>
      <c r="AGA163" s="35"/>
      <c r="AGB163" s="35"/>
      <c r="AGC163" s="35"/>
      <c r="AGD163" s="35"/>
      <c r="AGE163" s="35"/>
      <c r="AGF163" s="35"/>
      <c r="AGG163" s="35"/>
      <c r="AGH163" s="35"/>
      <c r="AGI163" s="35"/>
      <c r="AGJ163" s="35"/>
      <c r="AGK163" s="35"/>
      <c r="AGL163" s="35"/>
      <c r="AGM163" s="35"/>
      <c r="AGN163" s="35"/>
      <c r="AGO163" s="35"/>
      <c r="AGP163" s="35"/>
      <c r="AGQ163" s="35"/>
      <c r="AGR163" s="35"/>
      <c r="AGS163" s="35"/>
      <c r="AGT163" s="35"/>
      <c r="AGU163" s="35"/>
      <c r="AGV163" s="35"/>
      <c r="AGW163" s="35"/>
      <c r="AGX163" s="35"/>
      <c r="AGY163" s="35"/>
      <c r="AGZ163" s="35"/>
      <c r="AHA163" s="35"/>
      <c r="AHB163" s="35"/>
      <c r="AHC163" s="35"/>
      <c r="AHD163" s="35"/>
      <c r="AHE163" s="35"/>
      <c r="AHF163" s="35"/>
      <c r="AHG163" s="35"/>
      <c r="AHH163" s="35"/>
      <c r="AHI163" s="35"/>
      <c r="AHJ163" s="35"/>
      <c r="AHK163" s="35"/>
      <c r="AHL163" s="35"/>
      <c r="AHM163" s="35"/>
      <c r="AHN163" s="35"/>
      <c r="AHO163" s="35"/>
      <c r="AHP163" s="35"/>
      <c r="AHQ163" s="35"/>
      <c r="AHR163" s="35"/>
      <c r="AHS163" s="35"/>
      <c r="AHT163" s="35"/>
      <c r="AHU163" s="35"/>
      <c r="AHV163" s="35"/>
      <c r="AHW163" s="35"/>
      <c r="AHX163" s="35"/>
      <c r="AHY163" s="35"/>
      <c r="AHZ163" s="35"/>
      <c r="AIA163" s="35"/>
      <c r="AIB163" s="35"/>
      <c r="AIC163" s="35"/>
      <c r="AID163" s="35"/>
      <c r="AIE163" s="35"/>
      <c r="AIF163" s="35"/>
      <c r="AIG163" s="35"/>
      <c r="AIH163" s="35"/>
      <c r="AII163" s="35"/>
      <c r="AIJ163" s="35"/>
      <c r="AIK163" s="35"/>
      <c r="AIL163" s="35"/>
      <c r="AIM163" s="35"/>
      <c r="AIN163" s="35"/>
      <c r="AIO163" s="35"/>
      <c r="AIP163" s="35"/>
      <c r="AIQ163" s="35"/>
      <c r="AIR163" s="35"/>
      <c r="AIS163" s="35"/>
      <c r="AIT163" s="35"/>
      <c r="AIU163" s="35"/>
      <c r="AIV163" s="35"/>
      <c r="AIW163" s="35"/>
      <c r="AIX163" s="35"/>
      <c r="AIY163" s="35"/>
      <c r="AIZ163" s="35"/>
      <c r="AJA163" s="35"/>
      <c r="AJB163" s="35"/>
      <c r="AJC163" s="35"/>
      <c r="AJD163" s="35"/>
      <c r="AJE163" s="35"/>
      <c r="AJF163" s="35"/>
      <c r="AJG163" s="35"/>
      <c r="AJH163" s="35"/>
      <c r="AJI163" s="35"/>
      <c r="AJJ163" s="35"/>
      <c r="AJK163" s="35"/>
      <c r="AJL163" s="35"/>
      <c r="AJM163" s="35"/>
      <c r="AJN163" s="35"/>
      <c r="AJO163" s="35"/>
      <c r="AJP163" s="35"/>
      <c r="AJQ163" s="35"/>
      <c r="AJR163" s="35"/>
      <c r="AJS163" s="35"/>
      <c r="AJT163" s="35"/>
      <c r="AJU163" s="35"/>
      <c r="AJV163" s="35"/>
      <c r="AJW163" s="35"/>
      <c r="AJX163" s="35"/>
      <c r="AJY163" s="35"/>
      <c r="AJZ163" s="35"/>
      <c r="AKA163" s="35"/>
      <c r="AKB163" s="35"/>
      <c r="AKC163" s="35"/>
      <c r="AKD163" s="35"/>
      <c r="AKE163" s="35"/>
      <c r="AKF163" s="35"/>
      <c r="AKG163" s="35"/>
      <c r="AKH163" s="35"/>
      <c r="AKI163" s="35"/>
      <c r="AKJ163" s="35"/>
      <c r="AKK163" s="35"/>
      <c r="AKL163" s="35"/>
      <c r="AKM163" s="35"/>
      <c r="AKN163" s="35"/>
      <c r="AKO163" s="35"/>
      <c r="AKP163" s="35"/>
      <c r="AKQ163" s="35"/>
      <c r="AKR163" s="35"/>
      <c r="AKS163" s="35"/>
      <c r="AKT163" s="35"/>
      <c r="AKU163" s="35"/>
      <c r="AKV163" s="35"/>
      <c r="AKW163" s="35"/>
      <c r="AKX163" s="35"/>
      <c r="AKY163" s="35"/>
      <c r="AKZ163" s="35"/>
      <c r="ALA163" s="35"/>
      <c r="ALB163" s="35"/>
      <c r="ALC163" s="35"/>
      <c r="ALD163" s="35"/>
      <c r="ALE163" s="35"/>
      <c r="ALF163" s="35"/>
      <c r="ALG163" s="35"/>
      <c r="ALH163" s="35"/>
      <c r="ALI163" s="35"/>
      <c r="ALJ163" s="35"/>
      <c r="ALK163" s="35"/>
      <c r="ALL163" s="35"/>
      <c r="ALM163" s="35"/>
      <c r="ALN163" s="35"/>
      <c r="ALO163" s="35"/>
      <c r="ALP163" s="35"/>
      <c r="ALQ163" s="35"/>
      <c r="ALR163" s="35"/>
      <c r="ALS163" s="35"/>
      <c r="ALT163" s="35"/>
      <c r="ALU163" s="35"/>
      <c r="ALV163" s="35"/>
      <c r="ALW163" s="35"/>
      <c r="ALX163" s="35"/>
      <c r="ALY163" s="35"/>
      <c r="ALZ163" s="35"/>
      <c r="AMA163" s="35"/>
    </row>
    <row r="164" spans="14:1015">
      <c r="N164" s="3">
        <f>Y164*info!T$4+AC164*info!T$5+AG164*info!T$6+AK164*info!T$7+N163</f>
        <v>2.9621999999999984</v>
      </c>
      <c r="P164" s="45">
        <v>124</v>
      </c>
      <c r="Q164" s="131"/>
      <c r="R164" s="131"/>
      <c r="S164" s="161">
        <f t="shared" si="61"/>
        <v>2.5561264822134382E-2</v>
      </c>
      <c r="T164" s="169">
        <f>AA163*$AA$30*$AA$34*(1-$AA$32)+AE163*$AE$30*$AE$34*(1-$AE$32)+AI163*$AI$30*$AI$34*(1-$AI$32)+AM163*$AM$30*$AM$34*(1-$AM$32)+AQ163*$AQ$30*$AQ$34*(1-$AQ$32)+AU163*$AU$30*$AU$34*(1-$AU$32)+Q164-R164+AW163+AX163+Advance!G138</f>
        <v>0.2381999999999995</v>
      </c>
      <c r="U164" s="132">
        <f t="shared" si="70"/>
        <v>0</v>
      </c>
      <c r="V164" s="165">
        <f t="shared" si="49"/>
        <v>0.2381999999999995</v>
      </c>
      <c r="W164" s="166">
        <f t="shared" si="62"/>
        <v>8.2319999999999993</v>
      </c>
      <c r="X164" s="49"/>
      <c r="Y164" s="42">
        <f t="shared" si="41"/>
        <v>0</v>
      </c>
      <c r="Z164" s="46">
        <f t="shared" si="63"/>
        <v>0</v>
      </c>
      <c r="AA164" s="47">
        <f t="shared" si="50"/>
        <v>0</v>
      </c>
      <c r="AB164" s="48">
        <f t="shared" si="51"/>
        <v>0.2381999999999995</v>
      </c>
      <c r="AC164" s="49">
        <f t="shared" si="52"/>
        <v>0</v>
      </c>
      <c r="AD164" s="46">
        <f t="shared" si="64"/>
        <v>0</v>
      </c>
      <c r="AE164" s="46">
        <f t="shared" si="53"/>
        <v>100</v>
      </c>
      <c r="AF164" s="50">
        <f t="shared" si="42"/>
        <v>0.2381999999999995</v>
      </c>
      <c r="AG164" s="42">
        <f t="shared" si="65"/>
        <v>5</v>
      </c>
      <c r="AH164" s="46">
        <f t="shared" si="66"/>
        <v>-5</v>
      </c>
      <c r="AI164" s="46">
        <f t="shared" si="54"/>
        <v>200</v>
      </c>
      <c r="AJ164" s="50">
        <f t="shared" si="43"/>
        <v>0.1181999999999995</v>
      </c>
      <c r="AK164" s="42">
        <f t="shared" si="55"/>
        <v>3</v>
      </c>
      <c r="AL164" s="46">
        <f t="shared" si="67"/>
        <v>-1</v>
      </c>
      <c r="AM164" s="46">
        <f t="shared" si="56"/>
        <v>62</v>
      </c>
      <c r="AN164" s="50">
        <f t="shared" si="44"/>
        <v>1.0199999999999515E-2</v>
      </c>
      <c r="AO164" s="42">
        <f t="shared" si="57"/>
        <v>0</v>
      </c>
      <c r="AP164" s="46">
        <f t="shared" si="68"/>
        <v>0</v>
      </c>
      <c r="AQ164" s="46">
        <f t="shared" si="58"/>
        <v>0</v>
      </c>
      <c r="AR164" s="50">
        <f t="shared" si="45"/>
        <v>1.0199999999999515E-2</v>
      </c>
      <c r="AS164" s="42">
        <f t="shared" si="59"/>
        <v>0</v>
      </c>
      <c r="AT164" s="46">
        <f t="shared" si="69"/>
        <v>0</v>
      </c>
      <c r="AU164" s="46">
        <f t="shared" si="60"/>
        <v>0</v>
      </c>
      <c r="AV164" s="51">
        <f t="shared" si="46"/>
        <v>1.0199999999999515E-2</v>
      </c>
      <c r="AW164" s="42">
        <f t="shared" si="47"/>
        <v>0.2381999999999995</v>
      </c>
      <c r="AX164" s="43">
        <f t="shared" si="48"/>
        <v>-0.22799999999999998</v>
      </c>
      <c r="AY164" s="42">
        <f t="shared" si="71"/>
        <v>362</v>
      </c>
      <c r="AZ164" s="52">
        <f t="shared" si="72"/>
        <v>8.2319999999999993</v>
      </c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  <c r="QR164" s="35"/>
      <c r="QS164" s="35"/>
      <c r="QT164" s="35"/>
      <c r="QU164" s="35"/>
      <c r="QV164" s="35"/>
      <c r="QW164" s="35"/>
      <c r="QX164" s="35"/>
      <c r="QY164" s="35"/>
      <c r="QZ164" s="35"/>
      <c r="RA164" s="35"/>
      <c r="RB164" s="35"/>
      <c r="RC164" s="35"/>
      <c r="RD164" s="35"/>
      <c r="RE164" s="35"/>
      <c r="RF164" s="35"/>
      <c r="RG164" s="35"/>
      <c r="RH164" s="35"/>
      <c r="RI164" s="35"/>
      <c r="RJ164" s="35"/>
      <c r="RK164" s="35"/>
      <c r="RL164" s="35"/>
      <c r="RM164" s="35"/>
      <c r="RN164" s="35"/>
      <c r="RO164" s="35"/>
      <c r="RP164" s="35"/>
      <c r="RQ164" s="35"/>
      <c r="RR164" s="35"/>
      <c r="RS164" s="35"/>
      <c r="RT164" s="35"/>
      <c r="RU164" s="35"/>
      <c r="RV164" s="35"/>
      <c r="RW164" s="35"/>
      <c r="RX164" s="35"/>
      <c r="RY164" s="35"/>
      <c r="RZ164" s="35"/>
      <c r="SA164" s="35"/>
      <c r="SB164" s="35"/>
      <c r="SC164" s="35"/>
      <c r="SD164" s="35"/>
      <c r="SE164" s="35"/>
      <c r="SF164" s="35"/>
      <c r="SG164" s="35"/>
      <c r="SH164" s="35"/>
      <c r="SI164" s="35"/>
      <c r="SJ164" s="35"/>
      <c r="SK164" s="35"/>
      <c r="SL164" s="35"/>
      <c r="SM164" s="35"/>
      <c r="SN164" s="35"/>
      <c r="SO164" s="35"/>
      <c r="SP164" s="35"/>
      <c r="SQ164" s="35"/>
      <c r="SR164" s="35"/>
      <c r="SS164" s="35"/>
      <c r="ST164" s="35"/>
      <c r="SU164" s="35"/>
      <c r="SV164" s="35"/>
      <c r="SW164" s="35"/>
      <c r="SX164" s="35"/>
      <c r="SY164" s="35"/>
      <c r="SZ164" s="35"/>
      <c r="TA164" s="35"/>
      <c r="TB164" s="35"/>
      <c r="TC164" s="35"/>
      <c r="TD164" s="35"/>
      <c r="TE164" s="35"/>
      <c r="TF164" s="35"/>
      <c r="TG164" s="35"/>
      <c r="TH164" s="35"/>
      <c r="TI164" s="35"/>
      <c r="TJ164" s="35"/>
      <c r="TK164" s="35"/>
      <c r="TL164" s="35"/>
      <c r="TM164" s="35"/>
      <c r="TN164" s="35"/>
      <c r="TO164" s="35"/>
      <c r="TP164" s="35"/>
      <c r="TQ164" s="35"/>
      <c r="TR164" s="35"/>
      <c r="TS164" s="35"/>
      <c r="TT164" s="35"/>
      <c r="TU164" s="35"/>
      <c r="TV164" s="35"/>
      <c r="TW164" s="35"/>
      <c r="TX164" s="35"/>
      <c r="TY164" s="35"/>
      <c r="TZ164" s="35"/>
      <c r="UA164" s="35"/>
      <c r="UB164" s="35"/>
      <c r="UC164" s="35"/>
      <c r="UD164" s="35"/>
      <c r="UE164" s="35"/>
      <c r="UF164" s="35"/>
      <c r="UG164" s="35"/>
      <c r="UH164" s="35"/>
      <c r="UI164" s="35"/>
      <c r="UJ164" s="35"/>
      <c r="UK164" s="35"/>
      <c r="UL164" s="35"/>
      <c r="UM164" s="35"/>
      <c r="UN164" s="35"/>
      <c r="UO164" s="35"/>
      <c r="UP164" s="35"/>
      <c r="UQ164" s="35"/>
      <c r="UR164" s="35"/>
      <c r="US164" s="35"/>
      <c r="UT164" s="35"/>
      <c r="UU164" s="35"/>
      <c r="UV164" s="35"/>
      <c r="UW164" s="35"/>
      <c r="UX164" s="35"/>
      <c r="UY164" s="35"/>
      <c r="UZ164" s="35"/>
      <c r="VA164" s="35"/>
      <c r="VB164" s="35"/>
      <c r="VC164" s="35"/>
      <c r="VD164" s="35"/>
      <c r="VE164" s="35"/>
      <c r="VF164" s="35"/>
      <c r="VG164" s="35"/>
      <c r="VH164" s="35"/>
      <c r="VI164" s="35"/>
      <c r="VJ164" s="35"/>
      <c r="VK164" s="35"/>
      <c r="VL164" s="35"/>
      <c r="VM164" s="35"/>
      <c r="VN164" s="35"/>
      <c r="VO164" s="35"/>
      <c r="VP164" s="35"/>
      <c r="VQ164" s="35"/>
      <c r="VR164" s="35"/>
      <c r="VS164" s="35"/>
      <c r="VT164" s="35"/>
      <c r="VU164" s="35"/>
      <c r="VV164" s="35"/>
      <c r="VW164" s="35"/>
      <c r="VX164" s="35"/>
      <c r="VY164" s="35"/>
      <c r="VZ164" s="35"/>
      <c r="WA164" s="35"/>
      <c r="WB164" s="35"/>
      <c r="WC164" s="35"/>
      <c r="WD164" s="35"/>
      <c r="WE164" s="35"/>
      <c r="WF164" s="35"/>
      <c r="WG164" s="35"/>
      <c r="WH164" s="35"/>
      <c r="WI164" s="35"/>
      <c r="WJ164" s="35"/>
      <c r="WK164" s="35"/>
      <c r="WL164" s="35"/>
      <c r="WM164" s="35"/>
      <c r="WN164" s="35"/>
      <c r="WO164" s="35"/>
      <c r="WP164" s="35"/>
      <c r="WQ164" s="35"/>
      <c r="WR164" s="35"/>
      <c r="WS164" s="35"/>
      <c r="WT164" s="35"/>
      <c r="WU164" s="35"/>
      <c r="WV164" s="35"/>
      <c r="WW164" s="35"/>
      <c r="WX164" s="35"/>
      <c r="WY164" s="35"/>
      <c r="WZ164" s="35"/>
      <c r="XA164" s="35"/>
      <c r="XB164" s="35"/>
      <c r="XC164" s="35"/>
      <c r="XD164" s="35"/>
      <c r="XE164" s="35"/>
      <c r="XF164" s="35"/>
      <c r="XG164" s="35"/>
      <c r="XH164" s="35"/>
      <c r="XI164" s="35"/>
      <c r="XJ164" s="35"/>
      <c r="XK164" s="35"/>
      <c r="XL164" s="35"/>
      <c r="XM164" s="35"/>
      <c r="XN164" s="35"/>
      <c r="XO164" s="35"/>
      <c r="XP164" s="35"/>
      <c r="XQ164" s="35"/>
      <c r="XR164" s="35"/>
      <c r="XS164" s="35"/>
      <c r="XT164" s="35"/>
      <c r="XU164" s="35"/>
      <c r="XV164" s="35"/>
      <c r="XW164" s="35"/>
      <c r="XX164" s="35"/>
      <c r="XY164" s="35"/>
      <c r="XZ164" s="35"/>
      <c r="YA164" s="35"/>
      <c r="YB164" s="35"/>
      <c r="YC164" s="35"/>
      <c r="YD164" s="35"/>
      <c r="YE164" s="35"/>
      <c r="YF164" s="35"/>
      <c r="YG164" s="35"/>
      <c r="YH164" s="35"/>
      <c r="YI164" s="35"/>
      <c r="YJ164" s="35"/>
      <c r="YK164" s="35"/>
      <c r="YL164" s="35"/>
      <c r="YM164" s="35"/>
      <c r="YN164" s="35"/>
      <c r="YO164" s="35"/>
      <c r="YP164" s="35"/>
      <c r="YQ164" s="35"/>
      <c r="YR164" s="35"/>
      <c r="YS164" s="35"/>
      <c r="YT164" s="35"/>
      <c r="YU164" s="35"/>
      <c r="YV164" s="35"/>
      <c r="YW164" s="35"/>
      <c r="YX164" s="35"/>
      <c r="YY164" s="35"/>
      <c r="YZ164" s="35"/>
      <c r="ZA164" s="35"/>
      <c r="ZB164" s="35"/>
      <c r="ZC164" s="35"/>
      <c r="ZD164" s="35"/>
      <c r="ZE164" s="35"/>
      <c r="ZF164" s="35"/>
      <c r="ZG164" s="35"/>
      <c r="ZH164" s="35"/>
      <c r="ZI164" s="35"/>
      <c r="ZJ164" s="35"/>
      <c r="ZK164" s="35"/>
      <c r="ZL164" s="35"/>
      <c r="ZM164" s="35"/>
      <c r="ZN164" s="35"/>
      <c r="ZO164" s="35"/>
      <c r="ZP164" s="35"/>
      <c r="ZQ164" s="35"/>
      <c r="ZR164" s="35"/>
      <c r="ZS164" s="35"/>
      <c r="ZT164" s="35"/>
      <c r="ZU164" s="35"/>
      <c r="ZV164" s="35"/>
      <c r="ZW164" s="35"/>
      <c r="ZX164" s="35"/>
      <c r="ZY164" s="35"/>
      <c r="ZZ164" s="35"/>
      <c r="AAA164" s="35"/>
      <c r="AAB164" s="35"/>
      <c r="AAC164" s="35"/>
      <c r="AAD164" s="35"/>
      <c r="AAE164" s="35"/>
      <c r="AAF164" s="35"/>
      <c r="AAG164" s="35"/>
      <c r="AAH164" s="35"/>
      <c r="AAI164" s="35"/>
      <c r="AAJ164" s="35"/>
      <c r="AAK164" s="35"/>
      <c r="AAL164" s="35"/>
      <c r="AAM164" s="35"/>
      <c r="AAN164" s="35"/>
      <c r="AAO164" s="35"/>
      <c r="AAP164" s="35"/>
      <c r="AAQ164" s="35"/>
      <c r="AAR164" s="35"/>
      <c r="AAS164" s="35"/>
      <c r="AAT164" s="35"/>
      <c r="AAU164" s="35"/>
      <c r="AAV164" s="35"/>
      <c r="AAW164" s="35"/>
      <c r="AAX164" s="35"/>
      <c r="AAY164" s="35"/>
      <c r="AAZ164" s="35"/>
      <c r="ABA164" s="35"/>
      <c r="ABB164" s="35"/>
      <c r="ABC164" s="35"/>
      <c r="ABD164" s="35"/>
      <c r="ABE164" s="35"/>
      <c r="ABF164" s="35"/>
      <c r="ABG164" s="35"/>
      <c r="ABH164" s="35"/>
      <c r="ABI164" s="35"/>
      <c r="ABJ164" s="35"/>
      <c r="ABK164" s="35"/>
      <c r="ABL164" s="35"/>
      <c r="ABM164" s="35"/>
      <c r="ABN164" s="35"/>
      <c r="ABO164" s="35"/>
      <c r="ABP164" s="35"/>
      <c r="ABQ164" s="35"/>
      <c r="ABR164" s="35"/>
      <c r="ABS164" s="35"/>
      <c r="ABT164" s="35"/>
      <c r="ABU164" s="35"/>
      <c r="ABV164" s="35"/>
      <c r="ABW164" s="35"/>
      <c r="ABX164" s="35"/>
      <c r="ABY164" s="35"/>
      <c r="ABZ164" s="35"/>
      <c r="ACA164" s="35"/>
      <c r="ACB164" s="35"/>
      <c r="ACC164" s="35"/>
      <c r="ACD164" s="35"/>
      <c r="ACE164" s="35"/>
      <c r="ACF164" s="35"/>
      <c r="ACG164" s="35"/>
      <c r="ACH164" s="35"/>
      <c r="ACI164" s="35"/>
      <c r="ACJ164" s="35"/>
      <c r="ACK164" s="35"/>
      <c r="ACL164" s="35"/>
      <c r="ACM164" s="35"/>
      <c r="ACN164" s="35"/>
      <c r="ACO164" s="35"/>
      <c r="ACP164" s="35"/>
      <c r="ACQ164" s="35"/>
      <c r="ACR164" s="35"/>
      <c r="ACS164" s="35"/>
      <c r="ACT164" s="35"/>
      <c r="ACU164" s="35"/>
      <c r="ACV164" s="35"/>
      <c r="ACW164" s="35"/>
      <c r="ACX164" s="35"/>
      <c r="ACY164" s="35"/>
      <c r="ACZ164" s="35"/>
      <c r="ADA164" s="35"/>
      <c r="ADB164" s="35"/>
      <c r="ADC164" s="35"/>
      <c r="ADD164" s="35"/>
      <c r="ADE164" s="35"/>
      <c r="ADF164" s="35"/>
      <c r="ADG164" s="35"/>
      <c r="ADH164" s="35"/>
      <c r="ADI164" s="35"/>
      <c r="ADJ164" s="35"/>
      <c r="ADK164" s="35"/>
      <c r="ADL164" s="35"/>
      <c r="ADM164" s="35"/>
      <c r="ADN164" s="35"/>
      <c r="ADO164" s="35"/>
      <c r="ADP164" s="35"/>
      <c r="ADQ164" s="35"/>
      <c r="ADR164" s="35"/>
      <c r="ADS164" s="35"/>
      <c r="ADT164" s="35"/>
      <c r="ADU164" s="35"/>
      <c r="ADV164" s="35"/>
      <c r="ADW164" s="35"/>
      <c r="ADX164" s="35"/>
      <c r="ADY164" s="35"/>
      <c r="ADZ164" s="35"/>
      <c r="AEA164" s="35"/>
      <c r="AEB164" s="35"/>
      <c r="AEC164" s="35"/>
      <c r="AED164" s="35"/>
      <c r="AEE164" s="35"/>
      <c r="AEF164" s="35"/>
      <c r="AEG164" s="35"/>
      <c r="AEH164" s="35"/>
      <c r="AEI164" s="35"/>
      <c r="AEJ164" s="35"/>
      <c r="AEK164" s="35"/>
      <c r="AEL164" s="35"/>
      <c r="AEM164" s="35"/>
      <c r="AEN164" s="35"/>
      <c r="AEO164" s="35"/>
      <c r="AEP164" s="35"/>
      <c r="AEQ164" s="35"/>
      <c r="AER164" s="35"/>
      <c r="AES164" s="35"/>
      <c r="AET164" s="35"/>
      <c r="AEU164" s="35"/>
      <c r="AEV164" s="35"/>
      <c r="AEW164" s="35"/>
      <c r="AEX164" s="35"/>
      <c r="AEY164" s="35"/>
      <c r="AEZ164" s="35"/>
      <c r="AFA164" s="35"/>
      <c r="AFB164" s="35"/>
      <c r="AFC164" s="35"/>
      <c r="AFD164" s="35"/>
      <c r="AFE164" s="35"/>
      <c r="AFF164" s="35"/>
      <c r="AFG164" s="35"/>
      <c r="AFH164" s="35"/>
      <c r="AFI164" s="35"/>
      <c r="AFJ164" s="35"/>
      <c r="AFK164" s="35"/>
      <c r="AFL164" s="35"/>
      <c r="AFM164" s="35"/>
      <c r="AFN164" s="35"/>
      <c r="AFO164" s="35"/>
      <c r="AFP164" s="35"/>
      <c r="AFQ164" s="35"/>
      <c r="AFR164" s="35"/>
      <c r="AFS164" s="35"/>
      <c r="AFT164" s="35"/>
      <c r="AFU164" s="35"/>
      <c r="AFV164" s="35"/>
      <c r="AFW164" s="35"/>
      <c r="AFX164" s="35"/>
      <c r="AFY164" s="35"/>
      <c r="AFZ164" s="35"/>
      <c r="AGA164" s="35"/>
      <c r="AGB164" s="35"/>
      <c r="AGC164" s="35"/>
      <c r="AGD164" s="35"/>
      <c r="AGE164" s="35"/>
      <c r="AGF164" s="35"/>
      <c r="AGG164" s="35"/>
      <c r="AGH164" s="35"/>
      <c r="AGI164" s="35"/>
      <c r="AGJ164" s="35"/>
      <c r="AGK164" s="35"/>
      <c r="AGL164" s="35"/>
      <c r="AGM164" s="35"/>
      <c r="AGN164" s="35"/>
      <c r="AGO164" s="35"/>
      <c r="AGP164" s="35"/>
      <c r="AGQ164" s="35"/>
      <c r="AGR164" s="35"/>
      <c r="AGS164" s="35"/>
      <c r="AGT164" s="35"/>
      <c r="AGU164" s="35"/>
      <c r="AGV164" s="35"/>
      <c r="AGW164" s="35"/>
      <c r="AGX164" s="35"/>
      <c r="AGY164" s="35"/>
      <c r="AGZ164" s="35"/>
      <c r="AHA164" s="35"/>
      <c r="AHB164" s="35"/>
      <c r="AHC164" s="35"/>
      <c r="AHD164" s="35"/>
      <c r="AHE164" s="35"/>
      <c r="AHF164" s="35"/>
      <c r="AHG164" s="35"/>
      <c r="AHH164" s="35"/>
      <c r="AHI164" s="35"/>
      <c r="AHJ164" s="35"/>
      <c r="AHK164" s="35"/>
      <c r="AHL164" s="35"/>
      <c r="AHM164" s="35"/>
      <c r="AHN164" s="35"/>
      <c r="AHO164" s="35"/>
      <c r="AHP164" s="35"/>
      <c r="AHQ164" s="35"/>
      <c r="AHR164" s="35"/>
      <c r="AHS164" s="35"/>
      <c r="AHT164" s="35"/>
      <c r="AHU164" s="35"/>
      <c r="AHV164" s="35"/>
      <c r="AHW164" s="35"/>
      <c r="AHX164" s="35"/>
      <c r="AHY164" s="35"/>
      <c r="AHZ164" s="35"/>
      <c r="AIA164" s="35"/>
      <c r="AIB164" s="35"/>
      <c r="AIC164" s="35"/>
      <c r="AID164" s="35"/>
      <c r="AIE164" s="35"/>
      <c r="AIF164" s="35"/>
      <c r="AIG164" s="35"/>
      <c r="AIH164" s="35"/>
      <c r="AII164" s="35"/>
      <c r="AIJ164" s="35"/>
      <c r="AIK164" s="35"/>
      <c r="AIL164" s="35"/>
      <c r="AIM164" s="35"/>
      <c r="AIN164" s="35"/>
      <c r="AIO164" s="35"/>
      <c r="AIP164" s="35"/>
      <c r="AIQ164" s="35"/>
      <c r="AIR164" s="35"/>
      <c r="AIS164" s="35"/>
      <c r="AIT164" s="35"/>
      <c r="AIU164" s="35"/>
      <c r="AIV164" s="35"/>
      <c r="AIW164" s="35"/>
      <c r="AIX164" s="35"/>
      <c r="AIY164" s="35"/>
      <c r="AIZ164" s="35"/>
      <c r="AJA164" s="35"/>
      <c r="AJB164" s="35"/>
      <c r="AJC164" s="35"/>
      <c r="AJD164" s="35"/>
      <c r="AJE164" s="35"/>
      <c r="AJF164" s="35"/>
      <c r="AJG164" s="35"/>
      <c r="AJH164" s="35"/>
      <c r="AJI164" s="35"/>
      <c r="AJJ164" s="35"/>
      <c r="AJK164" s="35"/>
      <c r="AJL164" s="35"/>
      <c r="AJM164" s="35"/>
      <c r="AJN164" s="35"/>
      <c r="AJO164" s="35"/>
      <c r="AJP164" s="35"/>
      <c r="AJQ164" s="35"/>
      <c r="AJR164" s="35"/>
      <c r="AJS164" s="35"/>
      <c r="AJT164" s="35"/>
      <c r="AJU164" s="35"/>
      <c r="AJV164" s="35"/>
      <c r="AJW164" s="35"/>
      <c r="AJX164" s="35"/>
      <c r="AJY164" s="35"/>
      <c r="AJZ164" s="35"/>
      <c r="AKA164" s="35"/>
      <c r="AKB164" s="35"/>
      <c r="AKC164" s="35"/>
      <c r="AKD164" s="35"/>
      <c r="AKE164" s="35"/>
      <c r="AKF164" s="35"/>
      <c r="AKG164" s="35"/>
      <c r="AKH164" s="35"/>
      <c r="AKI164" s="35"/>
      <c r="AKJ164" s="35"/>
      <c r="AKK164" s="35"/>
      <c r="AKL164" s="35"/>
      <c r="AKM164" s="35"/>
      <c r="AKN164" s="35"/>
      <c r="AKO164" s="35"/>
      <c r="AKP164" s="35"/>
      <c r="AKQ164" s="35"/>
      <c r="AKR164" s="35"/>
      <c r="AKS164" s="35"/>
      <c r="AKT164" s="35"/>
      <c r="AKU164" s="35"/>
      <c r="AKV164" s="35"/>
      <c r="AKW164" s="35"/>
      <c r="AKX164" s="35"/>
      <c r="AKY164" s="35"/>
      <c r="AKZ164" s="35"/>
      <c r="ALA164" s="35"/>
      <c r="ALB164" s="35"/>
      <c r="ALC164" s="35"/>
      <c r="ALD164" s="35"/>
      <c r="ALE164" s="35"/>
      <c r="ALF164" s="35"/>
      <c r="ALG164" s="35"/>
      <c r="ALH164" s="35"/>
      <c r="ALI164" s="35"/>
      <c r="ALJ164" s="35"/>
      <c r="ALK164" s="35"/>
      <c r="ALL164" s="35"/>
      <c r="ALM164" s="35"/>
      <c r="ALN164" s="35"/>
      <c r="ALO164" s="35"/>
      <c r="ALP164" s="35"/>
      <c r="ALQ164" s="35"/>
      <c r="ALR164" s="35"/>
      <c r="ALS164" s="35"/>
      <c r="ALT164" s="35"/>
      <c r="ALU164" s="35"/>
      <c r="ALV164" s="35"/>
      <c r="ALW164" s="35"/>
      <c r="ALX164" s="35"/>
      <c r="ALY164" s="35"/>
      <c r="ALZ164" s="35"/>
      <c r="AMA164" s="35"/>
    </row>
    <row r="165" spans="14:1015">
      <c r="N165" s="3">
        <f>Y165*info!T$4+AC165*info!T$5+AG165*info!T$6+AK165*info!T$7+N164</f>
        <v>2.9873999999999983</v>
      </c>
      <c r="P165" s="45">
        <v>125</v>
      </c>
      <c r="Q165" s="131"/>
      <c r="R165" s="131"/>
      <c r="S165" s="161">
        <f t="shared" si="61"/>
        <v>2.5724901185770747E-2</v>
      </c>
      <c r="T165" s="169">
        <f>AA164*$AA$30*$AA$34*(1-$AA$32)+AE164*$AE$30*$AE$34*(1-$AE$32)+AI164*$AI$30*$AI$34*(1-$AI$32)+AM164*$AM$30*$AM$34*(1-$AM$32)+AQ164*$AQ$30*$AQ$34*(1-$AQ$32)+AU164*$AU$30*$AU$34*(1-$AU$32)+Q165-R165+AW164+AX164+Advance!G139</f>
        <v>0.21599999999999953</v>
      </c>
      <c r="U165" s="132">
        <f t="shared" si="70"/>
        <v>0</v>
      </c>
      <c r="V165" s="165">
        <f t="shared" si="49"/>
        <v>0.21599999999999953</v>
      </c>
      <c r="W165" s="166">
        <f t="shared" si="62"/>
        <v>8.2319999999999993</v>
      </c>
      <c r="X165" s="49"/>
      <c r="Y165" s="42">
        <f t="shared" si="41"/>
        <v>0</v>
      </c>
      <c r="Z165" s="46">
        <f t="shared" si="63"/>
        <v>0</v>
      </c>
      <c r="AA165" s="47">
        <f t="shared" si="50"/>
        <v>0</v>
      </c>
      <c r="AB165" s="48">
        <f t="shared" si="51"/>
        <v>0.21599999999999953</v>
      </c>
      <c r="AC165" s="49">
        <f t="shared" si="52"/>
        <v>0</v>
      </c>
      <c r="AD165" s="46">
        <f t="shared" si="64"/>
        <v>0</v>
      </c>
      <c r="AE165" s="46">
        <f t="shared" si="53"/>
        <v>100</v>
      </c>
      <c r="AF165" s="50">
        <f t="shared" si="42"/>
        <v>0.21599999999999953</v>
      </c>
      <c r="AG165" s="42">
        <f t="shared" si="65"/>
        <v>5</v>
      </c>
      <c r="AH165" s="46">
        <f t="shared" si="66"/>
        <v>-5</v>
      </c>
      <c r="AI165" s="46">
        <f t="shared" si="54"/>
        <v>200</v>
      </c>
      <c r="AJ165" s="50">
        <f t="shared" si="43"/>
        <v>9.599999999999953E-2</v>
      </c>
      <c r="AK165" s="42">
        <f t="shared" si="55"/>
        <v>2</v>
      </c>
      <c r="AL165" s="46">
        <f t="shared" si="67"/>
        <v>-2</v>
      </c>
      <c r="AM165" s="46">
        <f t="shared" si="56"/>
        <v>62</v>
      </c>
      <c r="AN165" s="50">
        <f t="shared" si="44"/>
        <v>2.3999999999999536E-2</v>
      </c>
      <c r="AO165" s="42">
        <f t="shared" si="57"/>
        <v>0</v>
      </c>
      <c r="AP165" s="46">
        <f t="shared" si="68"/>
        <v>0</v>
      </c>
      <c r="AQ165" s="46">
        <f t="shared" si="58"/>
        <v>0</v>
      </c>
      <c r="AR165" s="50">
        <f t="shared" si="45"/>
        <v>2.3999999999999536E-2</v>
      </c>
      <c r="AS165" s="42">
        <f t="shared" si="59"/>
        <v>0</v>
      </c>
      <c r="AT165" s="46">
        <f t="shared" si="69"/>
        <v>0</v>
      </c>
      <c r="AU165" s="46">
        <f t="shared" si="60"/>
        <v>0</v>
      </c>
      <c r="AV165" s="51">
        <f t="shared" si="46"/>
        <v>2.3999999999999536E-2</v>
      </c>
      <c r="AW165" s="42">
        <f t="shared" si="47"/>
        <v>0.21599999999999953</v>
      </c>
      <c r="AX165" s="43">
        <f t="shared" si="48"/>
        <v>-0.192</v>
      </c>
      <c r="AY165" s="42">
        <f t="shared" si="71"/>
        <v>362</v>
      </c>
      <c r="AZ165" s="52">
        <f t="shared" si="72"/>
        <v>8.2319999999999993</v>
      </c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  <c r="QR165" s="35"/>
      <c r="QS165" s="35"/>
      <c r="QT165" s="35"/>
      <c r="QU165" s="35"/>
      <c r="QV165" s="35"/>
      <c r="QW165" s="35"/>
      <c r="QX165" s="35"/>
      <c r="QY165" s="35"/>
      <c r="QZ165" s="35"/>
      <c r="RA165" s="35"/>
      <c r="RB165" s="35"/>
      <c r="RC165" s="35"/>
      <c r="RD165" s="35"/>
      <c r="RE165" s="35"/>
      <c r="RF165" s="35"/>
      <c r="RG165" s="35"/>
      <c r="RH165" s="35"/>
      <c r="RI165" s="35"/>
      <c r="RJ165" s="35"/>
      <c r="RK165" s="35"/>
      <c r="RL165" s="35"/>
      <c r="RM165" s="35"/>
      <c r="RN165" s="35"/>
      <c r="RO165" s="35"/>
      <c r="RP165" s="35"/>
      <c r="RQ165" s="35"/>
      <c r="RR165" s="35"/>
      <c r="RS165" s="35"/>
      <c r="RT165" s="35"/>
      <c r="RU165" s="35"/>
      <c r="RV165" s="35"/>
      <c r="RW165" s="35"/>
      <c r="RX165" s="35"/>
      <c r="RY165" s="35"/>
      <c r="RZ165" s="35"/>
      <c r="SA165" s="35"/>
      <c r="SB165" s="35"/>
      <c r="SC165" s="35"/>
      <c r="SD165" s="35"/>
      <c r="SE165" s="35"/>
      <c r="SF165" s="35"/>
      <c r="SG165" s="35"/>
      <c r="SH165" s="35"/>
      <c r="SI165" s="35"/>
      <c r="SJ165" s="35"/>
      <c r="SK165" s="35"/>
      <c r="SL165" s="35"/>
      <c r="SM165" s="35"/>
      <c r="SN165" s="35"/>
      <c r="SO165" s="35"/>
      <c r="SP165" s="35"/>
      <c r="SQ165" s="35"/>
      <c r="SR165" s="35"/>
      <c r="SS165" s="35"/>
      <c r="ST165" s="35"/>
      <c r="SU165" s="35"/>
      <c r="SV165" s="35"/>
      <c r="SW165" s="35"/>
      <c r="SX165" s="35"/>
      <c r="SY165" s="35"/>
      <c r="SZ165" s="35"/>
      <c r="TA165" s="35"/>
      <c r="TB165" s="35"/>
      <c r="TC165" s="35"/>
      <c r="TD165" s="35"/>
      <c r="TE165" s="35"/>
      <c r="TF165" s="35"/>
      <c r="TG165" s="35"/>
      <c r="TH165" s="35"/>
      <c r="TI165" s="35"/>
      <c r="TJ165" s="35"/>
      <c r="TK165" s="35"/>
      <c r="TL165" s="35"/>
      <c r="TM165" s="35"/>
      <c r="TN165" s="35"/>
      <c r="TO165" s="35"/>
      <c r="TP165" s="35"/>
      <c r="TQ165" s="35"/>
      <c r="TR165" s="35"/>
      <c r="TS165" s="35"/>
      <c r="TT165" s="35"/>
      <c r="TU165" s="35"/>
      <c r="TV165" s="35"/>
      <c r="TW165" s="35"/>
      <c r="TX165" s="35"/>
      <c r="TY165" s="35"/>
      <c r="TZ165" s="35"/>
      <c r="UA165" s="35"/>
      <c r="UB165" s="35"/>
      <c r="UC165" s="35"/>
      <c r="UD165" s="35"/>
      <c r="UE165" s="35"/>
      <c r="UF165" s="35"/>
      <c r="UG165" s="35"/>
      <c r="UH165" s="35"/>
      <c r="UI165" s="35"/>
      <c r="UJ165" s="35"/>
      <c r="UK165" s="35"/>
      <c r="UL165" s="35"/>
      <c r="UM165" s="35"/>
      <c r="UN165" s="35"/>
      <c r="UO165" s="35"/>
      <c r="UP165" s="35"/>
      <c r="UQ165" s="35"/>
      <c r="UR165" s="35"/>
      <c r="US165" s="35"/>
      <c r="UT165" s="35"/>
      <c r="UU165" s="35"/>
      <c r="UV165" s="35"/>
      <c r="UW165" s="35"/>
      <c r="UX165" s="35"/>
      <c r="UY165" s="35"/>
      <c r="UZ165" s="35"/>
      <c r="VA165" s="35"/>
      <c r="VB165" s="35"/>
      <c r="VC165" s="35"/>
      <c r="VD165" s="35"/>
      <c r="VE165" s="35"/>
      <c r="VF165" s="35"/>
      <c r="VG165" s="35"/>
      <c r="VH165" s="35"/>
      <c r="VI165" s="35"/>
      <c r="VJ165" s="35"/>
      <c r="VK165" s="35"/>
      <c r="VL165" s="35"/>
      <c r="VM165" s="35"/>
      <c r="VN165" s="35"/>
      <c r="VO165" s="35"/>
      <c r="VP165" s="35"/>
      <c r="VQ165" s="35"/>
      <c r="VR165" s="35"/>
      <c r="VS165" s="35"/>
      <c r="VT165" s="35"/>
      <c r="VU165" s="35"/>
      <c r="VV165" s="35"/>
      <c r="VW165" s="35"/>
      <c r="VX165" s="35"/>
      <c r="VY165" s="35"/>
      <c r="VZ165" s="35"/>
      <c r="WA165" s="35"/>
      <c r="WB165" s="35"/>
      <c r="WC165" s="35"/>
      <c r="WD165" s="35"/>
      <c r="WE165" s="35"/>
      <c r="WF165" s="35"/>
      <c r="WG165" s="35"/>
      <c r="WH165" s="35"/>
      <c r="WI165" s="35"/>
      <c r="WJ165" s="35"/>
      <c r="WK165" s="35"/>
      <c r="WL165" s="35"/>
      <c r="WM165" s="35"/>
      <c r="WN165" s="35"/>
      <c r="WO165" s="35"/>
      <c r="WP165" s="35"/>
      <c r="WQ165" s="35"/>
      <c r="WR165" s="35"/>
      <c r="WS165" s="35"/>
      <c r="WT165" s="35"/>
      <c r="WU165" s="35"/>
      <c r="WV165" s="35"/>
      <c r="WW165" s="35"/>
      <c r="WX165" s="35"/>
      <c r="WY165" s="35"/>
      <c r="WZ165" s="35"/>
      <c r="XA165" s="35"/>
      <c r="XB165" s="35"/>
      <c r="XC165" s="35"/>
      <c r="XD165" s="35"/>
      <c r="XE165" s="35"/>
      <c r="XF165" s="35"/>
      <c r="XG165" s="35"/>
      <c r="XH165" s="35"/>
      <c r="XI165" s="35"/>
      <c r="XJ165" s="35"/>
      <c r="XK165" s="35"/>
      <c r="XL165" s="35"/>
      <c r="XM165" s="35"/>
      <c r="XN165" s="35"/>
      <c r="XO165" s="35"/>
      <c r="XP165" s="35"/>
      <c r="XQ165" s="35"/>
      <c r="XR165" s="35"/>
      <c r="XS165" s="35"/>
      <c r="XT165" s="35"/>
      <c r="XU165" s="35"/>
      <c r="XV165" s="35"/>
      <c r="XW165" s="35"/>
      <c r="XX165" s="35"/>
      <c r="XY165" s="35"/>
      <c r="XZ165" s="35"/>
      <c r="YA165" s="35"/>
      <c r="YB165" s="35"/>
      <c r="YC165" s="35"/>
      <c r="YD165" s="35"/>
      <c r="YE165" s="35"/>
      <c r="YF165" s="35"/>
      <c r="YG165" s="35"/>
      <c r="YH165" s="35"/>
      <c r="YI165" s="35"/>
      <c r="YJ165" s="35"/>
      <c r="YK165" s="35"/>
      <c r="YL165" s="35"/>
      <c r="YM165" s="35"/>
      <c r="YN165" s="35"/>
      <c r="YO165" s="35"/>
      <c r="YP165" s="35"/>
      <c r="YQ165" s="35"/>
      <c r="YR165" s="35"/>
      <c r="YS165" s="35"/>
      <c r="YT165" s="35"/>
      <c r="YU165" s="35"/>
      <c r="YV165" s="35"/>
      <c r="YW165" s="35"/>
      <c r="YX165" s="35"/>
      <c r="YY165" s="35"/>
      <c r="YZ165" s="35"/>
      <c r="ZA165" s="35"/>
      <c r="ZB165" s="35"/>
      <c r="ZC165" s="35"/>
      <c r="ZD165" s="35"/>
      <c r="ZE165" s="35"/>
      <c r="ZF165" s="35"/>
      <c r="ZG165" s="35"/>
      <c r="ZH165" s="35"/>
      <c r="ZI165" s="35"/>
      <c r="ZJ165" s="35"/>
      <c r="ZK165" s="35"/>
      <c r="ZL165" s="35"/>
      <c r="ZM165" s="35"/>
      <c r="ZN165" s="35"/>
      <c r="ZO165" s="35"/>
      <c r="ZP165" s="35"/>
      <c r="ZQ165" s="35"/>
      <c r="ZR165" s="35"/>
      <c r="ZS165" s="35"/>
      <c r="ZT165" s="35"/>
      <c r="ZU165" s="35"/>
      <c r="ZV165" s="35"/>
      <c r="ZW165" s="35"/>
      <c r="ZX165" s="35"/>
      <c r="ZY165" s="35"/>
      <c r="ZZ165" s="35"/>
      <c r="AAA165" s="35"/>
      <c r="AAB165" s="35"/>
      <c r="AAC165" s="35"/>
      <c r="AAD165" s="35"/>
      <c r="AAE165" s="35"/>
      <c r="AAF165" s="35"/>
      <c r="AAG165" s="35"/>
      <c r="AAH165" s="35"/>
      <c r="AAI165" s="35"/>
      <c r="AAJ165" s="35"/>
      <c r="AAK165" s="35"/>
      <c r="AAL165" s="35"/>
      <c r="AAM165" s="35"/>
      <c r="AAN165" s="35"/>
      <c r="AAO165" s="35"/>
      <c r="AAP165" s="35"/>
      <c r="AAQ165" s="35"/>
      <c r="AAR165" s="35"/>
      <c r="AAS165" s="35"/>
      <c r="AAT165" s="35"/>
      <c r="AAU165" s="35"/>
      <c r="AAV165" s="35"/>
      <c r="AAW165" s="35"/>
      <c r="AAX165" s="35"/>
      <c r="AAY165" s="35"/>
      <c r="AAZ165" s="35"/>
      <c r="ABA165" s="35"/>
      <c r="ABB165" s="35"/>
      <c r="ABC165" s="35"/>
      <c r="ABD165" s="35"/>
      <c r="ABE165" s="35"/>
      <c r="ABF165" s="35"/>
      <c r="ABG165" s="35"/>
      <c r="ABH165" s="35"/>
      <c r="ABI165" s="35"/>
      <c r="ABJ165" s="35"/>
      <c r="ABK165" s="35"/>
      <c r="ABL165" s="35"/>
      <c r="ABM165" s="35"/>
      <c r="ABN165" s="35"/>
      <c r="ABO165" s="35"/>
      <c r="ABP165" s="35"/>
      <c r="ABQ165" s="35"/>
      <c r="ABR165" s="35"/>
      <c r="ABS165" s="35"/>
      <c r="ABT165" s="35"/>
      <c r="ABU165" s="35"/>
      <c r="ABV165" s="35"/>
      <c r="ABW165" s="35"/>
      <c r="ABX165" s="35"/>
      <c r="ABY165" s="35"/>
      <c r="ABZ165" s="35"/>
      <c r="ACA165" s="35"/>
      <c r="ACB165" s="35"/>
      <c r="ACC165" s="35"/>
      <c r="ACD165" s="35"/>
      <c r="ACE165" s="35"/>
      <c r="ACF165" s="35"/>
      <c r="ACG165" s="35"/>
      <c r="ACH165" s="35"/>
      <c r="ACI165" s="35"/>
      <c r="ACJ165" s="35"/>
      <c r="ACK165" s="35"/>
      <c r="ACL165" s="35"/>
      <c r="ACM165" s="35"/>
      <c r="ACN165" s="35"/>
      <c r="ACO165" s="35"/>
      <c r="ACP165" s="35"/>
      <c r="ACQ165" s="35"/>
      <c r="ACR165" s="35"/>
      <c r="ACS165" s="35"/>
      <c r="ACT165" s="35"/>
      <c r="ACU165" s="35"/>
      <c r="ACV165" s="35"/>
      <c r="ACW165" s="35"/>
      <c r="ACX165" s="35"/>
      <c r="ACY165" s="35"/>
      <c r="ACZ165" s="35"/>
      <c r="ADA165" s="35"/>
      <c r="ADB165" s="35"/>
      <c r="ADC165" s="35"/>
      <c r="ADD165" s="35"/>
      <c r="ADE165" s="35"/>
      <c r="ADF165" s="35"/>
      <c r="ADG165" s="35"/>
      <c r="ADH165" s="35"/>
      <c r="ADI165" s="35"/>
      <c r="ADJ165" s="35"/>
      <c r="ADK165" s="35"/>
      <c r="ADL165" s="35"/>
      <c r="ADM165" s="35"/>
      <c r="ADN165" s="35"/>
      <c r="ADO165" s="35"/>
      <c r="ADP165" s="35"/>
      <c r="ADQ165" s="35"/>
      <c r="ADR165" s="35"/>
      <c r="ADS165" s="35"/>
      <c r="ADT165" s="35"/>
      <c r="ADU165" s="35"/>
      <c r="ADV165" s="35"/>
      <c r="ADW165" s="35"/>
      <c r="ADX165" s="35"/>
      <c r="ADY165" s="35"/>
      <c r="ADZ165" s="35"/>
      <c r="AEA165" s="35"/>
      <c r="AEB165" s="35"/>
      <c r="AEC165" s="35"/>
      <c r="AED165" s="35"/>
      <c r="AEE165" s="35"/>
      <c r="AEF165" s="35"/>
      <c r="AEG165" s="35"/>
      <c r="AEH165" s="35"/>
      <c r="AEI165" s="35"/>
      <c r="AEJ165" s="35"/>
      <c r="AEK165" s="35"/>
      <c r="AEL165" s="35"/>
      <c r="AEM165" s="35"/>
      <c r="AEN165" s="35"/>
      <c r="AEO165" s="35"/>
      <c r="AEP165" s="35"/>
      <c r="AEQ165" s="35"/>
      <c r="AER165" s="35"/>
      <c r="AES165" s="35"/>
      <c r="AET165" s="35"/>
      <c r="AEU165" s="35"/>
      <c r="AEV165" s="35"/>
      <c r="AEW165" s="35"/>
      <c r="AEX165" s="35"/>
      <c r="AEY165" s="35"/>
      <c r="AEZ165" s="35"/>
      <c r="AFA165" s="35"/>
      <c r="AFB165" s="35"/>
      <c r="AFC165" s="35"/>
      <c r="AFD165" s="35"/>
      <c r="AFE165" s="35"/>
      <c r="AFF165" s="35"/>
      <c r="AFG165" s="35"/>
      <c r="AFH165" s="35"/>
      <c r="AFI165" s="35"/>
      <c r="AFJ165" s="35"/>
      <c r="AFK165" s="35"/>
      <c r="AFL165" s="35"/>
      <c r="AFM165" s="35"/>
      <c r="AFN165" s="35"/>
      <c r="AFO165" s="35"/>
      <c r="AFP165" s="35"/>
      <c r="AFQ165" s="35"/>
      <c r="AFR165" s="35"/>
      <c r="AFS165" s="35"/>
      <c r="AFT165" s="35"/>
      <c r="AFU165" s="35"/>
      <c r="AFV165" s="35"/>
      <c r="AFW165" s="35"/>
      <c r="AFX165" s="35"/>
      <c r="AFY165" s="35"/>
      <c r="AFZ165" s="35"/>
      <c r="AGA165" s="35"/>
      <c r="AGB165" s="35"/>
      <c r="AGC165" s="35"/>
      <c r="AGD165" s="35"/>
      <c r="AGE165" s="35"/>
      <c r="AGF165" s="35"/>
      <c r="AGG165" s="35"/>
      <c r="AGH165" s="35"/>
      <c r="AGI165" s="35"/>
      <c r="AGJ165" s="35"/>
      <c r="AGK165" s="35"/>
      <c r="AGL165" s="35"/>
      <c r="AGM165" s="35"/>
      <c r="AGN165" s="35"/>
      <c r="AGO165" s="35"/>
      <c r="AGP165" s="35"/>
      <c r="AGQ165" s="35"/>
      <c r="AGR165" s="35"/>
      <c r="AGS165" s="35"/>
      <c r="AGT165" s="35"/>
      <c r="AGU165" s="35"/>
      <c r="AGV165" s="35"/>
      <c r="AGW165" s="35"/>
      <c r="AGX165" s="35"/>
      <c r="AGY165" s="35"/>
      <c r="AGZ165" s="35"/>
      <c r="AHA165" s="35"/>
      <c r="AHB165" s="35"/>
      <c r="AHC165" s="35"/>
      <c r="AHD165" s="35"/>
      <c r="AHE165" s="35"/>
      <c r="AHF165" s="35"/>
      <c r="AHG165" s="35"/>
      <c r="AHH165" s="35"/>
      <c r="AHI165" s="35"/>
      <c r="AHJ165" s="35"/>
      <c r="AHK165" s="35"/>
      <c r="AHL165" s="35"/>
      <c r="AHM165" s="35"/>
      <c r="AHN165" s="35"/>
      <c r="AHO165" s="35"/>
      <c r="AHP165" s="35"/>
      <c r="AHQ165" s="35"/>
      <c r="AHR165" s="35"/>
      <c r="AHS165" s="35"/>
      <c r="AHT165" s="35"/>
      <c r="AHU165" s="35"/>
      <c r="AHV165" s="35"/>
      <c r="AHW165" s="35"/>
      <c r="AHX165" s="35"/>
      <c r="AHY165" s="35"/>
      <c r="AHZ165" s="35"/>
      <c r="AIA165" s="35"/>
      <c r="AIB165" s="35"/>
      <c r="AIC165" s="35"/>
      <c r="AID165" s="35"/>
      <c r="AIE165" s="35"/>
      <c r="AIF165" s="35"/>
      <c r="AIG165" s="35"/>
      <c r="AIH165" s="35"/>
      <c r="AII165" s="35"/>
      <c r="AIJ165" s="35"/>
      <c r="AIK165" s="35"/>
      <c r="AIL165" s="35"/>
      <c r="AIM165" s="35"/>
      <c r="AIN165" s="35"/>
      <c r="AIO165" s="35"/>
      <c r="AIP165" s="35"/>
      <c r="AIQ165" s="35"/>
      <c r="AIR165" s="35"/>
      <c r="AIS165" s="35"/>
      <c r="AIT165" s="35"/>
      <c r="AIU165" s="35"/>
      <c r="AIV165" s="35"/>
      <c r="AIW165" s="35"/>
      <c r="AIX165" s="35"/>
      <c r="AIY165" s="35"/>
      <c r="AIZ165" s="35"/>
      <c r="AJA165" s="35"/>
      <c r="AJB165" s="35"/>
      <c r="AJC165" s="35"/>
      <c r="AJD165" s="35"/>
      <c r="AJE165" s="35"/>
      <c r="AJF165" s="35"/>
      <c r="AJG165" s="35"/>
      <c r="AJH165" s="35"/>
      <c r="AJI165" s="35"/>
      <c r="AJJ165" s="35"/>
      <c r="AJK165" s="35"/>
      <c r="AJL165" s="35"/>
      <c r="AJM165" s="35"/>
      <c r="AJN165" s="35"/>
      <c r="AJO165" s="35"/>
      <c r="AJP165" s="35"/>
      <c r="AJQ165" s="35"/>
      <c r="AJR165" s="35"/>
      <c r="AJS165" s="35"/>
      <c r="AJT165" s="35"/>
      <c r="AJU165" s="35"/>
      <c r="AJV165" s="35"/>
      <c r="AJW165" s="35"/>
      <c r="AJX165" s="35"/>
      <c r="AJY165" s="35"/>
      <c r="AJZ165" s="35"/>
      <c r="AKA165" s="35"/>
      <c r="AKB165" s="35"/>
      <c r="AKC165" s="35"/>
      <c r="AKD165" s="35"/>
      <c r="AKE165" s="35"/>
      <c r="AKF165" s="35"/>
      <c r="AKG165" s="35"/>
      <c r="AKH165" s="35"/>
      <c r="AKI165" s="35"/>
      <c r="AKJ165" s="35"/>
      <c r="AKK165" s="35"/>
      <c r="AKL165" s="35"/>
      <c r="AKM165" s="35"/>
      <c r="AKN165" s="35"/>
      <c r="AKO165" s="35"/>
      <c r="AKP165" s="35"/>
      <c r="AKQ165" s="35"/>
      <c r="AKR165" s="35"/>
      <c r="AKS165" s="35"/>
      <c r="AKT165" s="35"/>
      <c r="AKU165" s="35"/>
      <c r="AKV165" s="35"/>
      <c r="AKW165" s="35"/>
      <c r="AKX165" s="35"/>
      <c r="AKY165" s="35"/>
      <c r="AKZ165" s="35"/>
      <c r="ALA165" s="35"/>
      <c r="ALB165" s="35"/>
      <c r="ALC165" s="35"/>
      <c r="ALD165" s="35"/>
      <c r="ALE165" s="35"/>
      <c r="ALF165" s="35"/>
      <c r="ALG165" s="35"/>
      <c r="ALH165" s="35"/>
      <c r="ALI165" s="35"/>
      <c r="ALJ165" s="35"/>
      <c r="ALK165" s="35"/>
      <c r="ALL165" s="35"/>
      <c r="ALM165" s="35"/>
      <c r="ALN165" s="35"/>
      <c r="ALO165" s="35"/>
      <c r="ALP165" s="35"/>
      <c r="ALQ165" s="35"/>
      <c r="ALR165" s="35"/>
      <c r="ALS165" s="35"/>
      <c r="ALT165" s="35"/>
      <c r="ALU165" s="35"/>
      <c r="ALV165" s="35"/>
      <c r="ALW165" s="35"/>
      <c r="ALX165" s="35"/>
      <c r="ALY165" s="35"/>
      <c r="ALZ165" s="35"/>
      <c r="AMA165" s="35"/>
    </row>
    <row r="166" spans="14:1015">
      <c r="N166" s="3">
        <f>Y166*info!T$4+AC166*info!T$5+AG166*info!T$6+AK166*info!T$7+N165</f>
        <v>3.0125999999999982</v>
      </c>
      <c r="P166" s="45">
        <v>126</v>
      </c>
      <c r="Q166" s="131"/>
      <c r="R166" s="131"/>
      <c r="S166" s="161">
        <f t="shared" si="61"/>
        <v>2.5724901185770747E-2</v>
      </c>
      <c r="T166" s="169">
        <f>AA165*$AA$30*$AA$34*(1-$AA$32)+AE165*$AE$30*$AE$34*(1-$AE$32)+AI165*$AI$30*$AI$34*(1-$AI$32)+AM165*$AM$30*$AM$34*(1-$AM$32)+AQ165*$AQ$30*$AQ$34*(1-$AQ$32)+AU165*$AU$30*$AU$34*(1-$AU$32)+Q166-R166+AW165+AX165+Advance!G140</f>
        <v>0.2297999999999995</v>
      </c>
      <c r="U166" s="132">
        <f t="shared" si="70"/>
        <v>0</v>
      </c>
      <c r="V166" s="165">
        <f t="shared" si="49"/>
        <v>0.2297999999999995</v>
      </c>
      <c r="W166" s="166">
        <f t="shared" si="62"/>
        <v>8.34</v>
      </c>
      <c r="X166" s="49"/>
      <c r="Y166" s="42">
        <f t="shared" si="41"/>
        <v>0</v>
      </c>
      <c r="Z166" s="46">
        <f t="shared" si="63"/>
        <v>0</v>
      </c>
      <c r="AA166" s="47">
        <f t="shared" si="50"/>
        <v>0</v>
      </c>
      <c r="AB166" s="48">
        <f t="shared" si="51"/>
        <v>0.2297999999999995</v>
      </c>
      <c r="AC166" s="49">
        <f t="shared" si="52"/>
        <v>0</v>
      </c>
      <c r="AD166" s="46">
        <f t="shared" si="64"/>
        <v>0</v>
      </c>
      <c r="AE166" s="46">
        <f t="shared" si="53"/>
        <v>100</v>
      </c>
      <c r="AF166" s="50">
        <f t="shared" si="42"/>
        <v>0.2297999999999995</v>
      </c>
      <c r="AG166" s="42">
        <f t="shared" si="65"/>
        <v>4</v>
      </c>
      <c r="AH166" s="46">
        <f t="shared" si="66"/>
        <v>-4</v>
      </c>
      <c r="AI166" s="46">
        <f t="shared" si="54"/>
        <v>200</v>
      </c>
      <c r="AJ166" s="50">
        <f t="shared" si="43"/>
        <v>0.1337999999999995</v>
      </c>
      <c r="AK166" s="42">
        <f t="shared" si="55"/>
        <v>3</v>
      </c>
      <c r="AL166" s="46">
        <f t="shared" si="67"/>
        <v>0</v>
      </c>
      <c r="AM166" s="46">
        <f t="shared" si="56"/>
        <v>65</v>
      </c>
      <c r="AN166" s="50">
        <f t="shared" si="44"/>
        <v>2.5799999999999518E-2</v>
      </c>
      <c r="AO166" s="42">
        <f t="shared" si="57"/>
        <v>0</v>
      </c>
      <c r="AP166" s="46">
        <f t="shared" si="68"/>
        <v>0</v>
      </c>
      <c r="AQ166" s="46">
        <f t="shared" si="58"/>
        <v>0</v>
      </c>
      <c r="AR166" s="50">
        <f t="shared" si="45"/>
        <v>2.5799999999999518E-2</v>
      </c>
      <c r="AS166" s="42">
        <f t="shared" si="59"/>
        <v>0</v>
      </c>
      <c r="AT166" s="46">
        <f t="shared" si="69"/>
        <v>0</v>
      </c>
      <c r="AU166" s="46">
        <f t="shared" si="60"/>
        <v>0</v>
      </c>
      <c r="AV166" s="51">
        <f t="shared" si="46"/>
        <v>2.5799999999999518E-2</v>
      </c>
      <c r="AW166" s="42">
        <f t="shared" si="47"/>
        <v>0.2297999999999995</v>
      </c>
      <c r="AX166" s="43">
        <f t="shared" si="48"/>
        <v>-0.20399999999999999</v>
      </c>
      <c r="AY166" s="42">
        <f t="shared" si="71"/>
        <v>365</v>
      </c>
      <c r="AZ166" s="52">
        <f t="shared" si="72"/>
        <v>8.34</v>
      </c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  <c r="QR166" s="35"/>
      <c r="QS166" s="35"/>
      <c r="QT166" s="35"/>
      <c r="QU166" s="35"/>
      <c r="QV166" s="35"/>
      <c r="QW166" s="35"/>
      <c r="QX166" s="35"/>
      <c r="QY166" s="35"/>
      <c r="QZ166" s="35"/>
      <c r="RA166" s="35"/>
      <c r="RB166" s="35"/>
      <c r="RC166" s="35"/>
      <c r="RD166" s="35"/>
      <c r="RE166" s="35"/>
      <c r="RF166" s="35"/>
      <c r="RG166" s="35"/>
      <c r="RH166" s="35"/>
      <c r="RI166" s="35"/>
      <c r="RJ166" s="35"/>
      <c r="RK166" s="35"/>
      <c r="RL166" s="35"/>
      <c r="RM166" s="35"/>
      <c r="RN166" s="35"/>
      <c r="RO166" s="35"/>
      <c r="RP166" s="35"/>
      <c r="RQ166" s="35"/>
      <c r="RR166" s="35"/>
      <c r="RS166" s="35"/>
      <c r="RT166" s="35"/>
      <c r="RU166" s="35"/>
      <c r="RV166" s="35"/>
      <c r="RW166" s="35"/>
      <c r="RX166" s="35"/>
      <c r="RY166" s="35"/>
      <c r="RZ166" s="35"/>
      <c r="SA166" s="35"/>
      <c r="SB166" s="35"/>
      <c r="SC166" s="35"/>
      <c r="SD166" s="35"/>
      <c r="SE166" s="35"/>
      <c r="SF166" s="35"/>
      <c r="SG166" s="35"/>
      <c r="SH166" s="35"/>
      <c r="SI166" s="35"/>
      <c r="SJ166" s="35"/>
      <c r="SK166" s="35"/>
      <c r="SL166" s="35"/>
      <c r="SM166" s="35"/>
      <c r="SN166" s="35"/>
      <c r="SO166" s="35"/>
      <c r="SP166" s="35"/>
      <c r="SQ166" s="35"/>
      <c r="SR166" s="35"/>
      <c r="SS166" s="35"/>
      <c r="ST166" s="35"/>
      <c r="SU166" s="35"/>
      <c r="SV166" s="35"/>
      <c r="SW166" s="35"/>
      <c r="SX166" s="35"/>
      <c r="SY166" s="35"/>
      <c r="SZ166" s="35"/>
      <c r="TA166" s="35"/>
      <c r="TB166" s="35"/>
      <c r="TC166" s="35"/>
      <c r="TD166" s="35"/>
      <c r="TE166" s="35"/>
      <c r="TF166" s="35"/>
      <c r="TG166" s="35"/>
      <c r="TH166" s="35"/>
      <c r="TI166" s="35"/>
      <c r="TJ166" s="35"/>
      <c r="TK166" s="35"/>
      <c r="TL166" s="35"/>
      <c r="TM166" s="35"/>
      <c r="TN166" s="35"/>
      <c r="TO166" s="35"/>
      <c r="TP166" s="35"/>
      <c r="TQ166" s="35"/>
      <c r="TR166" s="35"/>
      <c r="TS166" s="35"/>
      <c r="TT166" s="35"/>
      <c r="TU166" s="35"/>
      <c r="TV166" s="35"/>
      <c r="TW166" s="35"/>
      <c r="TX166" s="35"/>
      <c r="TY166" s="35"/>
      <c r="TZ166" s="35"/>
      <c r="UA166" s="35"/>
      <c r="UB166" s="35"/>
      <c r="UC166" s="35"/>
      <c r="UD166" s="35"/>
      <c r="UE166" s="35"/>
      <c r="UF166" s="35"/>
      <c r="UG166" s="35"/>
      <c r="UH166" s="35"/>
      <c r="UI166" s="35"/>
      <c r="UJ166" s="35"/>
      <c r="UK166" s="35"/>
      <c r="UL166" s="35"/>
      <c r="UM166" s="35"/>
      <c r="UN166" s="35"/>
      <c r="UO166" s="35"/>
      <c r="UP166" s="35"/>
      <c r="UQ166" s="35"/>
      <c r="UR166" s="35"/>
      <c r="US166" s="35"/>
      <c r="UT166" s="35"/>
      <c r="UU166" s="35"/>
      <c r="UV166" s="35"/>
      <c r="UW166" s="35"/>
      <c r="UX166" s="35"/>
      <c r="UY166" s="35"/>
      <c r="UZ166" s="35"/>
      <c r="VA166" s="35"/>
      <c r="VB166" s="35"/>
      <c r="VC166" s="35"/>
      <c r="VD166" s="35"/>
      <c r="VE166" s="35"/>
      <c r="VF166" s="35"/>
      <c r="VG166" s="35"/>
      <c r="VH166" s="35"/>
      <c r="VI166" s="35"/>
      <c r="VJ166" s="35"/>
      <c r="VK166" s="35"/>
      <c r="VL166" s="35"/>
      <c r="VM166" s="35"/>
      <c r="VN166" s="35"/>
      <c r="VO166" s="35"/>
      <c r="VP166" s="35"/>
      <c r="VQ166" s="35"/>
      <c r="VR166" s="35"/>
      <c r="VS166" s="35"/>
      <c r="VT166" s="35"/>
      <c r="VU166" s="35"/>
      <c r="VV166" s="35"/>
      <c r="VW166" s="35"/>
      <c r="VX166" s="35"/>
      <c r="VY166" s="35"/>
      <c r="VZ166" s="35"/>
      <c r="WA166" s="35"/>
      <c r="WB166" s="35"/>
      <c r="WC166" s="35"/>
      <c r="WD166" s="35"/>
      <c r="WE166" s="35"/>
      <c r="WF166" s="35"/>
      <c r="WG166" s="35"/>
      <c r="WH166" s="35"/>
      <c r="WI166" s="35"/>
      <c r="WJ166" s="35"/>
      <c r="WK166" s="35"/>
      <c r="WL166" s="35"/>
      <c r="WM166" s="35"/>
      <c r="WN166" s="35"/>
      <c r="WO166" s="35"/>
      <c r="WP166" s="35"/>
      <c r="WQ166" s="35"/>
      <c r="WR166" s="35"/>
      <c r="WS166" s="35"/>
      <c r="WT166" s="35"/>
      <c r="WU166" s="35"/>
      <c r="WV166" s="35"/>
      <c r="WW166" s="35"/>
      <c r="WX166" s="35"/>
      <c r="WY166" s="35"/>
      <c r="WZ166" s="35"/>
      <c r="XA166" s="35"/>
      <c r="XB166" s="35"/>
      <c r="XC166" s="35"/>
      <c r="XD166" s="35"/>
      <c r="XE166" s="35"/>
      <c r="XF166" s="35"/>
      <c r="XG166" s="35"/>
      <c r="XH166" s="35"/>
      <c r="XI166" s="35"/>
      <c r="XJ166" s="35"/>
      <c r="XK166" s="35"/>
      <c r="XL166" s="35"/>
      <c r="XM166" s="35"/>
      <c r="XN166" s="35"/>
      <c r="XO166" s="35"/>
      <c r="XP166" s="35"/>
      <c r="XQ166" s="35"/>
      <c r="XR166" s="35"/>
      <c r="XS166" s="35"/>
      <c r="XT166" s="35"/>
      <c r="XU166" s="35"/>
      <c r="XV166" s="35"/>
      <c r="XW166" s="35"/>
      <c r="XX166" s="35"/>
      <c r="XY166" s="35"/>
      <c r="XZ166" s="35"/>
      <c r="YA166" s="35"/>
      <c r="YB166" s="35"/>
      <c r="YC166" s="35"/>
      <c r="YD166" s="35"/>
      <c r="YE166" s="35"/>
      <c r="YF166" s="35"/>
      <c r="YG166" s="35"/>
      <c r="YH166" s="35"/>
      <c r="YI166" s="35"/>
      <c r="YJ166" s="35"/>
      <c r="YK166" s="35"/>
      <c r="YL166" s="35"/>
      <c r="YM166" s="35"/>
      <c r="YN166" s="35"/>
      <c r="YO166" s="35"/>
      <c r="YP166" s="35"/>
      <c r="YQ166" s="35"/>
      <c r="YR166" s="35"/>
      <c r="YS166" s="35"/>
      <c r="YT166" s="35"/>
      <c r="YU166" s="35"/>
      <c r="YV166" s="35"/>
      <c r="YW166" s="35"/>
      <c r="YX166" s="35"/>
      <c r="YY166" s="35"/>
      <c r="YZ166" s="35"/>
      <c r="ZA166" s="35"/>
      <c r="ZB166" s="35"/>
      <c r="ZC166" s="35"/>
      <c r="ZD166" s="35"/>
      <c r="ZE166" s="35"/>
      <c r="ZF166" s="35"/>
      <c r="ZG166" s="35"/>
      <c r="ZH166" s="35"/>
      <c r="ZI166" s="35"/>
      <c r="ZJ166" s="35"/>
      <c r="ZK166" s="35"/>
      <c r="ZL166" s="35"/>
      <c r="ZM166" s="35"/>
      <c r="ZN166" s="35"/>
      <c r="ZO166" s="35"/>
      <c r="ZP166" s="35"/>
      <c r="ZQ166" s="35"/>
      <c r="ZR166" s="35"/>
      <c r="ZS166" s="35"/>
      <c r="ZT166" s="35"/>
      <c r="ZU166" s="35"/>
      <c r="ZV166" s="35"/>
      <c r="ZW166" s="35"/>
      <c r="ZX166" s="35"/>
      <c r="ZY166" s="35"/>
      <c r="ZZ166" s="35"/>
      <c r="AAA166" s="35"/>
      <c r="AAB166" s="35"/>
      <c r="AAC166" s="35"/>
      <c r="AAD166" s="35"/>
      <c r="AAE166" s="35"/>
      <c r="AAF166" s="35"/>
      <c r="AAG166" s="35"/>
      <c r="AAH166" s="35"/>
      <c r="AAI166" s="35"/>
      <c r="AAJ166" s="35"/>
      <c r="AAK166" s="35"/>
      <c r="AAL166" s="35"/>
      <c r="AAM166" s="35"/>
      <c r="AAN166" s="35"/>
      <c r="AAO166" s="35"/>
      <c r="AAP166" s="35"/>
      <c r="AAQ166" s="35"/>
      <c r="AAR166" s="35"/>
      <c r="AAS166" s="35"/>
      <c r="AAT166" s="35"/>
      <c r="AAU166" s="35"/>
      <c r="AAV166" s="35"/>
      <c r="AAW166" s="35"/>
      <c r="AAX166" s="35"/>
      <c r="AAY166" s="35"/>
      <c r="AAZ166" s="35"/>
      <c r="ABA166" s="35"/>
      <c r="ABB166" s="35"/>
      <c r="ABC166" s="35"/>
      <c r="ABD166" s="35"/>
      <c r="ABE166" s="35"/>
      <c r="ABF166" s="35"/>
      <c r="ABG166" s="35"/>
      <c r="ABH166" s="35"/>
      <c r="ABI166" s="35"/>
      <c r="ABJ166" s="35"/>
      <c r="ABK166" s="35"/>
      <c r="ABL166" s="35"/>
      <c r="ABM166" s="35"/>
      <c r="ABN166" s="35"/>
      <c r="ABO166" s="35"/>
      <c r="ABP166" s="35"/>
      <c r="ABQ166" s="35"/>
      <c r="ABR166" s="35"/>
      <c r="ABS166" s="35"/>
      <c r="ABT166" s="35"/>
      <c r="ABU166" s="35"/>
      <c r="ABV166" s="35"/>
      <c r="ABW166" s="35"/>
      <c r="ABX166" s="35"/>
      <c r="ABY166" s="35"/>
      <c r="ABZ166" s="35"/>
      <c r="ACA166" s="35"/>
      <c r="ACB166" s="35"/>
      <c r="ACC166" s="35"/>
      <c r="ACD166" s="35"/>
      <c r="ACE166" s="35"/>
      <c r="ACF166" s="35"/>
      <c r="ACG166" s="35"/>
      <c r="ACH166" s="35"/>
      <c r="ACI166" s="35"/>
      <c r="ACJ166" s="35"/>
      <c r="ACK166" s="35"/>
      <c r="ACL166" s="35"/>
      <c r="ACM166" s="35"/>
      <c r="ACN166" s="35"/>
      <c r="ACO166" s="35"/>
      <c r="ACP166" s="35"/>
      <c r="ACQ166" s="35"/>
      <c r="ACR166" s="35"/>
      <c r="ACS166" s="35"/>
      <c r="ACT166" s="35"/>
      <c r="ACU166" s="35"/>
      <c r="ACV166" s="35"/>
      <c r="ACW166" s="35"/>
      <c r="ACX166" s="35"/>
      <c r="ACY166" s="35"/>
      <c r="ACZ166" s="35"/>
      <c r="ADA166" s="35"/>
      <c r="ADB166" s="35"/>
      <c r="ADC166" s="35"/>
      <c r="ADD166" s="35"/>
      <c r="ADE166" s="35"/>
      <c r="ADF166" s="35"/>
      <c r="ADG166" s="35"/>
      <c r="ADH166" s="35"/>
      <c r="ADI166" s="35"/>
      <c r="ADJ166" s="35"/>
      <c r="ADK166" s="35"/>
      <c r="ADL166" s="35"/>
      <c r="ADM166" s="35"/>
      <c r="ADN166" s="35"/>
      <c r="ADO166" s="35"/>
      <c r="ADP166" s="35"/>
      <c r="ADQ166" s="35"/>
      <c r="ADR166" s="35"/>
      <c r="ADS166" s="35"/>
      <c r="ADT166" s="35"/>
      <c r="ADU166" s="35"/>
      <c r="ADV166" s="35"/>
      <c r="ADW166" s="35"/>
      <c r="ADX166" s="35"/>
      <c r="ADY166" s="35"/>
      <c r="ADZ166" s="35"/>
      <c r="AEA166" s="35"/>
      <c r="AEB166" s="35"/>
      <c r="AEC166" s="35"/>
      <c r="AED166" s="35"/>
      <c r="AEE166" s="35"/>
      <c r="AEF166" s="35"/>
      <c r="AEG166" s="35"/>
      <c r="AEH166" s="35"/>
      <c r="AEI166" s="35"/>
      <c r="AEJ166" s="35"/>
      <c r="AEK166" s="35"/>
      <c r="AEL166" s="35"/>
      <c r="AEM166" s="35"/>
      <c r="AEN166" s="35"/>
      <c r="AEO166" s="35"/>
      <c r="AEP166" s="35"/>
      <c r="AEQ166" s="35"/>
      <c r="AER166" s="35"/>
      <c r="AES166" s="35"/>
      <c r="AET166" s="35"/>
      <c r="AEU166" s="35"/>
      <c r="AEV166" s="35"/>
      <c r="AEW166" s="35"/>
      <c r="AEX166" s="35"/>
      <c r="AEY166" s="35"/>
      <c r="AEZ166" s="35"/>
      <c r="AFA166" s="35"/>
      <c r="AFB166" s="35"/>
      <c r="AFC166" s="35"/>
      <c r="AFD166" s="35"/>
      <c r="AFE166" s="35"/>
      <c r="AFF166" s="35"/>
      <c r="AFG166" s="35"/>
      <c r="AFH166" s="35"/>
      <c r="AFI166" s="35"/>
      <c r="AFJ166" s="35"/>
      <c r="AFK166" s="35"/>
      <c r="AFL166" s="35"/>
      <c r="AFM166" s="35"/>
      <c r="AFN166" s="35"/>
      <c r="AFO166" s="35"/>
      <c r="AFP166" s="35"/>
      <c r="AFQ166" s="35"/>
      <c r="AFR166" s="35"/>
      <c r="AFS166" s="35"/>
      <c r="AFT166" s="35"/>
      <c r="AFU166" s="35"/>
      <c r="AFV166" s="35"/>
      <c r="AFW166" s="35"/>
      <c r="AFX166" s="35"/>
      <c r="AFY166" s="35"/>
      <c r="AFZ166" s="35"/>
      <c r="AGA166" s="35"/>
      <c r="AGB166" s="35"/>
      <c r="AGC166" s="35"/>
      <c r="AGD166" s="35"/>
      <c r="AGE166" s="35"/>
      <c r="AGF166" s="35"/>
      <c r="AGG166" s="35"/>
      <c r="AGH166" s="35"/>
      <c r="AGI166" s="35"/>
      <c r="AGJ166" s="35"/>
      <c r="AGK166" s="35"/>
      <c r="AGL166" s="35"/>
      <c r="AGM166" s="35"/>
      <c r="AGN166" s="35"/>
      <c r="AGO166" s="35"/>
      <c r="AGP166" s="35"/>
      <c r="AGQ166" s="35"/>
      <c r="AGR166" s="35"/>
      <c r="AGS166" s="35"/>
      <c r="AGT166" s="35"/>
      <c r="AGU166" s="35"/>
      <c r="AGV166" s="35"/>
      <c r="AGW166" s="35"/>
      <c r="AGX166" s="35"/>
      <c r="AGY166" s="35"/>
      <c r="AGZ166" s="35"/>
      <c r="AHA166" s="35"/>
      <c r="AHB166" s="35"/>
      <c r="AHC166" s="35"/>
      <c r="AHD166" s="35"/>
      <c r="AHE166" s="35"/>
      <c r="AHF166" s="35"/>
      <c r="AHG166" s="35"/>
      <c r="AHH166" s="35"/>
      <c r="AHI166" s="35"/>
      <c r="AHJ166" s="35"/>
      <c r="AHK166" s="35"/>
      <c r="AHL166" s="35"/>
      <c r="AHM166" s="35"/>
      <c r="AHN166" s="35"/>
      <c r="AHO166" s="35"/>
      <c r="AHP166" s="35"/>
      <c r="AHQ166" s="35"/>
      <c r="AHR166" s="35"/>
      <c r="AHS166" s="35"/>
      <c r="AHT166" s="35"/>
      <c r="AHU166" s="35"/>
      <c r="AHV166" s="35"/>
      <c r="AHW166" s="35"/>
      <c r="AHX166" s="35"/>
      <c r="AHY166" s="35"/>
      <c r="AHZ166" s="35"/>
      <c r="AIA166" s="35"/>
      <c r="AIB166" s="35"/>
      <c r="AIC166" s="35"/>
      <c r="AID166" s="35"/>
      <c r="AIE166" s="35"/>
      <c r="AIF166" s="35"/>
      <c r="AIG166" s="35"/>
      <c r="AIH166" s="35"/>
      <c r="AII166" s="35"/>
      <c r="AIJ166" s="35"/>
      <c r="AIK166" s="35"/>
      <c r="AIL166" s="35"/>
      <c r="AIM166" s="35"/>
      <c r="AIN166" s="35"/>
      <c r="AIO166" s="35"/>
      <c r="AIP166" s="35"/>
      <c r="AIQ166" s="35"/>
      <c r="AIR166" s="35"/>
      <c r="AIS166" s="35"/>
      <c r="AIT166" s="35"/>
      <c r="AIU166" s="35"/>
      <c r="AIV166" s="35"/>
      <c r="AIW166" s="35"/>
      <c r="AIX166" s="35"/>
      <c r="AIY166" s="35"/>
      <c r="AIZ166" s="35"/>
      <c r="AJA166" s="35"/>
      <c r="AJB166" s="35"/>
      <c r="AJC166" s="35"/>
      <c r="AJD166" s="35"/>
      <c r="AJE166" s="35"/>
      <c r="AJF166" s="35"/>
      <c r="AJG166" s="35"/>
      <c r="AJH166" s="35"/>
      <c r="AJI166" s="35"/>
      <c r="AJJ166" s="35"/>
      <c r="AJK166" s="35"/>
      <c r="AJL166" s="35"/>
      <c r="AJM166" s="35"/>
      <c r="AJN166" s="35"/>
      <c r="AJO166" s="35"/>
      <c r="AJP166" s="35"/>
      <c r="AJQ166" s="35"/>
      <c r="AJR166" s="35"/>
      <c r="AJS166" s="35"/>
      <c r="AJT166" s="35"/>
      <c r="AJU166" s="35"/>
      <c r="AJV166" s="35"/>
      <c r="AJW166" s="35"/>
      <c r="AJX166" s="35"/>
      <c r="AJY166" s="35"/>
      <c r="AJZ166" s="35"/>
      <c r="AKA166" s="35"/>
      <c r="AKB166" s="35"/>
      <c r="AKC166" s="35"/>
      <c r="AKD166" s="35"/>
      <c r="AKE166" s="35"/>
      <c r="AKF166" s="35"/>
      <c r="AKG166" s="35"/>
      <c r="AKH166" s="35"/>
      <c r="AKI166" s="35"/>
      <c r="AKJ166" s="35"/>
      <c r="AKK166" s="35"/>
      <c r="AKL166" s="35"/>
      <c r="AKM166" s="35"/>
      <c r="AKN166" s="35"/>
      <c r="AKO166" s="35"/>
      <c r="AKP166" s="35"/>
      <c r="AKQ166" s="35"/>
      <c r="AKR166" s="35"/>
      <c r="AKS166" s="35"/>
      <c r="AKT166" s="35"/>
      <c r="AKU166" s="35"/>
      <c r="AKV166" s="35"/>
      <c r="AKW166" s="35"/>
      <c r="AKX166" s="35"/>
      <c r="AKY166" s="35"/>
      <c r="AKZ166" s="35"/>
      <c r="ALA166" s="35"/>
      <c r="ALB166" s="35"/>
      <c r="ALC166" s="35"/>
      <c r="ALD166" s="35"/>
      <c r="ALE166" s="35"/>
      <c r="ALF166" s="35"/>
      <c r="ALG166" s="35"/>
      <c r="ALH166" s="35"/>
      <c r="ALI166" s="35"/>
      <c r="ALJ166" s="35"/>
      <c r="ALK166" s="35"/>
      <c r="ALL166" s="35"/>
      <c r="ALM166" s="35"/>
      <c r="ALN166" s="35"/>
      <c r="ALO166" s="35"/>
      <c r="ALP166" s="35"/>
      <c r="ALQ166" s="35"/>
      <c r="ALR166" s="35"/>
      <c r="ALS166" s="35"/>
      <c r="ALT166" s="35"/>
      <c r="ALU166" s="35"/>
      <c r="ALV166" s="35"/>
      <c r="ALW166" s="35"/>
      <c r="ALX166" s="35"/>
      <c r="ALY166" s="35"/>
      <c r="ALZ166" s="35"/>
      <c r="AMA166" s="35"/>
    </row>
    <row r="167" spans="14:1015">
      <c r="N167" s="3">
        <f>Y167*info!T$4+AC167*info!T$5+AG167*info!T$6+AK167*info!T$7+N166</f>
        <v>3.0413999999999981</v>
      </c>
      <c r="P167" s="45">
        <v>127</v>
      </c>
      <c r="Q167" s="131"/>
      <c r="R167" s="131"/>
      <c r="S167" s="161">
        <f t="shared" si="61"/>
        <v>2.5970355731225293E-2</v>
      </c>
      <c r="T167" s="169">
        <f>AA166*$AA$30*$AA$34*(1-$AA$32)+AE166*$AE$30*$AE$34*(1-$AE$32)+AI166*$AI$30*$AI$34*(1-$AI$32)+AM166*$AM$30*$AM$34*(1-$AM$32)+AQ166*$AQ$30*$AQ$34*(1-$AQ$32)+AU166*$AU$30*$AU$34*(1-$AU$32)+Q167-R167+AW166+AX166+Advance!G141</f>
        <v>0.23429999999999948</v>
      </c>
      <c r="U167" s="132">
        <f t="shared" si="70"/>
        <v>0</v>
      </c>
      <c r="V167" s="165">
        <f t="shared" si="49"/>
        <v>0.23429999999999948</v>
      </c>
      <c r="W167" s="166">
        <f t="shared" si="62"/>
        <v>8.411999999999999</v>
      </c>
      <c r="X167" s="49"/>
      <c r="Y167" s="42">
        <f t="shared" si="41"/>
        <v>0</v>
      </c>
      <c r="Z167" s="46">
        <f t="shared" si="63"/>
        <v>0</v>
      </c>
      <c r="AA167" s="47">
        <f t="shared" si="50"/>
        <v>0</v>
      </c>
      <c r="AB167" s="48">
        <f t="shared" si="51"/>
        <v>0.23429999999999948</v>
      </c>
      <c r="AC167" s="49">
        <f t="shared" si="52"/>
        <v>0</v>
      </c>
      <c r="AD167" s="46">
        <f t="shared" si="64"/>
        <v>0</v>
      </c>
      <c r="AE167" s="46">
        <f t="shared" si="53"/>
        <v>100</v>
      </c>
      <c r="AF167" s="50">
        <f t="shared" si="42"/>
        <v>0.23429999999999948</v>
      </c>
      <c r="AG167" s="42">
        <f t="shared" si="65"/>
        <v>5</v>
      </c>
      <c r="AH167" s="46">
        <f t="shared" si="66"/>
        <v>-5</v>
      </c>
      <c r="AI167" s="46">
        <f t="shared" si="54"/>
        <v>200</v>
      </c>
      <c r="AJ167" s="50">
        <f t="shared" si="43"/>
        <v>0.11429999999999949</v>
      </c>
      <c r="AK167" s="42">
        <f t="shared" si="55"/>
        <v>3</v>
      </c>
      <c r="AL167" s="46">
        <f t="shared" si="67"/>
        <v>-1</v>
      </c>
      <c r="AM167" s="46">
        <f t="shared" si="56"/>
        <v>67</v>
      </c>
      <c r="AN167" s="50">
        <f t="shared" si="44"/>
        <v>6.2999999999995004E-3</v>
      </c>
      <c r="AO167" s="42">
        <f t="shared" si="57"/>
        <v>0</v>
      </c>
      <c r="AP167" s="46">
        <f t="shared" si="68"/>
        <v>0</v>
      </c>
      <c r="AQ167" s="46">
        <f t="shared" si="58"/>
        <v>0</v>
      </c>
      <c r="AR167" s="50">
        <f t="shared" si="45"/>
        <v>6.2999999999995004E-3</v>
      </c>
      <c r="AS167" s="42">
        <f t="shared" si="59"/>
        <v>0</v>
      </c>
      <c r="AT167" s="46">
        <f t="shared" si="69"/>
        <v>0</v>
      </c>
      <c r="AU167" s="46">
        <f t="shared" si="60"/>
        <v>0</v>
      </c>
      <c r="AV167" s="51">
        <f t="shared" si="46"/>
        <v>6.2999999999995004E-3</v>
      </c>
      <c r="AW167" s="42">
        <f t="shared" si="47"/>
        <v>0.23429999999999948</v>
      </c>
      <c r="AX167" s="43">
        <f t="shared" si="48"/>
        <v>-0.22799999999999998</v>
      </c>
      <c r="AY167" s="42">
        <f t="shared" si="71"/>
        <v>367</v>
      </c>
      <c r="AZ167" s="52">
        <f t="shared" si="72"/>
        <v>8.411999999999999</v>
      </c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  <c r="QR167" s="35"/>
      <c r="QS167" s="35"/>
      <c r="QT167" s="35"/>
      <c r="QU167" s="35"/>
      <c r="QV167" s="35"/>
      <c r="QW167" s="35"/>
      <c r="QX167" s="35"/>
      <c r="QY167" s="35"/>
      <c r="QZ167" s="35"/>
      <c r="RA167" s="35"/>
      <c r="RB167" s="35"/>
      <c r="RC167" s="35"/>
      <c r="RD167" s="35"/>
      <c r="RE167" s="35"/>
      <c r="RF167" s="35"/>
      <c r="RG167" s="35"/>
      <c r="RH167" s="35"/>
      <c r="RI167" s="35"/>
      <c r="RJ167" s="35"/>
      <c r="RK167" s="35"/>
      <c r="RL167" s="35"/>
      <c r="RM167" s="35"/>
      <c r="RN167" s="35"/>
      <c r="RO167" s="35"/>
      <c r="RP167" s="35"/>
      <c r="RQ167" s="35"/>
      <c r="RR167" s="35"/>
      <c r="RS167" s="35"/>
      <c r="RT167" s="35"/>
      <c r="RU167" s="35"/>
      <c r="RV167" s="35"/>
      <c r="RW167" s="35"/>
      <c r="RX167" s="35"/>
      <c r="RY167" s="35"/>
      <c r="RZ167" s="35"/>
      <c r="SA167" s="35"/>
      <c r="SB167" s="35"/>
      <c r="SC167" s="35"/>
      <c r="SD167" s="35"/>
      <c r="SE167" s="35"/>
      <c r="SF167" s="35"/>
      <c r="SG167" s="35"/>
      <c r="SH167" s="35"/>
      <c r="SI167" s="35"/>
      <c r="SJ167" s="35"/>
      <c r="SK167" s="35"/>
      <c r="SL167" s="35"/>
      <c r="SM167" s="35"/>
      <c r="SN167" s="35"/>
      <c r="SO167" s="35"/>
      <c r="SP167" s="35"/>
      <c r="SQ167" s="35"/>
      <c r="SR167" s="35"/>
      <c r="SS167" s="35"/>
      <c r="ST167" s="35"/>
      <c r="SU167" s="35"/>
      <c r="SV167" s="35"/>
      <c r="SW167" s="35"/>
      <c r="SX167" s="35"/>
      <c r="SY167" s="35"/>
      <c r="SZ167" s="35"/>
      <c r="TA167" s="35"/>
      <c r="TB167" s="35"/>
      <c r="TC167" s="35"/>
      <c r="TD167" s="35"/>
      <c r="TE167" s="35"/>
      <c r="TF167" s="35"/>
      <c r="TG167" s="35"/>
      <c r="TH167" s="35"/>
      <c r="TI167" s="35"/>
      <c r="TJ167" s="35"/>
      <c r="TK167" s="35"/>
      <c r="TL167" s="35"/>
      <c r="TM167" s="35"/>
      <c r="TN167" s="35"/>
      <c r="TO167" s="35"/>
      <c r="TP167" s="35"/>
      <c r="TQ167" s="35"/>
      <c r="TR167" s="35"/>
      <c r="TS167" s="35"/>
      <c r="TT167" s="35"/>
      <c r="TU167" s="35"/>
      <c r="TV167" s="35"/>
      <c r="TW167" s="35"/>
      <c r="TX167" s="35"/>
      <c r="TY167" s="35"/>
      <c r="TZ167" s="35"/>
      <c r="UA167" s="35"/>
      <c r="UB167" s="35"/>
      <c r="UC167" s="35"/>
      <c r="UD167" s="35"/>
      <c r="UE167" s="35"/>
      <c r="UF167" s="35"/>
      <c r="UG167" s="35"/>
      <c r="UH167" s="35"/>
      <c r="UI167" s="35"/>
      <c r="UJ167" s="35"/>
      <c r="UK167" s="35"/>
      <c r="UL167" s="35"/>
      <c r="UM167" s="35"/>
      <c r="UN167" s="35"/>
      <c r="UO167" s="35"/>
      <c r="UP167" s="35"/>
      <c r="UQ167" s="35"/>
      <c r="UR167" s="35"/>
      <c r="US167" s="35"/>
      <c r="UT167" s="35"/>
      <c r="UU167" s="35"/>
      <c r="UV167" s="35"/>
      <c r="UW167" s="35"/>
      <c r="UX167" s="35"/>
      <c r="UY167" s="35"/>
      <c r="UZ167" s="35"/>
      <c r="VA167" s="35"/>
      <c r="VB167" s="35"/>
      <c r="VC167" s="35"/>
      <c r="VD167" s="35"/>
      <c r="VE167" s="35"/>
      <c r="VF167" s="35"/>
      <c r="VG167" s="35"/>
      <c r="VH167" s="35"/>
      <c r="VI167" s="35"/>
      <c r="VJ167" s="35"/>
      <c r="VK167" s="35"/>
      <c r="VL167" s="35"/>
      <c r="VM167" s="35"/>
      <c r="VN167" s="35"/>
      <c r="VO167" s="35"/>
      <c r="VP167" s="35"/>
      <c r="VQ167" s="35"/>
      <c r="VR167" s="35"/>
      <c r="VS167" s="35"/>
      <c r="VT167" s="35"/>
      <c r="VU167" s="35"/>
      <c r="VV167" s="35"/>
      <c r="VW167" s="35"/>
      <c r="VX167" s="35"/>
      <c r="VY167" s="35"/>
      <c r="VZ167" s="35"/>
      <c r="WA167" s="35"/>
      <c r="WB167" s="35"/>
      <c r="WC167" s="35"/>
      <c r="WD167" s="35"/>
      <c r="WE167" s="35"/>
      <c r="WF167" s="35"/>
      <c r="WG167" s="35"/>
      <c r="WH167" s="35"/>
      <c r="WI167" s="35"/>
      <c r="WJ167" s="35"/>
      <c r="WK167" s="35"/>
      <c r="WL167" s="35"/>
      <c r="WM167" s="35"/>
      <c r="WN167" s="35"/>
      <c r="WO167" s="35"/>
      <c r="WP167" s="35"/>
      <c r="WQ167" s="35"/>
      <c r="WR167" s="35"/>
      <c r="WS167" s="35"/>
      <c r="WT167" s="35"/>
      <c r="WU167" s="35"/>
      <c r="WV167" s="35"/>
      <c r="WW167" s="35"/>
      <c r="WX167" s="35"/>
      <c r="WY167" s="35"/>
      <c r="WZ167" s="35"/>
      <c r="XA167" s="35"/>
      <c r="XB167" s="35"/>
      <c r="XC167" s="35"/>
      <c r="XD167" s="35"/>
      <c r="XE167" s="35"/>
      <c r="XF167" s="35"/>
      <c r="XG167" s="35"/>
      <c r="XH167" s="35"/>
      <c r="XI167" s="35"/>
      <c r="XJ167" s="35"/>
      <c r="XK167" s="35"/>
      <c r="XL167" s="35"/>
      <c r="XM167" s="35"/>
      <c r="XN167" s="35"/>
      <c r="XO167" s="35"/>
      <c r="XP167" s="35"/>
      <c r="XQ167" s="35"/>
      <c r="XR167" s="35"/>
      <c r="XS167" s="35"/>
      <c r="XT167" s="35"/>
      <c r="XU167" s="35"/>
      <c r="XV167" s="35"/>
      <c r="XW167" s="35"/>
      <c r="XX167" s="35"/>
      <c r="XY167" s="35"/>
      <c r="XZ167" s="35"/>
      <c r="YA167" s="35"/>
      <c r="YB167" s="35"/>
      <c r="YC167" s="35"/>
      <c r="YD167" s="35"/>
      <c r="YE167" s="35"/>
      <c r="YF167" s="35"/>
      <c r="YG167" s="35"/>
      <c r="YH167" s="35"/>
      <c r="YI167" s="35"/>
      <c r="YJ167" s="35"/>
      <c r="YK167" s="35"/>
      <c r="YL167" s="35"/>
      <c r="YM167" s="35"/>
      <c r="YN167" s="35"/>
      <c r="YO167" s="35"/>
      <c r="YP167" s="35"/>
      <c r="YQ167" s="35"/>
      <c r="YR167" s="35"/>
      <c r="YS167" s="35"/>
      <c r="YT167" s="35"/>
      <c r="YU167" s="35"/>
      <c r="YV167" s="35"/>
      <c r="YW167" s="35"/>
      <c r="YX167" s="35"/>
      <c r="YY167" s="35"/>
      <c r="YZ167" s="35"/>
      <c r="ZA167" s="35"/>
      <c r="ZB167" s="35"/>
      <c r="ZC167" s="35"/>
      <c r="ZD167" s="35"/>
      <c r="ZE167" s="35"/>
      <c r="ZF167" s="35"/>
      <c r="ZG167" s="35"/>
      <c r="ZH167" s="35"/>
      <c r="ZI167" s="35"/>
      <c r="ZJ167" s="35"/>
      <c r="ZK167" s="35"/>
      <c r="ZL167" s="35"/>
      <c r="ZM167" s="35"/>
      <c r="ZN167" s="35"/>
      <c r="ZO167" s="35"/>
      <c r="ZP167" s="35"/>
      <c r="ZQ167" s="35"/>
      <c r="ZR167" s="35"/>
      <c r="ZS167" s="35"/>
      <c r="ZT167" s="35"/>
      <c r="ZU167" s="35"/>
      <c r="ZV167" s="35"/>
      <c r="ZW167" s="35"/>
      <c r="ZX167" s="35"/>
      <c r="ZY167" s="35"/>
      <c r="ZZ167" s="35"/>
      <c r="AAA167" s="35"/>
      <c r="AAB167" s="35"/>
      <c r="AAC167" s="35"/>
      <c r="AAD167" s="35"/>
      <c r="AAE167" s="35"/>
      <c r="AAF167" s="35"/>
      <c r="AAG167" s="35"/>
      <c r="AAH167" s="35"/>
      <c r="AAI167" s="35"/>
      <c r="AAJ167" s="35"/>
      <c r="AAK167" s="35"/>
      <c r="AAL167" s="35"/>
      <c r="AAM167" s="35"/>
      <c r="AAN167" s="35"/>
      <c r="AAO167" s="35"/>
      <c r="AAP167" s="35"/>
      <c r="AAQ167" s="35"/>
      <c r="AAR167" s="35"/>
      <c r="AAS167" s="35"/>
      <c r="AAT167" s="35"/>
      <c r="AAU167" s="35"/>
      <c r="AAV167" s="35"/>
      <c r="AAW167" s="35"/>
      <c r="AAX167" s="35"/>
      <c r="AAY167" s="35"/>
      <c r="AAZ167" s="35"/>
      <c r="ABA167" s="35"/>
      <c r="ABB167" s="35"/>
      <c r="ABC167" s="35"/>
      <c r="ABD167" s="35"/>
      <c r="ABE167" s="35"/>
      <c r="ABF167" s="35"/>
      <c r="ABG167" s="35"/>
      <c r="ABH167" s="35"/>
      <c r="ABI167" s="35"/>
      <c r="ABJ167" s="35"/>
      <c r="ABK167" s="35"/>
      <c r="ABL167" s="35"/>
      <c r="ABM167" s="35"/>
      <c r="ABN167" s="35"/>
      <c r="ABO167" s="35"/>
      <c r="ABP167" s="35"/>
      <c r="ABQ167" s="35"/>
      <c r="ABR167" s="35"/>
      <c r="ABS167" s="35"/>
      <c r="ABT167" s="35"/>
      <c r="ABU167" s="35"/>
      <c r="ABV167" s="35"/>
      <c r="ABW167" s="35"/>
      <c r="ABX167" s="35"/>
      <c r="ABY167" s="35"/>
      <c r="ABZ167" s="35"/>
      <c r="ACA167" s="35"/>
      <c r="ACB167" s="35"/>
      <c r="ACC167" s="35"/>
      <c r="ACD167" s="35"/>
      <c r="ACE167" s="35"/>
      <c r="ACF167" s="35"/>
      <c r="ACG167" s="35"/>
      <c r="ACH167" s="35"/>
      <c r="ACI167" s="35"/>
      <c r="ACJ167" s="35"/>
      <c r="ACK167" s="35"/>
      <c r="ACL167" s="35"/>
      <c r="ACM167" s="35"/>
      <c r="ACN167" s="35"/>
      <c r="ACO167" s="35"/>
      <c r="ACP167" s="35"/>
      <c r="ACQ167" s="35"/>
      <c r="ACR167" s="35"/>
      <c r="ACS167" s="35"/>
      <c r="ACT167" s="35"/>
      <c r="ACU167" s="35"/>
      <c r="ACV167" s="35"/>
      <c r="ACW167" s="35"/>
      <c r="ACX167" s="35"/>
      <c r="ACY167" s="35"/>
      <c r="ACZ167" s="35"/>
      <c r="ADA167" s="35"/>
      <c r="ADB167" s="35"/>
      <c r="ADC167" s="35"/>
      <c r="ADD167" s="35"/>
      <c r="ADE167" s="35"/>
      <c r="ADF167" s="35"/>
      <c r="ADG167" s="35"/>
      <c r="ADH167" s="35"/>
      <c r="ADI167" s="35"/>
      <c r="ADJ167" s="35"/>
      <c r="ADK167" s="35"/>
      <c r="ADL167" s="35"/>
      <c r="ADM167" s="35"/>
      <c r="ADN167" s="35"/>
      <c r="ADO167" s="35"/>
      <c r="ADP167" s="35"/>
      <c r="ADQ167" s="35"/>
      <c r="ADR167" s="35"/>
      <c r="ADS167" s="35"/>
      <c r="ADT167" s="35"/>
      <c r="ADU167" s="35"/>
      <c r="ADV167" s="35"/>
      <c r="ADW167" s="35"/>
      <c r="ADX167" s="35"/>
      <c r="ADY167" s="35"/>
      <c r="ADZ167" s="35"/>
      <c r="AEA167" s="35"/>
      <c r="AEB167" s="35"/>
      <c r="AEC167" s="35"/>
      <c r="AED167" s="35"/>
      <c r="AEE167" s="35"/>
      <c r="AEF167" s="35"/>
      <c r="AEG167" s="35"/>
      <c r="AEH167" s="35"/>
      <c r="AEI167" s="35"/>
      <c r="AEJ167" s="35"/>
      <c r="AEK167" s="35"/>
      <c r="AEL167" s="35"/>
      <c r="AEM167" s="35"/>
      <c r="AEN167" s="35"/>
      <c r="AEO167" s="35"/>
      <c r="AEP167" s="35"/>
      <c r="AEQ167" s="35"/>
      <c r="AER167" s="35"/>
      <c r="AES167" s="35"/>
      <c r="AET167" s="35"/>
      <c r="AEU167" s="35"/>
      <c r="AEV167" s="35"/>
      <c r="AEW167" s="35"/>
      <c r="AEX167" s="35"/>
      <c r="AEY167" s="35"/>
      <c r="AEZ167" s="35"/>
      <c r="AFA167" s="35"/>
      <c r="AFB167" s="35"/>
      <c r="AFC167" s="35"/>
      <c r="AFD167" s="35"/>
      <c r="AFE167" s="35"/>
      <c r="AFF167" s="35"/>
      <c r="AFG167" s="35"/>
      <c r="AFH167" s="35"/>
      <c r="AFI167" s="35"/>
      <c r="AFJ167" s="35"/>
      <c r="AFK167" s="35"/>
      <c r="AFL167" s="35"/>
      <c r="AFM167" s="35"/>
      <c r="AFN167" s="35"/>
      <c r="AFO167" s="35"/>
      <c r="AFP167" s="35"/>
      <c r="AFQ167" s="35"/>
      <c r="AFR167" s="35"/>
      <c r="AFS167" s="35"/>
      <c r="AFT167" s="35"/>
      <c r="AFU167" s="35"/>
      <c r="AFV167" s="35"/>
      <c r="AFW167" s="35"/>
      <c r="AFX167" s="35"/>
      <c r="AFY167" s="35"/>
      <c r="AFZ167" s="35"/>
      <c r="AGA167" s="35"/>
      <c r="AGB167" s="35"/>
      <c r="AGC167" s="35"/>
      <c r="AGD167" s="35"/>
      <c r="AGE167" s="35"/>
      <c r="AGF167" s="35"/>
      <c r="AGG167" s="35"/>
      <c r="AGH167" s="35"/>
      <c r="AGI167" s="35"/>
      <c r="AGJ167" s="35"/>
      <c r="AGK167" s="35"/>
      <c r="AGL167" s="35"/>
      <c r="AGM167" s="35"/>
      <c r="AGN167" s="35"/>
      <c r="AGO167" s="35"/>
      <c r="AGP167" s="35"/>
      <c r="AGQ167" s="35"/>
      <c r="AGR167" s="35"/>
      <c r="AGS167" s="35"/>
      <c r="AGT167" s="35"/>
      <c r="AGU167" s="35"/>
      <c r="AGV167" s="35"/>
      <c r="AGW167" s="35"/>
      <c r="AGX167" s="35"/>
      <c r="AGY167" s="35"/>
      <c r="AGZ167" s="35"/>
      <c r="AHA167" s="35"/>
      <c r="AHB167" s="35"/>
      <c r="AHC167" s="35"/>
      <c r="AHD167" s="35"/>
      <c r="AHE167" s="35"/>
      <c r="AHF167" s="35"/>
      <c r="AHG167" s="35"/>
      <c r="AHH167" s="35"/>
      <c r="AHI167" s="35"/>
      <c r="AHJ167" s="35"/>
      <c r="AHK167" s="35"/>
      <c r="AHL167" s="35"/>
      <c r="AHM167" s="35"/>
      <c r="AHN167" s="35"/>
      <c r="AHO167" s="35"/>
      <c r="AHP167" s="35"/>
      <c r="AHQ167" s="35"/>
      <c r="AHR167" s="35"/>
      <c r="AHS167" s="35"/>
      <c r="AHT167" s="35"/>
      <c r="AHU167" s="35"/>
      <c r="AHV167" s="35"/>
      <c r="AHW167" s="35"/>
      <c r="AHX167" s="35"/>
      <c r="AHY167" s="35"/>
      <c r="AHZ167" s="35"/>
      <c r="AIA167" s="35"/>
      <c r="AIB167" s="35"/>
      <c r="AIC167" s="35"/>
      <c r="AID167" s="35"/>
      <c r="AIE167" s="35"/>
      <c r="AIF167" s="35"/>
      <c r="AIG167" s="35"/>
      <c r="AIH167" s="35"/>
      <c r="AII167" s="35"/>
      <c r="AIJ167" s="35"/>
      <c r="AIK167" s="35"/>
      <c r="AIL167" s="35"/>
      <c r="AIM167" s="35"/>
      <c r="AIN167" s="35"/>
      <c r="AIO167" s="35"/>
      <c r="AIP167" s="35"/>
      <c r="AIQ167" s="35"/>
      <c r="AIR167" s="35"/>
      <c r="AIS167" s="35"/>
      <c r="AIT167" s="35"/>
      <c r="AIU167" s="35"/>
      <c r="AIV167" s="35"/>
      <c r="AIW167" s="35"/>
      <c r="AIX167" s="35"/>
      <c r="AIY167" s="35"/>
      <c r="AIZ167" s="35"/>
      <c r="AJA167" s="35"/>
      <c r="AJB167" s="35"/>
      <c r="AJC167" s="35"/>
      <c r="AJD167" s="35"/>
      <c r="AJE167" s="35"/>
      <c r="AJF167" s="35"/>
      <c r="AJG167" s="35"/>
      <c r="AJH167" s="35"/>
      <c r="AJI167" s="35"/>
      <c r="AJJ167" s="35"/>
      <c r="AJK167" s="35"/>
      <c r="AJL167" s="35"/>
      <c r="AJM167" s="35"/>
      <c r="AJN167" s="35"/>
      <c r="AJO167" s="35"/>
      <c r="AJP167" s="35"/>
      <c r="AJQ167" s="35"/>
      <c r="AJR167" s="35"/>
      <c r="AJS167" s="35"/>
      <c r="AJT167" s="35"/>
      <c r="AJU167" s="35"/>
      <c r="AJV167" s="35"/>
      <c r="AJW167" s="35"/>
      <c r="AJX167" s="35"/>
      <c r="AJY167" s="35"/>
      <c r="AJZ167" s="35"/>
      <c r="AKA167" s="35"/>
      <c r="AKB167" s="35"/>
      <c r="AKC167" s="35"/>
      <c r="AKD167" s="35"/>
      <c r="AKE167" s="35"/>
      <c r="AKF167" s="35"/>
      <c r="AKG167" s="35"/>
      <c r="AKH167" s="35"/>
      <c r="AKI167" s="35"/>
      <c r="AKJ167" s="35"/>
      <c r="AKK167" s="35"/>
      <c r="AKL167" s="35"/>
      <c r="AKM167" s="35"/>
      <c r="AKN167" s="35"/>
      <c r="AKO167" s="35"/>
      <c r="AKP167" s="35"/>
      <c r="AKQ167" s="35"/>
      <c r="AKR167" s="35"/>
      <c r="AKS167" s="35"/>
      <c r="AKT167" s="35"/>
      <c r="AKU167" s="35"/>
      <c r="AKV167" s="35"/>
      <c r="AKW167" s="35"/>
      <c r="AKX167" s="35"/>
      <c r="AKY167" s="35"/>
      <c r="AKZ167" s="35"/>
      <c r="ALA167" s="35"/>
      <c r="ALB167" s="35"/>
      <c r="ALC167" s="35"/>
      <c r="ALD167" s="35"/>
      <c r="ALE167" s="35"/>
      <c r="ALF167" s="35"/>
      <c r="ALG167" s="35"/>
      <c r="ALH167" s="35"/>
      <c r="ALI167" s="35"/>
      <c r="ALJ167" s="35"/>
      <c r="ALK167" s="35"/>
      <c r="ALL167" s="35"/>
      <c r="ALM167" s="35"/>
      <c r="ALN167" s="35"/>
      <c r="ALO167" s="35"/>
      <c r="ALP167" s="35"/>
      <c r="ALQ167" s="35"/>
      <c r="ALR167" s="35"/>
      <c r="ALS167" s="35"/>
      <c r="ALT167" s="35"/>
      <c r="ALU167" s="35"/>
      <c r="ALV167" s="35"/>
      <c r="ALW167" s="35"/>
      <c r="ALX167" s="35"/>
      <c r="ALY167" s="35"/>
      <c r="ALZ167" s="35"/>
      <c r="AMA167" s="35"/>
    </row>
    <row r="168" spans="14:1015">
      <c r="N168" s="3">
        <f>Y168*info!T$4+AC168*info!T$5+AG168*info!T$6+AK168*info!T$7+N167</f>
        <v>3.070199999999998</v>
      </c>
      <c r="P168" s="45">
        <v>128</v>
      </c>
      <c r="Q168" s="131"/>
      <c r="R168" s="131"/>
      <c r="S168" s="161">
        <f t="shared" si="61"/>
        <v>2.6133992094861655E-2</v>
      </c>
      <c r="T168" s="169">
        <f>AA167*$AA$30*$AA$34*(1-$AA$32)+AE167*$AE$30*$AE$34*(1-$AE$32)+AI167*$AI$30*$AI$34*(1-$AI$32)+AM167*$AM$30*$AM$34*(1-$AM$32)+AQ167*$AQ$30*$AQ$34*(1-$AQ$32)+AU167*$AU$30*$AU$34*(1-$AU$32)+Q168-R168+AW167+AX167+Advance!G142</f>
        <v>0.21659999999999946</v>
      </c>
      <c r="U168" s="132">
        <f t="shared" si="70"/>
        <v>0</v>
      </c>
      <c r="V168" s="165">
        <f t="shared" si="49"/>
        <v>0.21659999999999946</v>
      </c>
      <c r="W168" s="166">
        <f t="shared" si="62"/>
        <v>8.4480000000000004</v>
      </c>
      <c r="X168" s="49"/>
      <c r="Y168" s="42">
        <f t="shared" ref="Y168:Y231" si="73">IF(AA167+Z168&lt;$AA$31,IF(T168&lt;0.5,IF(U168&lt;$AA$30,0,IF(INT(U168/$AA$30)+AA167+Z168&lt;$AA$31,INT(U168/$AA$30),$AA$31-AA167-Z168)),IF(T168+U168&lt;$AA$30,0,IF(INT((T168+U168)/$AA$30)+AA167+Z168&lt;$AA$31,INT((T168+U168)/$AA$30),$AA$31-AA167-Z168))),0)</f>
        <v>0</v>
      </c>
      <c r="Z168" s="46">
        <f t="shared" si="63"/>
        <v>0</v>
      </c>
      <c r="AA168" s="47">
        <f t="shared" si="50"/>
        <v>0</v>
      </c>
      <c r="AB168" s="48">
        <f t="shared" si="51"/>
        <v>0.21659999999999946</v>
      </c>
      <c r="AC168" s="49">
        <f t="shared" si="52"/>
        <v>0</v>
      </c>
      <c r="AD168" s="46">
        <f t="shared" si="64"/>
        <v>0</v>
      </c>
      <c r="AE168" s="46">
        <f t="shared" si="53"/>
        <v>100</v>
      </c>
      <c r="AF168" s="50">
        <f t="shared" ref="AF168:AF231" si="74">AB168-AC168*$AE$30</f>
        <v>0.21659999999999946</v>
      </c>
      <c r="AG168" s="42">
        <f t="shared" si="65"/>
        <v>6</v>
      </c>
      <c r="AH168" s="46">
        <f t="shared" si="66"/>
        <v>-6</v>
      </c>
      <c r="AI168" s="46">
        <f t="shared" si="54"/>
        <v>200</v>
      </c>
      <c r="AJ168" s="50">
        <f t="shared" ref="AJ168:AJ231" si="75">AF168-AG168*$AI$30</f>
        <v>7.2599999999999443E-2</v>
      </c>
      <c r="AK168" s="42">
        <f t="shared" si="55"/>
        <v>2</v>
      </c>
      <c r="AL168" s="46">
        <f t="shared" si="67"/>
        <v>-1</v>
      </c>
      <c r="AM168" s="46">
        <f t="shared" si="56"/>
        <v>68</v>
      </c>
      <c r="AN168" s="50">
        <f t="shared" ref="AN168:AN231" si="76">AJ168-AK168*$AM$30</f>
        <v>5.999999999994482E-4</v>
      </c>
      <c r="AO168" s="42">
        <f t="shared" si="57"/>
        <v>0</v>
      </c>
      <c r="AP168" s="46">
        <f t="shared" si="68"/>
        <v>0</v>
      </c>
      <c r="AQ168" s="46">
        <f t="shared" si="58"/>
        <v>0</v>
      </c>
      <c r="AR168" s="50">
        <f t="shared" ref="AR168:AR231" si="77">AN168-AO168*$AQ$30</f>
        <v>5.999999999994482E-4</v>
      </c>
      <c r="AS168" s="42">
        <f t="shared" si="59"/>
        <v>0</v>
      </c>
      <c r="AT168" s="46">
        <f t="shared" si="69"/>
        <v>0</v>
      </c>
      <c r="AU168" s="46">
        <f t="shared" si="60"/>
        <v>0</v>
      </c>
      <c r="AV168" s="51">
        <f t="shared" ref="AV168:AV231" si="78">AR168-AS168*$AU$30</f>
        <v>5.999999999994482E-4</v>
      </c>
      <c r="AW168" s="42">
        <f t="shared" ref="AW168:AW231" si="79">IF(Y168+AC168+AG168+AK168+AO168+AS168&gt;0,IF(T168&lt;0.5,T168,0),T168)</f>
        <v>0.21659999999999946</v>
      </c>
      <c r="AX168" s="43">
        <f t="shared" ref="AX168:AX231" si="80">IF(Y168+AC168+AG168+AK168+AO168+AS168&gt;0,IF(T168&lt;0.5,U168-Y168*$AA$30-AC168*$AE$30-AG168*$AI$30-AK168*$AM$30-AO168*$AQ$30-AS168*$AU$30,T168+U168-Y168*$AA$30-AC168*$AE$30-AG168*$AI$30-AK168*$AM$30-AO168*$AQ$30-AS168*$AU$30),U168)</f>
        <v>-0.21600000000000003</v>
      </c>
      <c r="AY168" s="42">
        <f t="shared" si="71"/>
        <v>368</v>
      </c>
      <c r="AZ168" s="52">
        <f t="shared" si="72"/>
        <v>8.4480000000000004</v>
      </c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  <c r="QR168" s="35"/>
      <c r="QS168" s="35"/>
      <c r="QT168" s="35"/>
      <c r="QU168" s="35"/>
      <c r="QV168" s="35"/>
      <c r="QW168" s="35"/>
      <c r="QX168" s="35"/>
      <c r="QY168" s="35"/>
      <c r="QZ168" s="35"/>
      <c r="RA168" s="35"/>
      <c r="RB168" s="35"/>
      <c r="RC168" s="35"/>
      <c r="RD168" s="35"/>
      <c r="RE168" s="35"/>
      <c r="RF168" s="35"/>
      <c r="RG168" s="35"/>
      <c r="RH168" s="35"/>
      <c r="RI168" s="35"/>
      <c r="RJ168" s="35"/>
      <c r="RK168" s="35"/>
      <c r="RL168" s="35"/>
      <c r="RM168" s="35"/>
      <c r="RN168" s="35"/>
      <c r="RO168" s="35"/>
      <c r="RP168" s="35"/>
      <c r="RQ168" s="35"/>
      <c r="RR168" s="35"/>
      <c r="RS168" s="35"/>
      <c r="RT168" s="35"/>
      <c r="RU168" s="35"/>
      <c r="RV168" s="35"/>
      <c r="RW168" s="35"/>
      <c r="RX168" s="35"/>
      <c r="RY168" s="35"/>
      <c r="RZ168" s="35"/>
      <c r="SA168" s="35"/>
      <c r="SB168" s="35"/>
      <c r="SC168" s="35"/>
      <c r="SD168" s="35"/>
      <c r="SE168" s="35"/>
      <c r="SF168" s="35"/>
      <c r="SG168" s="35"/>
      <c r="SH168" s="35"/>
      <c r="SI168" s="35"/>
      <c r="SJ168" s="35"/>
      <c r="SK168" s="35"/>
      <c r="SL168" s="35"/>
      <c r="SM168" s="35"/>
      <c r="SN168" s="35"/>
      <c r="SO168" s="35"/>
      <c r="SP168" s="35"/>
      <c r="SQ168" s="35"/>
      <c r="SR168" s="35"/>
      <c r="SS168" s="35"/>
      <c r="ST168" s="35"/>
      <c r="SU168" s="35"/>
      <c r="SV168" s="35"/>
      <c r="SW168" s="35"/>
      <c r="SX168" s="35"/>
      <c r="SY168" s="35"/>
      <c r="SZ168" s="35"/>
      <c r="TA168" s="35"/>
      <c r="TB168" s="35"/>
      <c r="TC168" s="35"/>
      <c r="TD168" s="35"/>
      <c r="TE168" s="35"/>
      <c r="TF168" s="35"/>
      <c r="TG168" s="35"/>
      <c r="TH168" s="35"/>
      <c r="TI168" s="35"/>
      <c r="TJ168" s="35"/>
      <c r="TK168" s="35"/>
      <c r="TL168" s="35"/>
      <c r="TM168" s="35"/>
      <c r="TN168" s="35"/>
      <c r="TO168" s="35"/>
      <c r="TP168" s="35"/>
      <c r="TQ168" s="35"/>
      <c r="TR168" s="35"/>
      <c r="TS168" s="35"/>
      <c r="TT168" s="35"/>
      <c r="TU168" s="35"/>
      <c r="TV168" s="35"/>
      <c r="TW168" s="35"/>
      <c r="TX168" s="35"/>
      <c r="TY168" s="35"/>
      <c r="TZ168" s="35"/>
      <c r="UA168" s="35"/>
      <c r="UB168" s="35"/>
      <c r="UC168" s="35"/>
      <c r="UD168" s="35"/>
      <c r="UE168" s="35"/>
      <c r="UF168" s="35"/>
      <c r="UG168" s="35"/>
      <c r="UH168" s="35"/>
      <c r="UI168" s="35"/>
      <c r="UJ168" s="35"/>
      <c r="UK168" s="35"/>
      <c r="UL168" s="35"/>
      <c r="UM168" s="35"/>
      <c r="UN168" s="35"/>
      <c r="UO168" s="35"/>
      <c r="UP168" s="35"/>
      <c r="UQ168" s="35"/>
      <c r="UR168" s="35"/>
      <c r="US168" s="35"/>
      <c r="UT168" s="35"/>
      <c r="UU168" s="35"/>
      <c r="UV168" s="35"/>
      <c r="UW168" s="35"/>
      <c r="UX168" s="35"/>
      <c r="UY168" s="35"/>
      <c r="UZ168" s="35"/>
      <c r="VA168" s="35"/>
      <c r="VB168" s="35"/>
      <c r="VC168" s="35"/>
      <c r="VD168" s="35"/>
      <c r="VE168" s="35"/>
      <c r="VF168" s="35"/>
      <c r="VG168" s="35"/>
      <c r="VH168" s="35"/>
      <c r="VI168" s="35"/>
      <c r="VJ168" s="35"/>
      <c r="VK168" s="35"/>
      <c r="VL168" s="35"/>
      <c r="VM168" s="35"/>
      <c r="VN168" s="35"/>
      <c r="VO168" s="35"/>
      <c r="VP168" s="35"/>
      <c r="VQ168" s="35"/>
      <c r="VR168" s="35"/>
      <c r="VS168" s="35"/>
      <c r="VT168" s="35"/>
      <c r="VU168" s="35"/>
      <c r="VV168" s="35"/>
      <c r="VW168" s="35"/>
      <c r="VX168" s="35"/>
      <c r="VY168" s="35"/>
      <c r="VZ168" s="35"/>
      <c r="WA168" s="35"/>
      <c r="WB168" s="35"/>
      <c r="WC168" s="35"/>
      <c r="WD168" s="35"/>
      <c r="WE168" s="35"/>
      <c r="WF168" s="35"/>
      <c r="WG168" s="35"/>
      <c r="WH168" s="35"/>
      <c r="WI168" s="35"/>
      <c r="WJ168" s="35"/>
      <c r="WK168" s="35"/>
      <c r="WL168" s="35"/>
      <c r="WM168" s="35"/>
      <c r="WN168" s="35"/>
      <c r="WO168" s="35"/>
      <c r="WP168" s="35"/>
      <c r="WQ168" s="35"/>
      <c r="WR168" s="35"/>
      <c r="WS168" s="35"/>
      <c r="WT168" s="35"/>
      <c r="WU168" s="35"/>
      <c r="WV168" s="35"/>
      <c r="WW168" s="35"/>
      <c r="WX168" s="35"/>
      <c r="WY168" s="35"/>
      <c r="WZ168" s="35"/>
      <c r="XA168" s="35"/>
      <c r="XB168" s="35"/>
      <c r="XC168" s="35"/>
      <c r="XD168" s="35"/>
      <c r="XE168" s="35"/>
      <c r="XF168" s="35"/>
      <c r="XG168" s="35"/>
      <c r="XH168" s="35"/>
      <c r="XI168" s="35"/>
      <c r="XJ168" s="35"/>
      <c r="XK168" s="35"/>
      <c r="XL168" s="35"/>
      <c r="XM168" s="35"/>
      <c r="XN168" s="35"/>
      <c r="XO168" s="35"/>
      <c r="XP168" s="35"/>
      <c r="XQ168" s="35"/>
      <c r="XR168" s="35"/>
      <c r="XS168" s="35"/>
      <c r="XT168" s="35"/>
      <c r="XU168" s="35"/>
      <c r="XV168" s="35"/>
      <c r="XW168" s="35"/>
      <c r="XX168" s="35"/>
      <c r="XY168" s="35"/>
      <c r="XZ168" s="35"/>
      <c r="YA168" s="35"/>
      <c r="YB168" s="35"/>
      <c r="YC168" s="35"/>
      <c r="YD168" s="35"/>
      <c r="YE168" s="35"/>
      <c r="YF168" s="35"/>
      <c r="YG168" s="35"/>
      <c r="YH168" s="35"/>
      <c r="YI168" s="35"/>
      <c r="YJ168" s="35"/>
      <c r="YK168" s="35"/>
      <c r="YL168" s="35"/>
      <c r="YM168" s="35"/>
      <c r="YN168" s="35"/>
      <c r="YO168" s="35"/>
      <c r="YP168" s="35"/>
      <c r="YQ168" s="35"/>
      <c r="YR168" s="35"/>
      <c r="YS168" s="35"/>
      <c r="YT168" s="35"/>
      <c r="YU168" s="35"/>
      <c r="YV168" s="35"/>
      <c r="YW168" s="35"/>
      <c r="YX168" s="35"/>
      <c r="YY168" s="35"/>
      <c r="YZ168" s="35"/>
      <c r="ZA168" s="35"/>
      <c r="ZB168" s="35"/>
      <c r="ZC168" s="35"/>
      <c r="ZD168" s="35"/>
      <c r="ZE168" s="35"/>
      <c r="ZF168" s="35"/>
      <c r="ZG168" s="35"/>
      <c r="ZH168" s="35"/>
      <c r="ZI168" s="35"/>
      <c r="ZJ168" s="35"/>
      <c r="ZK168" s="35"/>
      <c r="ZL168" s="35"/>
      <c r="ZM168" s="35"/>
      <c r="ZN168" s="35"/>
      <c r="ZO168" s="35"/>
      <c r="ZP168" s="35"/>
      <c r="ZQ168" s="35"/>
      <c r="ZR168" s="35"/>
      <c r="ZS168" s="35"/>
      <c r="ZT168" s="35"/>
      <c r="ZU168" s="35"/>
      <c r="ZV168" s="35"/>
      <c r="ZW168" s="35"/>
      <c r="ZX168" s="35"/>
      <c r="ZY168" s="35"/>
      <c r="ZZ168" s="35"/>
      <c r="AAA168" s="35"/>
      <c r="AAB168" s="35"/>
      <c r="AAC168" s="35"/>
      <c r="AAD168" s="35"/>
      <c r="AAE168" s="35"/>
      <c r="AAF168" s="35"/>
      <c r="AAG168" s="35"/>
      <c r="AAH168" s="35"/>
      <c r="AAI168" s="35"/>
      <c r="AAJ168" s="35"/>
      <c r="AAK168" s="35"/>
      <c r="AAL168" s="35"/>
      <c r="AAM168" s="35"/>
      <c r="AAN168" s="35"/>
      <c r="AAO168" s="35"/>
      <c r="AAP168" s="35"/>
      <c r="AAQ168" s="35"/>
      <c r="AAR168" s="35"/>
      <c r="AAS168" s="35"/>
      <c r="AAT168" s="35"/>
      <c r="AAU168" s="35"/>
      <c r="AAV168" s="35"/>
      <c r="AAW168" s="35"/>
      <c r="AAX168" s="35"/>
      <c r="AAY168" s="35"/>
      <c r="AAZ168" s="35"/>
      <c r="ABA168" s="35"/>
      <c r="ABB168" s="35"/>
      <c r="ABC168" s="35"/>
      <c r="ABD168" s="35"/>
      <c r="ABE168" s="35"/>
      <c r="ABF168" s="35"/>
      <c r="ABG168" s="35"/>
      <c r="ABH168" s="35"/>
      <c r="ABI168" s="35"/>
      <c r="ABJ168" s="35"/>
      <c r="ABK168" s="35"/>
      <c r="ABL168" s="35"/>
      <c r="ABM168" s="35"/>
      <c r="ABN168" s="35"/>
      <c r="ABO168" s="35"/>
      <c r="ABP168" s="35"/>
      <c r="ABQ168" s="35"/>
      <c r="ABR168" s="35"/>
      <c r="ABS168" s="35"/>
      <c r="ABT168" s="35"/>
      <c r="ABU168" s="35"/>
      <c r="ABV168" s="35"/>
      <c r="ABW168" s="35"/>
      <c r="ABX168" s="35"/>
      <c r="ABY168" s="35"/>
      <c r="ABZ168" s="35"/>
      <c r="ACA168" s="35"/>
      <c r="ACB168" s="35"/>
      <c r="ACC168" s="35"/>
      <c r="ACD168" s="35"/>
      <c r="ACE168" s="35"/>
      <c r="ACF168" s="35"/>
      <c r="ACG168" s="35"/>
      <c r="ACH168" s="35"/>
      <c r="ACI168" s="35"/>
      <c r="ACJ168" s="35"/>
      <c r="ACK168" s="35"/>
      <c r="ACL168" s="35"/>
      <c r="ACM168" s="35"/>
      <c r="ACN168" s="35"/>
      <c r="ACO168" s="35"/>
      <c r="ACP168" s="35"/>
      <c r="ACQ168" s="35"/>
      <c r="ACR168" s="35"/>
      <c r="ACS168" s="35"/>
      <c r="ACT168" s="35"/>
      <c r="ACU168" s="35"/>
      <c r="ACV168" s="35"/>
      <c r="ACW168" s="35"/>
      <c r="ACX168" s="35"/>
      <c r="ACY168" s="35"/>
      <c r="ACZ168" s="35"/>
      <c r="ADA168" s="35"/>
      <c r="ADB168" s="35"/>
      <c r="ADC168" s="35"/>
      <c r="ADD168" s="35"/>
      <c r="ADE168" s="35"/>
      <c r="ADF168" s="35"/>
      <c r="ADG168" s="35"/>
      <c r="ADH168" s="35"/>
      <c r="ADI168" s="35"/>
      <c r="ADJ168" s="35"/>
      <c r="ADK168" s="35"/>
      <c r="ADL168" s="35"/>
      <c r="ADM168" s="35"/>
      <c r="ADN168" s="35"/>
      <c r="ADO168" s="35"/>
      <c r="ADP168" s="35"/>
      <c r="ADQ168" s="35"/>
      <c r="ADR168" s="35"/>
      <c r="ADS168" s="35"/>
      <c r="ADT168" s="35"/>
      <c r="ADU168" s="35"/>
      <c r="ADV168" s="35"/>
      <c r="ADW168" s="35"/>
      <c r="ADX168" s="35"/>
      <c r="ADY168" s="35"/>
      <c r="ADZ168" s="35"/>
      <c r="AEA168" s="35"/>
      <c r="AEB168" s="35"/>
      <c r="AEC168" s="35"/>
      <c r="AED168" s="35"/>
      <c r="AEE168" s="35"/>
      <c r="AEF168" s="35"/>
      <c r="AEG168" s="35"/>
      <c r="AEH168" s="35"/>
      <c r="AEI168" s="35"/>
      <c r="AEJ168" s="35"/>
      <c r="AEK168" s="35"/>
      <c r="AEL168" s="35"/>
      <c r="AEM168" s="35"/>
      <c r="AEN168" s="35"/>
      <c r="AEO168" s="35"/>
      <c r="AEP168" s="35"/>
      <c r="AEQ168" s="35"/>
      <c r="AER168" s="35"/>
      <c r="AES168" s="35"/>
      <c r="AET168" s="35"/>
      <c r="AEU168" s="35"/>
      <c r="AEV168" s="35"/>
      <c r="AEW168" s="35"/>
      <c r="AEX168" s="35"/>
      <c r="AEY168" s="35"/>
      <c r="AEZ168" s="35"/>
      <c r="AFA168" s="35"/>
      <c r="AFB168" s="35"/>
      <c r="AFC168" s="35"/>
      <c r="AFD168" s="35"/>
      <c r="AFE168" s="35"/>
      <c r="AFF168" s="35"/>
      <c r="AFG168" s="35"/>
      <c r="AFH168" s="35"/>
      <c r="AFI168" s="35"/>
      <c r="AFJ168" s="35"/>
      <c r="AFK168" s="35"/>
      <c r="AFL168" s="35"/>
      <c r="AFM168" s="35"/>
      <c r="AFN168" s="35"/>
      <c r="AFO168" s="35"/>
      <c r="AFP168" s="35"/>
      <c r="AFQ168" s="35"/>
      <c r="AFR168" s="35"/>
      <c r="AFS168" s="35"/>
      <c r="AFT168" s="35"/>
      <c r="AFU168" s="35"/>
      <c r="AFV168" s="35"/>
      <c r="AFW168" s="35"/>
      <c r="AFX168" s="35"/>
      <c r="AFY168" s="35"/>
      <c r="AFZ168" s="35"/>
      <c r="AGA168" s="35"/>
      <c r="AGB168" s="35"/>
      <c r="AGC168" s="35"/>
      <c r="AGD168" s="35"/>
      <c r="AGE168" s="35"/>
      <c r="AGF168" s="35"/>
      <c r="AGG168" s="35"/>
      <c r="AGH168" s="35"/>
      <c r="AGI168" s="35"/>
      <c r="AGJ168" s="35"/>
      <c r="AGK168" s="35"/>
      <c r="AGL168" s="35"/>
      <c r="AGM168" s="35"/>
      <c r="AGN168" s="35"/>
      <c r="AGO168" s="35"/>
      <c r="AGP168" s="35"/>
      <c r="AGQ168" s="35"/>
      <c r="AGR168" s="35"/>
      <c r="AGS168" s="35"/>
      <c r="AGT168" s="35"/>
      <c r="AGU168" s="35"/>
      <c r="AGV168" s="35"/>
      <c r="AGW168" s="35"/>
      <c r="AGX168" s="35"/>
      <c r="AGY168" s="35"/>
      <c r="AGZ168" s="35"/>
      <c r="AHA168" s="35"/>
      <c r="AHB168" s="35"/>
      <c r="AHC168" s="35"/>
      <c r="AHD168" s="35"/>
      <c r="AHE168" s="35"/>
      <c r="AHF168" s="35"/>
      <c r="AHG168" s="35"/>
      <c r="AHH168" s="35"/>
      <c r="AHI168" s="35"/>
      <c r="AHJ168" s="35"/>
      <c r="AHK168" s="35"/>
      <c r="AHL168" s="35"/>
      <c r="AHM168" s="35"/>
      <c r="AHN168" s="35"/>
      <c r="AHO168" s="35"/>
      <c r="AHP168" s="35"/>
      <c r="AHQ168" s="35"/>
      <c r="AHR168" s="35"/>
      <c r="AHS168" s="35"/>
      <c r="AHT168" s="35"/>
      <c r="AHU168" s="35"/>
      <c r="AHV168" s="35"/>
      <c r="AHW168" s="35"/>
      <c r="AHX168" s="35"/>
      <c r="AHY168" s="35"/>
      <c r="AHZ168" s="35"/>
      <c r="AIA168" s="35"/>
      <c r="AIB168" s="35"/>
      <c r="AIC168" s="35"/>
      <c r="AID168" s="35"/>
      <c r="AIE168" s="35"/>
      <c r="AIF168" s="35"/>
      <c r="AIG168" s="35"/>
      <c r="AIH168" s="35"/>
      <c r="AII168" s="35"/>
      <c r="AIJ168" s="35"/>
      <c r="AIK168" s="35"/>
      <c r="AIL168" s="35"/>
      <c r="AIM168" s="35"/>
      <c r="AIN168" s="35"/>
      <c r="AIO168" s="35"/>
      <c r="AIP168" s="35"/>
      <c r="AIQ168" s="35"/>
      <c r="AIR168" s="35"/>
      <c r="AIS168" s="35"/>
      <c r="AIT168" s="35"/>
      <c r="AIU168" s="35"/>
      <c r="AIV168" s="35"/>
      <c r="AIW168" s="35"/>
      <c r="AIX168" s="35"/>
      <c r="AIY168" s="35"/>
      <c r="AIZ168" s="35"/>
      <c r="AJA168" s="35"/>
      <c r="AJB168" s="35"/>
      <c r="AJC168" s="35"/>
      <c r="AJD168" s="35"/>
      <c r="AJE168" s="35"/>
      <c r="AJF168" s="35"/>
      <c r="AJG168" s="35"/>
      <c r="AJH168" s="35"/>
      <c r="AJI168" s="35"/>
      <c r="AJJ168" s="35"/>
      <c r="AJK168" s="35"/>
      <c r="AJL168" s="35"/>
      <c r="AJM168" s="35"/>
      <c r="AJN168" s="35"/>
      <c r="AJO168" s="35"/>
      <c r="AJP168" s="35"/>
      <c r="AJQ168" s="35"/>
      <c r="AJR168" s="35"/>
      <c r="AJS168" s="35"/>
      <c r="AJT168" s="35"/>
      <c r="AJU168" s="35"/>
      <c r="AJV168" s="35"/>
      <c r="AJW168" s="35"/>
      <c r="AJX168" s="35"/>
      <c r="AJY168" s="35"/>
      <c r="AJZ168" s="35"/>
      <c r="AKA168" s="35"/>
      <c r="AKB168" s="35"/>
      <c r="AKC168" s="35"/>
      <c r="AKD168" s="35"/>
      <c r="AKE168" s="35"/>
      <c r="AKF168" s="35"/>
      <c r="AKG168" s="35"/>
      <c r="AKH168" s="35"/>
      <c r="AKI168" s="35"/>
      <c r="AKJ168" s="35"/>
      <c r="AKK168" s="35"/>
      <c r="AKL168" s="35"/>
      <c r="AKM168" s="35"/>
      <c r="AKN168" s="35"/>
      <c r="AKO168" s="35"/>
      <c r="AKP168" s="35"/>
      <c r="AKQ168" s="35"/>
      <c r="AKR168" s="35"/>
      <c r="AKS168" s="35"/>
      <c r="AKT168" s="35"/>
      <c r="AKU168" s="35"/>
      <c r="AKV168" s="35"/>
      <c r="AKW168" s="35"/>
      <c r="AKX168" s="35"/>
      <c r="AKY168" s="35"/>
      <c r="AKZ168" s="35"/>
      <c r="ALA168" s="35"/>
      <c r="ALB168" s="35"/>
      <c r="ALC168" s="35"/>
      <c r="ALD168" s="35"/>
      <c r="ALE168" s="35"/>
      <c r="ALF168" s="35"/>
      <c r="ALG168" s="35"/>
      <c r="ALH168" s="35"/>
      <c r="ALI168" s="35"/>
      <c r="ALJ168" s="35"/>
      <c r="ALK168" s="35"/>
      <c r="ALL168" s="35"/>
      <c r="ALM168" s="35"/>
      <c r="ALN168" s="35"/>
      <c r="ALO168" s="35"/>
      <c r="ALP168" s="35"/>
      <c r="ALQ168" s="35"/>
      <c r="ALR168" s="35"/>
      <c r="ALS168" s="35"/>
      <c r="ALT168" s="35"/>
      <c r="ALU168" s="35"/>
      <c r="ALV168" s="35"/>
      <c r="ALW168" s="35"/>
      <c r="ALX168" s="35"/>
      <c r="ALY168" s="35"/>
      <c r="ALZ168" s="35"/>
      <c r="AMA168" s="35"/>
    </row>
    <row r="169" spans="14:1015">
      <c r="N169" s="3">
        <f>Y169*info!T$4+AC169*info!T$5+AG169*info!T$6+AK169*info!T$7+N168</f>
        <v>3.0953999999999979</v>
      </c>
      <c r="P169" s="45">
        <v>129</v>
      </c>
      <c r="Q169" s="131"/>
      <c r="R169" s="131"/>
      <c r="S169" s="161">
        <f t="shared" si="61"/>
        <v>2.6215810276679838E-2</v>
      </c>
      <c r="T169" s="169">
        <f>AA168*$AA$30*$AA$34*(1-$AA$32)+AE168*$AE$30*$AE$34*(1-$AE$32)+AI168*$AI$30*$AI$34*(1-$AI$32)+AM168*$AM$30*$AM$34*(1-$AM$32)+AQ168*$AQ$30*$AQ$34*(1-$AQ$32)+AU168*$AU$30*$AU$34*(1-$AU$32)+Q169-R169+AW168+AX168+Advance!G143</f>
        <v>0.21179999999999943</v>
      </c>
      <c r="U169" s="132">
        <f t="shared" si="70"/>
        <v>0</v>
      </c>
      <c r="V169" s="165">
        <f t="shared" ref="V169:V232" si="81">+T169+U169</f>
        <v>0.21179999999999943</v>
      </c>
      <c r="W169" s="166">
        <f t="shared" si="62"/>
        <v>8.484</v>
      </c>
      <c r="X169" s="49"/>
      <c r="Y169" s="42">
        <f t="shared" si="73"/>
        <v>0</v>
      </c>
      <c r="Z169" s="46">
        <f t="shared" si="63"/>
        <v>0</v>
      </c>
      <c r="AA169" s="47">
        <f t="shared" ref="AA169:AA232" si="82">AA168+Y169+Z169</f>
        <v>0</v>
      </c>
      <c r="AB169" s="48">
        <f t="shared" ref="AB169:AB232" si="83">V169-Y169*$AA$30</f>
        <v>0.21179999999999943</v>
      </c>
      <c r="AC169" s="49">
        <f t="shared" ref="AC169:AC232" si="84">IF(AB169&lt;$AE$30, 0, IF(AE168+AD169&lt;$AE$31, IF(AE168+AD169+INT(AB169/$AE$30)&gt;$AE$31, $AE$31-AE168-AD169, INT(AB169/$AE$30)),0))</f>
        <v>0</v>
      </c>
      <c r="AD169" s="46">
        <f t="shared" si="64"/>
        <v>0</v>
      </c>
      <c r="AE169" s="46">
        <f t="shared" ref="AE169:AE232" si="85">AE168+AC169+AD169</f>
        <v>100</v>
      </c>
      <c r="AF169" s="50">
        <f t="shared" si="74"/>
        <v>0.21179999999999943</v>
      </c>
      <c r="AG169" s="42">
        <f t="shared" si="65"/>
        <v>5</v>
      </c>
      <c r="AH169" s="46">
        <f t="shared" si="66"/>
        <v>-5</v>
      </c>
      <c r="AI169" s="46">
        <f t="shared" ref="AI169:AI232" si="86">AI168+AG169+AH169</f>
        <v>200</v>
      </c>
      <c r="AJ169" s="50">
        <f t="shared" si="75"/>
        <v>9.1799999999999438E-2</v>
      </c>
      <c r="AK169" s="42">
        <f t="shared" ref="AK169:AK232" si="87">IF(AJ169&lt;$AM$30, 0, IF(AM168+AL169&lt;$AM$31, IF(AM168+AL169+INT(AJ169/$AM$30)&gt;$AM$31, $AM$31-AM168-AL169, INT(AJ169/$AM$30)),0))</f>
        <v>2</v>
      </c>
      <c r="AL169" s="46">
        <f t="shared" si="67"/>
        <v>-1</v>
      </c>
      <c r="AM169" s="46">
        <f t="shared" ref="AM169:AM232" si="88">AM168+AK169+AL169</f>
        <v>69</v>
      </c>
      <c r="AN169" s="50">
        <f t="shared" si="76"/>
        <v>1.9799999999999443E-2</v>
      </c>
      <c r="AO169" s="42">
        <f t="shared" ref="AO169:AO232" si="89">IF(AN169&lt;$AQ$30, 0, IF(AQ168+AP169&lt;$AQ$31, IF(AQ168+AP169+INT(AN169/$AQ$30)&gt;$AQ$31, $AQ$31-AQ168-AP169, INT(AN169/$AQ$30)),0))</f>
        <v>0</v>
      </c>
      <c r="AP169" s="46">
        <f t="shared" si="68"/>
        <v>0</v>
      </c>
      <c r="AQ169" s="46">
        <f t="shared" ref="AQ169:AQ232" si="90">AQ168+AO169+AP169</f>
        <v>0</v>
      </c>
      <c r="AR169" s="50">
        <f t="shared" si="77"/>
        <v>1.9799999999999443E-2</v>
      </c>
      <c r="AS169" s="42">
        <f t="shared" ref="AS169:AS232" si="91">IF(AR169&lt;$AU$30, 0, IF(AU168+AT169&lt;$AU$31, IF(AU168+AT169+INT(AR169/$AU$30)&gt;$AU$31, $AU$31-AU168-AT169, INT(AR169/$AU$30)),0))</f>
        <v>0</v>
      </c>
      <c r="AT169" s="46">
        <f t="shared" si="69"/>
        <v>0</v>
      </c>
      <c r="AU169" s="46">
        <f t="shared" ref="AU169:AU232" si="92">AU168+AS169+AT169</f>
        <v>0</v>
      </c>
      <c r="AV169" s="51">
        <f t="shared" si="78"/>
        <v>1.9799999999999443E-2</v>
      </c>
      <c r="AW169" s="42">
        <f t="shared" si="79"/>
        <v>0.21179999999999943</v>
      </c>
      <c r="AX169" s="43">
        <f t="shared" si="80"/>
        <v>-0.192</v>
      </c>
      <c r="AY169" s="42">
        <f t="shared" si="71"/>
        <v>369</v>
      </c>
      <c r="AZ169" s="52">
        <f t="shared" si="72"/>
        <v>8.484</v>
      </c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  <c r="QR169" s="35"/>
      <c r="QS169" s="35"/>
      <c r="QT169" s="35"/>
      <c r="QU169" s="35"/>
      <c r="QV169" s="35"/>
      <c r="QW169" s="35"/>
      <c r="QX169" s="35"/>
      <c r="QY169" s="35"/>
      <c r="QZ169" s="35"/>
      <c r="RA169" s="35"/>
      <c r="RB169" s="35"/>
      <c r="RC169" s="35"/>
      <c r="RD169" s="35"/>
      <c r="RE169" s="35"/>
      <c r="RF169" s="35"/>
      <c r="RG169" s="35"/>
      <c r="RH169" s="35"/>
      <c r="RI169" s="35"/>
      <c r="RJ169" s="35"/>
      <c r="RK169" s="35"/>
      <c r="RL169" s="35"/>
      <c r="RM169" s="35"/>
      <c r="RN169" s="35"/>
      <c r="RO169" s="35"/>
      <c r="RP169" s="35"/>
      <c r="RQ169" s="35"/>
      <c r="RR169" s="35"/>
      <c r="RS169" s="35"/>
      <c r="RT169" s="35"/>
      <c r="RU169" s="35"/>
      <c r="RV169" s="35"/>
      <c r="RW169" s="35"/>
      <c r="RX169" s="35"/>
      <c r="RY169" s="35"/>
      <c r="RZ169" s="35"/>
      <c r="SA169" s="35"/>
      <c r="SB169" s="35"/>
      <c r="SC169" s="35"/>
      <c r="SD169" s="35"/>
      <c r="SE169" s="35"/>
      <c r="SF169" s="35"/>
      <c r="SG169" s="35"/>
      <c r="SH169" s="35"/>
      <c r="SI169" s="35"/>
      <c r="SJ169" s="35"/>
      <c r="SK169" s="35"/>
      <c r="SL169" s="35"/>
      <c r="SM169" s="35"/>
      <c r="SN169" s="35"/>
      <c r="SO169" s="35"/>
      <c r="SP169" s="35"/>
      <c r="SQ169" s="35"/>
      <c r="SR169" s="35"/>
      <c r="SS169" s="35"/>
      <c r="ST169" s="35"/>
      <c r="SU169" s="35"/>
      <c r="SV169" s="35"/>
      <c r="SW169" s="35"/>
      <c r="SX169" s="35"/>
      <c r="SY169" s="35"/>
      <c r="SZ169" s="35"/>
      <c r="TA169" s="35"/>
      <c r="TB169" s="35"/>
      <c r="TC169" s="35"/>
      <c r="TD169" s="35"/>
      <c r="TE169" s="35"/>
      <c r="TF169" s="35"/>
      <c r="TG169" s="35"/>
      <c r="TH169" s="35"/>
      <c r="TI169" s="35"/>
      <c r="TJ169" s="35"/>
      <c r="TK169" s="35"/>
      <c r="TL169" s="35"/>
      <c r="TM169" s="35"/>
      <c r="TN169" s="35"/>
      <c r="TO169" s="35"/>
      <c r="TP169" s="35"/>
      <c r="TQ169" s="35"/>
      <c r="TR169" s="35"/>
      <c r="TS169" s="35"/>
      <c r="TT169" s="35"/>
      <c r="TU169" s="35"/>
      <c r="TV169" s="35"/>
      <c r="TW169" s="35"/>
      <c r="TX169" s="35"/>
      <c r="TY169" s="35"/>
      <c r="TZ169" s="35"/>
      <c r="UA169" s="35"/>
      <c r="UB169" s="35"/>
      <c r="UC169" s="35"/>
      <c r="UD169" s="35"/>
      <c r="UE169" s="35"/>
      <c r="UF169" s="35"/>
      <c r="UG169" s="35"/>
      <c r="UH169" s="35"/>
      <c r="UI169" s="35"/>
      <c r="UJ169" s="35"/>
      <c r="UK169" s="35"/>
      <c r="UL169" s="35"/>
      <c r="UM169" s="35"/>
      <c r="UN169" s="35"/>
      <c r="UO169" s="35"/>
      <c r="UP169" s="35"/>
      <c r="UQ169" s="35"/>
      <c r="UR169" s="35"/>
      <c r="US169" s="35"/>
      <c r="UT169" s="35"/>
      <c r="UU169" s="35"/>
      <c r="UV169" s="35"/>
      <c r="UW169" s="35"/>
      <c r="UX169" s="35"/>
      <c r="UY169" s="35"/>
      <c r="UZ169" s="35"/>
      <c r="VA169" s="35"/>
      <c r="VB169" s="35"/>
      <c r="VC169" s="35"/>
      <c r="VD169" s="35"/>
      <c r="VE169" s="35"/>
      <c r="VF169" s="35"/>
      <c r="VG169" s="35"/>
      <c r="VH169" s="35"/>
      <c r="VI169" s="35"/>
      <c r="VJ169" s="35"/>
      <c r="VK169" s="35"/>
      <c r="VL169" s="35"/>
      <c r="VM169" s="35"/>
      <c r="VN169" s="35"/>
      <c r="VO169" s="35"/>
      <c r="VP169" s="35"/>
      <c r="VQ169" s="35"/>
      <c r="VR169" s="35"/>
      <c r="VS169" s="35"/>
      <c r="VT169" s="35"/>
      <c r="VU169" s="35"/>
      <c r="VV169" s="35"/>
      <c r="VW169" s="35"/>
      <c r="VX169" s="35"/>
      <c r="VY169" s="35"/>
      <c r="VZ169" s="35"/>
      <c r="WA169" s="35"/>
      <c r="WB169" s="35"/>
      <c r="WC169" s="35"/>
      <c r="WD169" s="35"/>
      <c r="WE169" s="35"/>
      <c r="WF169" s="35"/>
      <c r="WG169" s="35"/>
      <c r="WH169" s="35"/>
      <c r="WI169" s="35"/>
      <c r="WJ169" s="35"/>
      <c r="WK169" s="35"/>
      <c r="WL169" s="35"/>
      <c r="WM169" s="35"/>
      <c r="WN169" s="35"/>
      <c r="WO169" s="35"/>
      <c r="WP169" s="35"/>
      <c r="WQ169" s="35"/>
      <c r="WR169" s="35"/>
      <c r="WS169" s="35"/>
      <c r="WT169" s="35"/>
      <c r="WU169" s="35"/>
      <c r="WV169" s="35"/>
      <c r="WW169" s="35"/>
      <c r="WX169" s="35"/>
      <c r="WY169" s="35"/>
      <c r="WZ169" s="35"/>
      <c r="XA169" s="35"/>
      <c r="XB169" s="35"/>
      <c r="XC169" s="35"/>
      <c r="XD169" s="35"/>
      <c r="XE169" s="35"/>
      <c r="XF169" s="35"/>
      <c r="XG169" s="35"/>
      <c r="XH169" s="35"/>
      <c r="XI169" s="35"/>
      <c r="XJ169" s="35"/>
      <c r="XK169" s="35"/>
      <c r="XL169" s="35"/>
      <c r="XM169" s="35"/>
      <c r="XN169" s="35"/>
      <c r="XO169" s="35"/>
      <c r="XP169" s="35"/>
      <c r="XQ169" s="35"/>
      <c r="XR169" s="35"/>
      <c r="XS169" s="35"/>
      <c r="XT169" s="35"/>
      <c r="XU169" s="35"/>
      <c r="XV169" s="35"/>
      <c r="XW169" s="35"/>
      <c r="XX169" s="35"/>
      <c r="XY169" s="35"/>
      <c r="XZ169" s="35"/>
      <c r="YA169" s="35"/>
      <c r="YB169" s="35"/>
      <c r="YC169" s="35"/>
      <c r="YD169" s="35"/>
      <c r="YE169" s="35"/>
      <c r="YF169" s="35"/>
      <c r="YG169" s="35"/>
      <c r="YH169" s="35"/>
      <c r="YI169" s="35"/>
      <c r="YJ169" s="35"/>
      <c r="YK169" s="35"/>
      <c r="YL169" s="35"/>
      <c r="YM169" s="35"/>
      <c r="YN169" s="35"/>
      <c r="YO169" s="35"/>
      <c r="YP169" s="35"/>
      <c r="YQ169" s="35"/>
      <c r="YR169" s="35"/>
      <c r="YS169" s="35"/>
      <c r="YT169" s="35"/>
      <c r="YU169" s="35"/>
      <c r="YV169" s="35"/>
      <c r="YW169" s="35"/>
      <c r="YX169" s="35"/>
      <c r="YY169" s="35"/>
      <c r="YZ169" s="35"/>
      <c r="ZA169" s="35"/>
      <c r="ZB169" s="35"/>
      <c r="ZC169" s="35"/>
      <c r="ZD169" s="35"/>
      <c r="ZE169" s="35"/>
      <c r="ZF169" s="35"/>
      <c r="ZG169" s="35"/>
      <c r="ZH169" s="35"/>
      <c r="ZI169" s="35"/>
      <c r="ZJ169" s="35"/>
      <c r="ZK169" s="35"/>
      <c r="ZL169" s="35"/>
      <c r="ZM169" s="35"/>
      <c r="ZN169" s="35"/>
      <c r="ZO169" s="35"/>
      <c r="ZP169" s="35"/>
      <c r="ZQ169" s="35"/>
      <c r="ZR169" s="35"/>
      <c r="ZS169" s="35"/>
      <c r="ZT169" s="35"/>
      <c r="ZU169" s="35"/>
      <c r="ZV169" s="35"/>
      <c r="ZW169" s="35"/>
      <c r="ZX169" s="35"/>
      <c r="ZY169" s="35"/>
      <c r="ZZ169" s="35"/>
      <c r="AAA169" s="35"/>
      <c r="AAB169" s="35"/>
      <c r="AAC169" s="35"/>
      <c r="AAD169" s="35"/>
      <c r="AAE169" s="35"/>
      <c r="AAF169" s="35"/>
      <c r="AAG169" s="35"/>
      <c r="AAH169" s="35"/>
      <c r="AAI169" s="35"/>
      <c r="AAJ169" s="35"/>
      <c r="AAK169" s="35"/>
      <c r="AAL169" s="35"/>
      <c r="AAM169" s="35"/>
      <c r="AAN169" s="35"/>
      <c r="AAO169" s="35"/>
      <c r="AAP169" s="35"/>
      <c r="AAQ169" s="35"/>
      <c r="AAR169" s="35"/>
      <c r="AAS169" s="35"/>
      <c r="AAT169" s="35"/>
      <c r="AAU169" s="35"/>
      <c r="AAV169" s="35"/>
      <c r="AAW169" s="35"/>
      <c r="AAX169" s="35"/>
      <c r="AAY169" s="35"/>
      <c r="AAZ169" s="35"/>
      <c r="ABA169" s="35"/>
      <c r="ABB169" s="35"/>
      <c r="ABC169" s="35"/>
      <c r="ABD169" s="35"/>
      <c r="ABE169" s="35"/>
      <c r="ABF169" s="35"/>
      <c r="ABG169" s="35"/>
      <c r="ABH169" s="35"/>
      <c r="ABI169" s="35"/>
      <c r="ABJ169" s="35"/>
      <c r="ABK169" s="35"/>
      <c r="ABL169" s="35"/>
      <c r="ABM169" s="35"/>
      <c r="ABN169" s="35"/>
      <c r="ABO169" s="35"/>
      <c r="ABP169" s="35"/>
      <c r="ABQ169" s="35"/>
      <c r="ABR169" s="35"/>
      <c r="ABS169" s="35"/>
      <c r="ABT169" s="35"/>
      <c r="ABU169" s="35"/>
      <c r="ABV169" s="35"/>
      <c r="ABW169" s="35"/>
      <c r="ABX169" s="35"/>
      <c r="ABY169" s="35"/>
      <c r="ABZ169" s="35"/>
      <c r="ACA169" s="35"/>
      <c r="ACB169" s="35"/>
      <c r="ACC169" s="35"/>
      <c r="ACD169" s="35"/>
      <c r="ACE169" s="35"/>
      <c r="ACF169" s="35"/>
      <c r="ACG169" s="35"/>
      <c r="ACH169" s="35"/>
      <c r="ACI169" s="35"/>
      <c r="ACJ169" s="35"/>
      <c r="ACK169" s="35"/>
      <c r="ACL169" s="35"/>
      <c r="ACM169" s="35"/>
      <c r="ACN169" s="35"/>
      <c r="ACO169" s="35"/>
      <c r="ACP169" s="35"/>
      <c r="ACQ169" s="35"/>
      <c r="ACR169" s="35"/>
      <c r="ACS169" s="35"/>
      <c r="ACT169" s="35"/>
      <c r="ACU169" s="35"/>
      <c r="ACV169" s="35"/>
      <c r="ACW169" s="35"/>
      <c r="ACX169" s="35"/>
      <c r="ACY169" s="35"/>
      <c r="ACZ169" s="35"/>
      <c r="ADA169" s="35"/>
      <c r="ADB169" s="35"/>
      <c r="ADC169" s="35"/>
      <c r="ADD169" s="35"/>
      <c r="ADE169" s="35"/>
      <c r="ADF169" s="35"/>
      <c r="ADG169" s="35"/>
      <c r="ADH169" s="35"/>
      <c r="ADI169" s="35"/>
      <c r="ADJ169" s="35"/>
      <c r="ADK169" s="35"/>
      <c r="ADL169" s="35"/>
      <c r="ADM169" s="35"/>
      <c r="ADN169" s="35"/>
      <c r="ADO169" s="35"/>
      <c r="ADP169" s="35"/>
      <c r="ADQ169" s="35"/>
      <c r="ADR169" s="35"/>
      <c r="ADS169" s="35"/>
      <c r="ADT169" s="35"/>
      <c r="ADU169" s="35"/>
      <c r="ADV169" s="35"/>
      <c r="ADW169" s="35"/>
      <c r="ADX169" s="35"/>
      <c r="ADY169" s="35"/>
      <c r="ADZ169" s="35"/>
      <c r="AEA169" s="35"/>
      <c r="AEB169" s="35"/>
      <c r="AEC169" s="35"/>
      <c r="AED169" s="35"/>
      <c r="AEE169" s="35"/>
      <c r="AEF169" s="35"/>
      <c r="AEG169" s="35"/>
      <c r="AEH169" s="35"/>
      <c r="AEI169" s="35"/>
      <c r="AEJ169" s="35"/>
      <c r="AEK169" s="35"/>
      <c r="AEL169" s="35"/>
      <c r="AEM169" s="35"/>
      <c r="AEN169" s="35"/>
      <c r="AEO169" s="35"/>
      <c r="AEP169" s="35"/>
      <c r="AEQ169" s="35"/>
      <c r="AER169" s="35"/>
      <c r="AES169" s="35"/>
      <c r="AET169" s="35"/>
      <c r="AEU169" s="35"/>
      <c r="AEV169" s="35"/>
      <c r="AEW169" s="35"/>
      <c r="AEX169" s="35"/>
      <c r="AEY169" s="35"/>
      <c r="AEZ169" s="35"/>
      <c r="AFA169" s="35"/>
      <c r="AFB169" s="35"/>
      <c r="AFC169" s="35"/>
      <c r="AFD169" s="35"/>
      <c r="AFE169" s="35"/>
      <c r="AFF169" s="35"/>
      <c r="AFG169" s="35"/>
      <c r="AFH169" s="35"/>
      <c r="AFI169" s="35"/>
      <c r="AFJ169" s="35"/>
      <c r="AFK169" s="35"/>
      <c r="AFL169" s="35"/>
      <c r="AFM169" s="35"/>
      <c r="AFN169" s="35"/>
      <c r="AFO169" s="35"/>
      <c r="AFP169" s="35"/>
      <c r="AFQ169" s="35"/>
      <c r="AFR169" s="35"/>
      <c r="AFS169" s="35"/>
      <c r="AFT169" s="35"/>
      <c r="AFU169" s="35"/>
      <c r="AFV169" s="35"/>
      <c r="AFW169" s="35"/>
      <c r="AFX169" s="35"/>
      <c r="AFY169" s="35"/>
      <c r="AFZ169" s="35"/>
      <c r="AGA169" s="35"/>
      <c r="AGB169" s="35"/>
      <c r="AGC169" s="35"/>
      <c r="AGD169" s="35"/>
      <c r="AGE169" s="35"/>
      <c r="AGF169" s="35"/>
      <c r="AGG169" s="35"/>
      <c r="AGH169" s="35"/>
      <c r="AGI169" s="35"/>
      <c r="AGJ169" s="35"/>
      <c r="AGK169" s="35"/>
      <c r="AGL169" s="35"/>
      <c r="AGM169" s="35"/>
      <c r="AGN169" s="35"/>
      <c r="AGO169" s="35"/>
      <c r="AGP169" s="35"/>
      <c r="AGQ169" s="35"/>
      <c r="AGR169" s="35"/>
      <c r="AGS169" s="35"/>
      <c r="AGT169" s="35"/>
      <c r="AGU169" s="35"/>
      <c r="AGV169" s="35"/>
      <c r="AGW169" s="35"/>
      <c r="AGX169" s="35"/>
      <c r="AGY169" s="35"/>
      <c r="AGZ169" s="35"/>
      <c r="AHA169" s="35"/>
      <c r="AHB169" s="35"/>
      <c r="AHC169" s="35"/>
      <c r="AHD169" s="35"/>
      <c r="AHE169" s="35"/>
      <c r="AHF169" s="35"/>
      <c r="AHG169" s="35"/>
      <c r="AHH169" s="35"/>
      <c r="AHI169" s="35"/>
      <c r="AHJ169" s="35"/>
      <c r="AHK169" s="35"/>
      <c r="AHL169" s="35"/>
      <c r="AHM169" s="35"/>
      <c r="AHN169" s="35"/>
      <c r="AHO169" s="35"/>
      <c r="AHP169" s="35"/>
      <c r="AHQ169" s="35"/>
      <c r="AHR169" s="35"/>
      <c r="AHS169" s="35"/>
      <c r="AHT169" s="35"/>
      <c r="AHU169" s="35"/>
      <c r="AHV169" s="35"/>
      <c r="AHW169" s="35"/>
      <c r="AHX169" s="35"/>
      <c r="AHY169" s="35"/>
      <c r="AHZ169" s="35"/>
      <c r="AIA169" s="35"/>
      <c r="AIB169" s="35"/>
      <c r="AIC169" s="35"/>
      <c r="AID169" s="35"/>
      <c r="AIE169" s="35"/>
      <c r="AIF169" s="35"/>
      <c r="AIG169" s="35"/>
      <c r="AIH169" s="35"/>
      <c r="AII169" s="35"/>
      <c r="AIJ169" s="35"/>
      <c r="AIK169" s="35"/>
      <c r="AIL169" s="35"/>
      <c r="AIM169" s="35"/>
      <c r="AIN169" s="35"/>
      <c r="AIO169" s="35"/>
      <c r="AIP169" s="35"/>
      <c r="AIQ169" s="35"/>
      <c r="AIR169" s="35"/>
      <c r="AIS169" s="35"/>
      <c r="AIT169" s="35"/>
      <c r="AIU169" s="35"/>
      <c r="AIV169" s="35"/>
      <c r="AIW169" s="35"/>
      <c r="AIX169" s="35"/>
      <c r="AIY169" s="35"/>
      <c r="AIZ169" s="35"/>
      <c r="AJA169" s="35"/>
      <c r="AJB169" s="35"/>
      <c r="AJC169" s="35"/>
      <c r="AJD169" s="35"/>
      <c r="AJE169" s="35"/>
      <c r="AJF169" s="35"/>
      <c r="AJG169" s="35"/>
      <c r="AJH169" s="35"/>
      <c r="AJI169" s="35"/>
      <c r="AJJ169" s="35"/>
      <c r="AJK169" s="35"/>
      <c r="AJL169" s="35"/>
      <c r="AJM169" s="35"/>
      <c r="AJN169" s="35"/>
      <c r="AJO169" s="35"/>
      <c r="AJP169" s="35"/>
      <c r="AJQ169" s="35"/>
      <c r="AJR169" s="35"/>
      <c r="AJS169" s="35"/>
      <c r="AJT169" s="35"/>
      <c r="AJU169" s="35"/>
      <c r="AJV169" s="35"/>
      <c r="AJW169" s="35"/>
      <c r="AJX169" s="35"/>
      <c r="AJY169" s="35"/>
      <c r="AJZ169" s="35"/>
      <c r="AKA169" s="35"/>
      <c r="AKB169" s="35"/>
      <c r="AKC169" s="35"/>
      <c r="AKD169" s="35"/>
      <c r="AKE169" s="35"/>
      <c r="AKF169" s="35"/>
      <c r="AKG169" s="35"/>
      <c r="AKH169" s="35"/>
      <c r="AKI169" s="35"/>
      <c r="AKJ169" s="35"/>
      <c r="AKK169" s="35"/>
      <c r="AKL169" s="35"/>
      <c r="AKM169" s="35"/>
      <c r="AKN169" s="35"/>
      <c r="AKO169" s="35"/>
      <c r="AKP169" s="35"/>
      <c r="AKQ169" s="35"/>
      <c r="AKR169" s="35"/>
      <c r="AKS169" s="35"/>
      <c r="AKT169" s="35"/>
      <c r="AKU169" s="35"/>
      <c r="AKV169" s="35"/>
      <c r="AKW169" s="35"/>
      <c r="AKX169" s="35"/>
      <c r="AKY169" s="35"/>
      <c r="AKZ169" s="35"/>
      <c r="ALA169" s="35"/>
      <c r="ALB169" s="35"/>
      <c r="ALC169" s="35"/>
      <c r="ALD169" s="35"/>
      <c r="ALE169" s="35"/>
      <c r="ALF169" s="35"/>
      <c r="ALG169" s="35"/>
      <c r="ALH169" s="35"/>
      <c r="ALI169" s="35"/>
      <c r="ALJ169" s="35"/>
      <c r="ALK169" s="35"/>
      <c r="ALL169" s="35"/>
      <c r="ALM169" s="35"/>
      <c r="ALN169" s="35"/>
      <c r="ALO169" s="35"/>
      <c r="ALP169" s="35"/>
      <c r="ALQ169" s="35"/>
      <c r="ALR169" s="35"/>
      <c r="ALS169" s="35"/>
      <c r="ALT169" s="35"/>
      <c r="ALU169" s="35"/>
      <c r="ALV169" s="35"/>
      <c r="ALW169" s="35"/>
      <c r="ALX169" s="35"/>
      <c r="ALY169" s="35"/>
      <c r="ALZ169" s="35"/>
      <c r="AMA169" s="35"/>
    </row>
    <row r="170" spans="14:1015">
      <c r="N170" s="3">
        <f>Y170*info!T$4+AC170*info!T$5+AG170*info!T$6+AK170*info!T$7+N169</f>
        <v>3.1241999999999979</v>
      </c>
      <c r="P170" s="45">
        <v>130</v>
      </c>
      <c r="Q170" s="131"/>
      <c r="R170" s="131"/>
      <c r="S170" s="161">
        <f t="shared" ref="S170:S233" si="93">(AA169*$AA$30/$AA$33)*($AA$35-1)+(AE169*$AE$30/$AE$33)*($AE$35-1)+(AI169*$AI$30/$AI$33)*($AI$35-1)+(AM169*$AM$30/$AM$33)*($AM$35-1)+(AQ169*$AQ$30/$AQ$33)*($AQ$35-1)+(AU169*$AU$30/$AU$33)*($AU$35-1)</f>
        <v>2.6297628458498021E-2</v>
      </c>
      <c r="T170" s="169">
        <f>AA169*$AA$30*$AA$34*(1-$AA$32)+AE169*$AE$30*$AE$34*(1-$AE$32)+AI169*$AI$30*$AI$34*(1-$AI$32)+AM169*$AM$30*$AM$34*(1-$AM$32)+AQ169*$AQ$30*$AQ$34*(1-$AQ$32)+AU169*$AU$30*$AU$34*(1-$AU$32)+Q170-R170+AW169+AX169+Advance!G144</f>
        <v>0.23189999999999944</v>
      </c>
      <c r="U170" s="132">
        <f t="shared" si="70"/>
        <v>0</v>
      </c>
      <c r="V170" s="165">
        <f t="shared" si="81"/>
        <v>0.23189999999999944</v>
      </c>
      <c r="W170" s="166">
        <f t="shared" ref="W170:W233" si="94">+AZ170</f>
        <v>8.5919999999999987</v>
      </c>
      <c r="X170" s="49"/>
      <c r="Y170" s="42">
        <f t="shared" si="73"/>
        <v>0</v>
      </c>
      <c r="Z170" s="46">
        <f t="shared" ref="Z170:Z233" si="95">IF($P170&lt;INT(AA$33),0,0-SUM(VLOOKUP($P170-(INT(AA$33)),$P$40:$AQ$405,10,0)))</f>
        <v>0</v>
      </c>
      <c r="AA170" s="47">
        <f t="shared" si="82"/>
        <v>0</v>
      </c>
      <c r="AB170" s="48">
        <f t="shared" si="83"/>
        <v>0.23189999999999944</v>
      </c>
      <c r="AC170" s="49">
        <f t="shared" si="84"/>
        <v>0</v>
      </c>
      <c r="AD170" s="46">
        <f t="shared" ref="AD170:AD233" si="96">IF($P170&lt;INT(+AE$33),0,0-SUM(VLOOKUP($P170-(INT(AE$33)),$P$40:$AX$405,14,0)))</f>
        <v>0</v>
      </c>
      <c r="AE170" s="46">
        <f t="shared" si="85"/>
        <v>100</v>
      </c>
      <c r="AF170" s="50">
        <f t="shared" si="74"/>
        <v>0.23189999999999944</v>
      </c>
      <c r="AG170" s="42">
        <f t="shared" ref="AG170:AG233" si="97">IF(AF170&lt;$AI$30, 0, IF(AI169+AH170&lt;$AI$31, IF(AI169+AH170+INT(AF170/$AI$30)&gt;$AI$31, $AI$31-AI169-AH170, INT(AF170/$AI$30)),0))</f>
        <v>5</v>
      </c>
      <c r="AH170" s="46">
        <f t="shared" ref="AH170:AH233" si="98">IF($P170&lt;INT(+AI$33),0,0-SUM(VLOOKUP($P170-(INT(AI$33)),$P$40:$AX$405,18,0)))</f>
        <v>-5</v>
      </c>
      <c r="AI170" s="46">
        <f t="shared" si="86"/>
        <v>200</v>
      </c>
      <c r="AJ170" s="50">
        <f t="shared" si="75"/>
        <v>0.11189999999999944</v>
      </c>
      <c r="AK170" s="42">
        <f t="shared" si="87"/>
        <v>3</v>
      </c>
      <c r="AL170" s="46">
        <f t="shared" ref="AL170:AL233" si="99">IF($P170&lt;INT(+AM$33),0,0-SUM(VLOOKUP($P170-(INT(AM$33)),$P$40:$AX$405,22,0)))</f>
        <v>0</v>
      </c>
      <c r="AM170" s="46">
        <f t="shared" si="88"/>
        <v>72</v>
      </c>
      <c r="AN170" s="50">
        <f t="shared" si="76"/>
        <v>3.8999999999994595E-3</v>
      </c>
      <c r="AO170" s="42">
        <f t="shared" si="89"/>
        <v>0</v>
      </c>
      <c r="AP170" s="46">
        <f t="shared" ref="AP170:AP233" si="100">IF($P170&lt;INT(+AQ$33),0,0-SUM(VLOOKUP($P170-(INT(AQ$33)),$P$40:$AX$405,26,0)))</f>
        <v>0</v>
      </c>
      <c r="AQ170" s="46">
        <f t="shared" si="90"/>
        <v>0</v>
      </c>
      <c r="AR170" s="50">
        <f t="shared" si="77"/>
        <v>3.8999999999994595E-3</v>
      </c>
      <c r="AS170" s="42">
        <f t="shared" si="91"/>
        <v>0</v>
      </c>
      <c r="AT170" s="46">
        <f t="shared" ref="AT170:AT233" si="101">IF($P170&lt;INT(+AU$33),0,0-SUM(VLOOKUP($P170-(INT(AU$33)),$P$40:$AX$405,30,0)))</f>
        <v>0</v>
      </c>
      <c r="AU170" s="46">
        <f t="shared" si="92"/>
        <v>0</v>
      </c>
      <c r="AV170" s="51">
        <f t="shared" si="78"/>
        <v>3.8999999999994595E-3</v>
      </c>
      <c r="AW170" s="42">
        <f t="shared" si="79"/>
        <v>0.23189999999999944</v>
      </c>
      <c r="AX170" s="43">
        <f t="shared" si="80"/>
        <v>-0.22799999999999998</v>
      </c>
      <c r="AY170" s="42">
        <f t="shared" si="71"/>
        <v>372</v>
      </c>
      <c r="AZ170" s="52">
        <f t="shared" si="72"/>
        <v>8.5919999999999987</v>
      </c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  <c r="QR170" s="35"/>
      <c r="QS170" s="35"/>
      <c r="QT170" s="35"/>
      <c r="QU170" s="35"/>
      <c r="QV170" s="35"/>
      <c r="QW170" s="35"/>
      <c r="QX170" s="35"/>
      <c r="QY170" s="35"/>
      <c r="QZ170" s="35"/>
      <c r="RA170" s="35"/>
      <c r="RB170" s="35"/>
      <c r="RC170" s="35"/>
      <c r="RD170" s="35"/>
      <c r="RE170" s="35"/>
      <c r="RF170" s="35"/>
      <c r="RG170" s="35"/>
      <c r="RH170" s="35"/>
      <c r="RI170" s="35"/>
      <c r="RJ170" s="35"/>
      <c r="RK170" s="35"/>
      <c r="RL170" s="35"/>
      <c r="RM170" s="35"/>
      <c r="RN170" s="35"/>
      <c r="RO170" s="35"/>
      <c r="RP170" s="35"/>
      <c r="RQ170" s="35"/>
      <c r="RR170" s="35"/>
      <c r="RS170" s="35"/>
      <c r="RT170" s="35"/>
      <c r="RU170" s="35"/>
      <c r="RV170" s="35"/>
      <c r="RW170" s="35"/>
      <c r="RX170" s="35"/>
      <c r="RY170" s="35"/>
      <c r="RZ170" s="35"/>
      <c r="SA170" s="35"/>
      <c r="SB170" s="35"/>
      <c r="SC170" s="35"/>
      <c r="SD170" s="35"/>
      <c r="SE170" s="35"/>
      <c r="SF170" s="35"/>
      <c r="SG170" s="35"/>
      <c r="SH170" s="35"/>
      <c r="SI170" s="35"/>
      <c r="SJ170" s="35"/>
      <c r="SK170" s="35"/>
      <c r="SL170" s="35"/>
      <c r="SM170" s="35"/>
      <c r="SN170" s="35"/>
      <c r="SO170" s="35"/>
      <c r="SP170" s="35"/>
      <c r="SQ170" s="35"/>
      <c r="SR170" s="35"/>
      <c r="SS170" s="35"/>
      <c r="ST170" s="35"/>
      <c r="SU170" s="35"/>
      <c r="SV170" s="35"/>
      <c r="SW170" s="35"/>
      <c r="SX170" s="35"/>
      <c r="SY170" s="35"/>
      <c r="SZ170" s="35"/>
      <c r="TA170" s="35"/>
      <c r="TB170" s="35"/>
      <c r="TC170" s="35"/>
      <c r="TD170" s="35"/>
      <c r="TE170" s="35"/>
      <c r="TF170" s="35"/>
      <c r="TG170" s="35"/>
      <c r="TH170" s="35"/>
      <c r="TI170" s="35"/>
      <c r="TJ170" s="35"/>
      <c r="TK170" s="35"/>
      <c r="TL170" s="35"/>
      <c r="TM170" s="35"/>
      <c r="TN170" s="35"/>
      <c r="TO170" s="35"/>
      <c r="TP170" s="35"/>
      <c r="TQ170" s="35"/>
      <c r="TR170" s="35"/>
      <c r="TS170" s="35"/>
      <c r="TT170" s="35"/>
      <c r="TU170" s="35"/>
      <c r="TV170" s="35"/>
      <c r="TW170" s="35"/>
      <c r="TX170" s="35"/>
      <c r="TY170" s="35"/>
      <c r="TZ170" s="35"/>
      <c r="UA170" s="35"/>
      <c r="UB170" s="35"/>
      <c r="UC170" s="35"/>
      <c r="UD170" s="35"/>
      <c r="UE170" s="35"/>
      <c r="UF170" s="35"/>
      <c r="UG170" s="35"/>
      <c r="UH170" s="35"/>
      <c r="UI170" s="35"/>
      <c r="UJ170" s="35"/>
      <c r="UK170" s="35"/>
      <c r="UL170" s="35"/>
      <c r="UM170" s="35"/>
      <c r="UN170" s="35"/>
      <c r="UO170" s="35"/>
      <c r="UP170" s="35"/>
      <c r="UQ170" s="35"/>
      <c r="UR170" s="35"/>
      <c r="US170" s="35"/>
      <c r="UT170" s="35"/>
      <c r="UU170" s="35"/>
      <c r="UV170" s="35"/>
      <c r="UW170" s="35"/>
      <c r="UX170" s="35"/>
      <c r="UY170" s="35"/>
      <c r="UZ170" s="35"/>
      <c r="VA170" s="35"/>
      <c r="VB170" s="35"/>
      <c r="VC170" s="35"/>
      <c r="VD170" s="35"/>
      <c r="VE170" s="35"/>
      <c r="VF170" s="35"/>
      <c r="VG170" s="35"/>
      <c r="VH170" s="35"/>
      <c r="VI170" s="35"/>
      <c r="VJ170" s="35"/>
      <c r="VK170" s="35"/>
      <c r="VL170" s="35"/>
      <c r="VM170" s="35"/>
      <c r="VN170" s="35"/>
      <c r="VO170" s="35"/>
      <c r="VP170" s="35"/>
      <c r="VQ170" s="35"/>
      <c r="VR170" s="35"/>
      <c r="VS170" s="35"/>
      <c r="VT170" s="35"/>
      <c r="VU170" s="35"/>
      <c r="VV170" s="35"/>
      <c r="VW170" s="35"/>
      <c r="VX170" s="35"/>
      <c r="VY170" s="35"/>
      <c r="VZ170" s="35"/>
      <c r="WA170" s="35"/>
      <c r="WB170" s="35"/>
      <c r="WC170" s="35"/>
      <c r="WD170" s="35"/>
      <c r="WE170" s="35"/>
      <c r="WF170" s="35"/>
      <c r="WG170" s="35"/>
      <c r="WH170" s="35"/>
      <c r="WI170" s="35"/>
      <c r="WJ170" s="35"/>
      <c r="WK170" s="35"/>
      <c r="WL170" s="35"/>
      <c r="WM170" s="35"/>
      <c r="WN170" s="35"/>
      <c r="WO170" s="35"/>
      <c r="WP170" s="35"/>
      <c r="WQ170" s="35"/>
      <c r="WR170" s="35"/>
      <c r="WS170" s="35"/>
      <c r="WT170" s="35"/>
      <c r="WU170" s="35"/>
      <c r="WV170" s="35"/>
      <c r="WW170" s="35"/>
      <c r="WX170" s="35"/>
      <c r="WY170" s="35"/>
      <c r="WZ170" s="35"/>
      <c r="XA170" s="35"/>
      <c r="XB170" s="35"/>
      <c r="XC170" s="35"/>
      <c r="XD170" s="35"/>
      <c r="XE170" s="35"/>
      <c r="XF170" s="35"/>
      <c r="XG170" s="35"/>
      <c r="XH170" s="35"/>
      <c r="XI170" s="35"/>
      <c r="XJ170" s="35"/>
      <c r="XK170" s="35"/>
      <c r="XL170" s="35"/>
      <c r="XM170" s="35"/>
      <c r="XN170" s="35"/>
      <c r="XO170" s="35"/>
      <c r="XP170" s="35"/>
      <c r="XQ170" s="35"/>
      <c r="XR170" s="35"/>
      <c r="XS170" s="35"/>
      <c r="XT170" s="35"/>
      <c r="XU170" s="35"/>
      <c r="XV170" s="35"/>
      <c r="XW170" s="35"/>
      <c r="XX170" s="35"/>
      <c r="XY170" s="35"/>
      <c r="XZ170" s="35"/>
      <c r="YA170" s="35"/>
      <c r="YB170" s="35"/>
      <c r="YC170" s="35"/>
      <c r="YD170" s="35"/>
      <c r="YE170" s="35"/>
      <c r="YF170" s="35"/>
      <c r="YG170" s="35"/>
      <c r="YH170" s="35"/>
      <c r="YI170" s="35"/>
      <c r="YJ170" s="35"/>
      <c r="YK170" s="35"/>
      <c r="YL170" s="35"/>
      <c r="YM170" s="35"/>
      <c r="YN170" s="35"/>
      <c r="YO170" s="35"/>
      <c r="YP170" s="35"/>
      <c r="YQ170" s="35"/>
      <c r="YR170" s="35"/>
      <c r="YS170" s="35"/>
      <c r="YT170" s="35"/>
      <c r="YU170" s="35"/>
      <c r="YV170" s="35"/>
      <c r="YW170" s="35"/>
      <c r="YX170" s="35"/>
      <c r="YY170" s="35"/>
      <c r="YZ170" s="35"/>
      <c r="ZA170" s="35"/>
      <c r="ZB170" s="35"/>
      <c r="ZC170" s="35"/>
      <c r="ZD170" s="35"/>
      <c r="ZE170" s="35"/>
      <c r="ZF170" s="35"/>
      <c r="ZG170" s="35"/>
      <c r="ZH170" s="35"/>
      <c r="ZI170" s="35"/>
      <c r="ZJ170" s="35"/>
      <c r="ZK170" s="35"/>
      <c r="ZL170" s="35"/>
      <c r="ZM170" s="35"/>
      <c r="ZN170" s="35"/>
      <c r="ZO170" s="35"/>
      <c r="ZP170" s="35"/>
      <c r="ZQ170" s="35"/>
      <c r="ZR170" s="35"/>
      <c r="ZS170" s="35"/>
      <c r="ZT170" s="35"/>
      <c r="ZU170" s="35"/>
      <c r="ZV170" s="35"/>
      <c r="ZW170" s="35"/>
      <c r="ZX170" s="35"/>
      <c r="ZY170" s="35"/>
      <c r="ZZ170" s="35"/>
      <c r="AAA170" s="35"/>
      <c r="AAB170" s="35"/>
      <c r="AAC170" s="35"/>
      <c r="AAD170" s="35"/>
      <c r="AAE170" s="35"/>
      <c r="AAF170" s="35"/>
      <c r="AAG170" s="35"/>
      <c r="AAH170" s="35"/>
      <c r="AAI170" s="35"/>
      <c r="AAJ170" s="35"/>
      <c r="AAK170" s="35"/>
      <c r="AAL170" s="35"/>
      <c r="AAM170" s="35"/>
      <c r="AAN170" s="35"/>
      <c r="AAO170" s="35"/>
      <c r="AAP170" s="35"/>
      <c r="AAQ170" s="35"/>
      <c r="AAR170" s="35"/>
      <c r="AAS170" s="35"/>
      <c r="AAT170" s="35"/>
      <c r="AAU170" s="35"/>
      <c r="AAV170" s="35"/>
      <c r="AAW170" s="35"/>
      <c r="AAX170" s="35"/>
      <c r="AAY170" s="35"/>
      <c r="AAZ170" s="35"/>
      <c r="ABA170" s="35"/>
      <c r="ABB170" s="35"/>
      <c r="ABC170" s="35"/>
      <c r="ABD170" s="35"/>
      <c r="ABE170" s="35"/>
      <c r="ABF170" s="35"/>
      <c r="ABG170" s="35"/>
      <c r="ABH170" s="35"/>
      <c r="ABI170" s="35"/>
      <c r="ABJ170" s="35"/>
      <c r="ABK170" s="35"/>
      <c r="ABL170" s="35"/>
      <c r="ABM170" s="35"/>
      <c r="ABN170" s="35"/>
      <c r="ABO170" s="35"/>
      <c r="ABP170" s="35"/>
      <c r="ABQ170" s="35"/>
      <c r="ABR170" s="35"/>
      <c r="ABS170" s="35"/>
      <c r="ABT170" s="35"/>
      <c r="ABU170" s="35"/>
      <c r="ABV170" s="35"/>
      <c r="ABW170" s="35"/>
      <c r="ABX170" s="35"/>
      <c r="ABY170" s="35"/>
      <c r="ABZ170" s="35"/>
      <c r="ACA170" s="35"/>
      <c r="ACB170" s="35"/>
      <c r="ACC170" s="35"/>
      <c r="ACD170" s="35"/>
      <c r="ACE170" s="35"/>
      <c r="ACF170" s="35"/>
      <c r="ACG170" s="35"/>
      <c r="ACH170" s="35"/>
      <c r="ACI170" s="35"/>
      <c r="ACJ170" s="35"/>
      <c r="ACK170" s="35"/>
      <c r="ACL170" s="35"/>
      <c r="ACM170" s="35"/>
      <c r="ACN170" s="35"/>
      <c r="ACO170" s="35"/>
      <c r="ACP170" s="35"/>
      <c r="ACQ170" s="35"/>
      <c r="ACR170" s="35"/>
      <c r="ACS170" s="35"/>
      <c r="ACT170" s="35"/>
      <c r="ACU170" s="35"/>
      <c r="ACV170" s="35"/>
      <c r="ACW170" s="35"/>
      <c r="ACX170" s="35"/>
      <c r="ACY170" s="35"/>
      <c r="ACZ170" s="35"/>
      <c r="ADA170" s="35"/>
      <c r="ADB170" s="35"/>
      <c r="ADC170" s="35"/>
      <c r="ADD170" s="35"/>
      <c r="ADE170" s="35"/>
      <c r="ADF170" s="35"/>
      <c r="ADG170" s="35"/>
      <c r="ADH170" s="35"/>
      <c r="ADI170" s="35"/>
      <c r="ADJ170" s="35"/>
      <c r="ADK170" s="35"/>
      <c r="ADL170" s="35"/>
      <c r="ADM170" s="35"/>
      <c r="ADN170" s="35"/>
      <c r="ADO170" s="35"/>
      <c r="ADP170" s="35"/>
      <c r="ADQ170" s="35"/>
      <c r="ADR170" s="35"/>
      <c r="ADS170" s="35"/>
      <c r="ADT170" s="35"/>
      <c r="ADU170" s="35"/>
      <c r="ADV170" s="35"/>
      <c r="ADW170" s="35"/>
      <c r="ADX170" s="35"/>
      <c r="ADY170" s="35"/>
      <c r="ADZ170" s="35"/>
      <c r="AEA170" s="35"/>
      <c r="AEB170" s="35"/>
      <c r="AEC170" s="35"/>
      <c r="AED170" s="35"/>
      <c r="AEE170" s="35"/>
      <c r="AEF170" s="35"/>
      <c r="AEG170" s="35"/>
      <c r="AEH170" s="35"/>
      <c r="AEI170" s="35"/>
      <c r="AEJ170" s="35"/>
      <c r="AEK170" s="35"/>
      <c r="AEL170" s="35"/>
      <c r="AEM170" s="35"/>
      <c r="AEN170" s="35"/>
      <c r="AEO170" s="35"/>
      <c r="AEP170" s="35"/>
      <c r="AEQ170" s="35"/>
      <c r="AER170" s="35"/>
      <c r="AES170" s="35"/>
      <c r="AET170" s="35"/>
      <c r="AEU170" s="35"/>
      <c r="AEV170" s="35"/>
      <c r="AEW170" s="35"/>
      <c r="AEX170" s="35"/>
      <c r="AEY170" s="35"/>
      <c r="AEZ170" s="35"/>
      <c r="AFA170" s="35"/>
      <c r="AFB170" s="35"/>
      <c r="AFC170" s="35"/>
      <c r="AFD170" s="35"/>
      <c r="AFE170" s="35"/>
      <c r="AFF170" s="35"/>
      <c r="AFG170" s="35"/>
      <c r="AFH170" s="35"/>
      <c r="AFI170" s="35"/>
      <c r="AFJ170" s="35"/>
      <c r="AFK170" s="35"/>
      <c r="AFL170" s="35"/>
      <c r="AFM170" s="35"/>
      <c r="AFN170" s="35"/>
      <c r="AFO170" s="35"/>
      <c r="AFP170" s="35"/>
      <c r="AFQ170" s="35"/>
      <c r="AFR170" s="35"/>
      <c r="AFS170" s="35"/>
      <c r="AFT170" s="35"/>
      <c r="AFU170" s="35"/>
      <c r="AFV170" s="35"/>
      <c r="AFW170" s="35"/>
      <c r="AFX170" s="35"/>
      <c r="AFY170" s="35"/>
      <c r="AFZ170" s="35"/>
      <c r="AGA170" s="35"/>
      <c r="AGB170" s="35"/>
      <c r="AGC170" s="35"/>
      <c r="AGD170" s="35"/>
      <c r="AGE170" s="35"/>
      <c r="AGF170" s="35"/>
      <c r="AGG170" s="35"/>
      <c r="AGH170" s="35"/>
      <c r="AGI170" s="35"/>
      <c r="AGJ170" s="35"/>
      <c r="AGK170" s="35"/>
      <c r="AGL170" s="35"/>
      <c r="AGM170" s="35"/>
      <c r="AGN170" s="35"/>
      <c r="AGO170" s="35"/>
      <c r="AGP170" s="35"/>
      <c r="AGQ170" s="35"/>
      <c r="AGR170" s="35"/>
      <c r="AGS170" s="35"/>
      <c r="AGT170" s="35"/>
      <c r="AGU170" s="35"/>
      <c r="AGV170" s="35"/>
      <c r="AGW170" s="35"/>
      <c r="AGX170" s="35"/>
      <c r="AGY170" s="35"/>
      <c r="AGZ170" s="35"/>
      <c r="AHA170" s="35"/>
      <c r="AHB170" s="35"/>
      <c r="AHC170" s="35"/>
      <c r="AHD170" s="35"/>
      <c r="AHE170" s="35"/>
      <c r="AHF170" s="35"/>
      <c r="AHG170" s="35"/>
      <c r="AHH170" s="35"/>
      <c r="AHI170" s="35"/>
      <c r="AHJ170" s="35"/>
      <c r="AHK170" s="35"/>
      <c r="AHL170" s="35"/>
      <c r="AHM170" s="35"/>
      <c r="AHN170" s="35"/>
      <c r="AHO170" s="35"/>
      <c r="AHP170" s="35"/>
      <c r="AHQ170" s="35"/>
      <c r="AHR170" s="35"/>
      <c r="AHS170" s="35"/>
      <c r="AHT170" s="35"/>
      <c r="AHU170" s="35"/>
      <c r="AHV170" s="35"/>
      <c r="AHW170" s="35"/>
      <c r="AHX170" s="35"/>
      <c r="AHY170" s="35"/>
      <c r="AHZ170" s="35"/>
      <c r="AIA170" s="35"/>
      <c r="AIB170" s="35"/>
      <c r="AIC170" s="35"/>
      <c r="AID170" s="35"/>
      <c r="AIE170" s="35"/>
      <c r="AIF170" s="35"/>
      <c r="AIG170" s="35"/>
      <c r="AIH170" s="35"/>
      <c r="AII170" s="35"/>
      <c r="AIJ170" s="35"/>
      <c r="AIK170" s="35"/>
      <c r="AIL170" s="35"/>
      <c r="AIM170" s="35"/>
      <c r="AIN170" s="35"/>
      <c r="AIO170" s="35"/>
      <c r="AIP170" s="35"/>
      <c r="AIQ170" s="35"/>
      <c r="AIR170" s="35"/>
      <c r="AIS170" s="35"/>
      <c r="AIT170" s="35"/>
      <c r="AIU170" s="35"/>
      <c r="AIV170" s="35"/>
      <c r="AIW170" s="35"/>
      <c r="AIX170" s="35"/>
      <c r="AIY170" s="35"/>
      <c r="AIZ170" s="35"/>
      <c r="AJA170" s="35"/>
      <c r="AJB170" s="35"/>
      <c r="AJC170" s="35"/>
      <c r="AJD170" s="35"/>
      <c r="AJE170" s="35"/>
      <c r="AJF170" s="35"/>
      <c r="AJG170" s="35"/>
      <c r="AJH170" s="35"/>
      <c r="AJI170" s="35"/>
      <c r="AJJ170" s="35"/>
      <c r="AJK170" s="35"/>
      <c r="AJL170" s="35"/>
      <c r="AJM170" s="35"/>
      <c r="AJN170" s="35"/>
      <c r="AJO170" s="35"/>
      <c r="AJP170" s="35"/>
      <c r="AJQ170" s="35"/>
      <c r="AJR170" s="35"/>
      <c r="AJS170" s="35"/>
      <c r="AJT170" s="35"/>
      <c r="AJU170" s="35"/>
      <c r="AJV170" s="35"/>
      <c r="AJW170" s="35"/>
      <c r="AJX170" s="35"/>
      <c r="AJY170" s="35"/>
      <c r="AJZ170" s="35"/>
      <c r="AKA170" s="35"/>
      <c r="AKB170" s="35"/>
      <c r="AKC170" s="35"/>
      <c r="AKD170" s="35"/>
      <c r="AKE170" s="35"/>
      <c r="AKF170" s="35"/>
      <c r="AKG170" s="35"/>
      <c r="AKH170" s="35"/>
      <c r="AKI170" s="35"/>
      <c r="AKJ170" s="35"/>
      <c r="AKK170" s="35"/>
      <c r="AKL170" s="35"/>
      <c r="AKM170" s="35"/>
      <c r="AKN170" s="35"/>
      <c r="AKO170" s="35"/>
      <c r="AKP170" s="35"/>
      <c r="AKQ170" s="35"/>
      <c r="AKR170" s="35"/>
      <c r="AKS170" s="35"/>
      <c r="AKT170" s="35"/>
      <c r="AKU170" s="35"/>
      <c r="AKV170" s="35"/>
      <c r="AKW170" s="35"/>
      <c r="AKX170" s="35"/>
      <c r="AKY170" s="35"/>
      <c r="AKZ170" s="35"/>
      <c r="ALA170" s="35"/>
      <c r="ALB170" s="35"/>
      <c r="ALC170" s="35"/>
      <c r="ALD170" s="35"/>
      <c r="ALE170" s="35"/>
      <c r="ALF170" s="35"/>
      <c r="ALG170" s="35"/>
      <c r="ALH170" s="35"/>
      <c r="ALI170" s="35"/>
      <c r="ALJ170" s="35"/>
      <c r="ALK170" s="35"/>
      <c r="ALL170" s="35"/>
      <c r="ALM170" s="35"/>
      <c r="ALN170" s="35"/>
      <c r="ALO170" s="35"/>
      <c r="ALP170" s="35"/>
      <c r="ALQ170" s="35"/>
      <c r="ALR170" s="35"/>
      <c r="ALS170" s="35"/>
      <c r="ALT170" s="35"/>
      <c r="ALU170" s="35"/>
      <c r="ALV170" s="35"/>
      <c r="ALW170" s="35"/>
      <c r="ALX170" s="35"/>
      <c r="ALY170" s="35"/>
      <c r="ALZ170" s="35"/>
      <c r="AMA170" s="35"/>
    </row>
    <row r="171" spans="14:1015">
      <c r="N171" s="3">
        <f>Y171*info!T$4+AC171*info!T$5+AG171*info!T$6+AK171*info!T$7+N170</f>
        <v>3.1529999999999978</v>
      </c>
      <c r="P171" s="45">
        <v>131</v>
      </c>
      <c r="Q171" s="131"/>
      <c r="R171" s="131"/>
      <c r="S171" s="161">
        <f t="shared" si="93"/>
        <v>2.6543083003952566E-2</v>
      </c>
      <c r="T171" s="169">
        <f>AA170*$AA$30*$AA$34*(1-$AA$32)+AE170*$AE$30*$AE$34*(1-$AE$32)+AI170*$AI$30*$AI$34*(1-$AI$32)+AM170*$AM$30*$AM$34*(1-$AM$32)+AQ170*$AQ$30*$AQ$34*(1-$AQ$32)+AU170*$AU$30*$AU$34*(1-$AU$32)+Q171-R171+AW170+AX170+Advance!G145</f>
        <v>0.21869999999999945</v>
      </c>
      <c r="U171" s="132">
        <f t="shared" si="70"/>
        <v>0</v>
      </c>
      <c r="V171" s="165">
        <f t="shared" si="81"/>
        <v>0.21869999999999945</v>
      </c>
      <c r="W171" s="166">
        <f t="shared" si="94"/>
        <v>8.5919999999999987</v>
      </c>
      <c r="X171" s="49"/>
      <c r="Y171" s="42">
        <f t="shared" si="73"/>
        <v>0</v>
      </c>
      <c r="Z171" s="46">
        <f t="shared" si="95"/>
        <v>0</v>
      </c>
      <c r="AA171" s="47">
        <f t="shared" si="82"/>
        <v>0</v>
      </c>
      <c r="AB171" s="48">
        <f t="shared" si="83"/>
        <v>0.21869999999999945</v>
      </c>
      <c r="AC171" s="49">
        <f t="shared" si="84"/>
        <v>0</v>
      </c>
      <c r="AD171" s="46">
        <f t="shared" si="96"/>
        <v>0</v>
      </c>
      <c r="AE171" s="46">
        <f t="shared" si="85"/>
        <v>100</v>
      </c>
      <c r="AF171" s="50">
        <f t="shared" si="74"/>
        <v>0.21869999999999945</v>
      </c>
      <c r="AG171" s="42">
        <f t="shared" si="97"/>
        <v>6</v>
      </c>
      <c r="AH171" s="46">
        <f t="shared" si="98"/>
        <v>-6</v>
      </c>
      <c r="AI171" s="46">
        <f t="shared" si="86"/>
        <v>200</v>
      </c>
      <c r="AJ171" s="50">
        <f t="shared" si="75"/>
        <v>7.4699999999999434E-2</v>
      </c>
      <c r="AK171" s="42">
        <f t="shared" si="87"/>
        <v>2</v>
      </c>
      <c r="AL171" s="46">
        <f t="shared" si="99"/>
        <v>-2</v>
      </c>
      <c r="AM171" s="46">
        <f t="shared" si="88"/>
        <v>72</v>
      </c>
      <c r="AN171" s="50">
        <f t="shared" si="76"/>
        <v>2.699999999999439E-3</v>
      </c>
      <c r="AO171" s="42">
        <f t="shared" si="89"/>
        <v>0</v>
      </c>
      <c r="AP171" s="46">
        <f t="shared" si="100"/>
        <v>0</v>
      </c>
      <c r="AQ171" s="46">
        <f t="shared" si="90"/>
        <v>0</v>
      </c>
      <c r="AR171" s="50">
        <f t="shared" si="77"/>
        <v>2.699999999999439E-3</v>
      </c>
      <c r="AS171" s="42">
        <f t="shared" si="91"/>
        <v>0</v>
      </c>
      <c r="AT171" s="46">
        <f t="shared" si="101"/>
        <v>0</v>
      </c>
      <c r="AU171" s="46">
        <f t="shared" si="92"/>
        <v>0</v>
      </c>
      <c r="AV171" s="51">
        <f t="shared" si="78"/>
        <v>2.699999999999439E-3</v>
      </c>
      <c r="AW171" s="42">
        <f t="shared" si="79"/>
        <v>0.21869999999999945</v>
      </c>
      <c r="AX171" s="43">
        <f t="shared" si="80"/>
        <v>-0.21600000000000003</v>
      </c>
      <c r="AY171" s="42">
        <f t="shared" si="71"/>
        <v>372</v>
      </c>
      <c r="AZ171" s="52">
        <f t="shared" si="72"/>
        <v>8.5919999999999987</v>
      </c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  <c r="QR171" s="35"/>
      <c r="QS171" s="35"/>
      <c r="QT171" s="35"/>
      <c r="QU171" s="35"/>
      <c r="QV171" s="35"/>
      <c r="QW171" s="35"/>
      <c r="QX171" s="35"/>
      <c r="QY171" s="35"/>
      <c r="QZ171" s="35"/>
      <c r="RA171" s="35"/>
      <c r="RB171" s="35"/>
      <c r="RC171" s="35"/>
      <c r="RD171" s="35"/>
      <c r="RE171" s="35"/>
      <c r="RF171" s="35"/>
      <c r="RG171" s="35"/>
      <c r="RH171" s="35"/>
      <c r="RI171" s="35"/>
      <c r="RJ171" s="35"/>
      <c r="RK171" s="35"/>
      <c r="RL171" s="35"/>
      <c r="RM171" s="35"/>
      <c r="RN171" s="35"/>
      <c r="RO171" s="35"/>
      <c r="RP171" s="35"/>
      <c r="RQ171" s="35"/>
      <c r="RR171" s="35"/>
      <c r="RS171" s="35"/>
      <c r="RT171" s="35"/>
      <c r="RU171" s="35"/>
      <c r="RV171" s="35"/>
      <c r="RW171" s="35"/>
      <c r="RX171" s="35"/>
      <c r="RY171" s="35"/>
      <c r="RZ171" s="35"/>
      <c r="SA171" s="35"/>
      <c r="SB171" s="35"/>
      <c r="SC171" s="35"/>
      <c r="SD171" s="35"/>
      <c r="SE171" s="35"/>
      <c r="SF171" s="35"/>
      <c r="SG171" s="35"/>
      <c r="SH171" s="35"/>
      <c r="SI171" s="35"/>
      <c r="SJ171" s="35"/>
      <c r="SK171" s="35"/>
      <c r="SL171" s="35"/>
      <c r="SM171" s="35"/>
      <c r="SN171" s="35"/>
      <c r="SO171" s="35"/>
      <c r="SP171" s="35"/>
      <c r="SQ171" s="35"/>
      <c r="SR171" s="35"/>
      <c r="SS171" s="35"/>
      <c r="ST171" s="35"/>
      <c r="SU171" s="35"/>
      <c r="SV171" s="35"/>
      <c r="SW171" s="35"/>
      <c r="SX171" s="35"/>
      <c r="SY171" s="35"/>
      <c r="SZ171" s="35"/>
      <c r="TA171" s="35"/>
      <c r="TB171" s="35"/>
      <c r="TC171" s="35"/>
      <c r="TD171" s="35"/>
      <c r="TE171" s="35"/>
      <c r="TF171" s="35"/>
      <c r="TG171" s="35"/>
      <c r="TH171" s="35"/>
      <c r="TI171" s="35"/>
      <c r="TJ171" s="35"/>
      <c r="TK171" s="35"/>
      <c r="TL171" s="35"/>
      <c r="TM171" s="35"/>
      <c r="TN171" s="35"/>
      <c r="TO171" s="35"/>
      <c r="TP171" s="35"/>
      <c r="TQ171" s="35"/>
      <c r="TR171" s="35"/>
      <c r="TS171" s="35"/>
      <c r="TT171" s="35"/>
      <c r="TU171" s="35"/>
      <c r="TV171" s="35"/>
      <c r="TW171" s="35"/>
      <c r="TX171" s="35"/>
      <c r="TY171" s="35"/>
      <c r="TZ171" s="35"/>
      <c r="UA171" s="35"/>
      <c r="UB171" s="35"/>
      <c r="UC171" s="35"/>
      <c r="UD171" s="35"/>
      <c r="UE171" s="35"/>
      <c r="UF171" s="35"/>
      <c r="UG171" s="35"/>
      <c r="UH171" s="35"/>
      <c r="UI171" s="35"/>
      <c r="UJ171" s="35"/>
      <c r="UK171" s="35"/>
      <c r="UL171" s="35"/>
      <c r="UM171" s="35"/>
      <c r="UN171" s="35"/>
      <c r="UO171" s="35"/>
      <c r="UP171" s="35"/>
      <c r="UQ171" s="35"/>
      <c r="UR171" s="35"/>
      <c r="US171" s="35"/>
      <c r="UT171" s="35"/>
      <c r="UU171" s="35"/>
      <c r="UV171" s="35"/>
      <c r="UW171" s="35"/>
      <c r="UX171" s="35"/>
      <c r="UY171" s="35"/>
      <c r="UZ171" s="35"/>
      <c r="VA171" s="35"/>
      <c r="VB171" s="35"/>
      <c r="VC171" s="35"/>
      <c r="VD171" s="35"/>
      <c r="VE171" s="35"/>
      <c r="VF171" s="35"/>
      <c r="VG171" s="35"/>
      <c r="VH171" s="35"/>
      <c r="VI171" s="35"/>
      <c r="VJ171" s="35"/>
      <c r="VK171" s="35"/>
      <c r="VL171" s="35"/>
      <c r="VM171" s="35"/>
      <c r="VN171" s="35"/>
      <c r="VO171" s="35"/>
      <c r="VP171" s="35"/>
      <c r="VQ171" s="35"/>
      <c r="VR171" s="35"/>
      <c r="VS171" s="35"/>
      <c r="VT171" s="35"/>
      <c r="VU171" s="35"/>
      <c r="VV171" s="35"/>
      <c r="VW171" s="35"/>
      <c r="VX171" s="35"/>
      <c r="VY171" s="35"/>
      <c r="VZ171" s="35"/>
      <c r="WA171" s="35"/>
      <c r="WB171" s="35"/>
      <c r="WC171" s="35"/>
      <c r="WD171" s="35"/>
      <c r="WE171" s="35"/>
      <c r="WF171" s="35"/>
      <c r="WG171" s="35"/>
      <c r="WH171" s="35"/>
      <c r="WI171" s="35"/>
      <c r="WJ171" s="35"/>
      <c r="WK171" s="35"/>
      <c r="WL171" s="35"/>
      <c r="WM171" s="35"/>
      <c r="WN171" s="35"/>
      <c r="WO171" s="35"/>
      <c r="WP171" s="35"/>
      <c r="WQ171" s="35"/>
      <c r="WR171" s="35"/>
      <c r="WS171" s="35"/>
      <c r="WT171" s="35"/>
      <c r="WU171" s="35"/>
      <c r="WV171" s="35"/>
      <c r="WW171" s="35"/>
      <c r="WX171" s="35"/>
      <c r="WY171" s="35"/>
      <c r="WZ171" s="35"/>
      <c r="XA171" s="35"/>
      <c r="XB171" s="35"/>
      <c r="XC171" s="35"/>
      <c r="XD171" s="35"/>
      <c r="XE171" s="35"/>
      <c r="XF171" s="35"/>
      <c r="XG171" s="35"/>
      <c r="XH171" s="35"/>
      <c r="XI171" s="35"/>
      <c r="XJ171" s="35"/>
      <c r="XK171" s="35"/>
      <c r="XL171" s="35"/>
      <c r="XM171" s="35"/>
      <c r="XN171" s="35"/>
      <c r="XO171" s="35"/>
      <c r="XP171" s="35"/>
      <c r="XQ171" s="35"/>
      <c r="XR171" s="35"/>
      <c r="XS171" s="35"/>
      <c r="XT171" s="35"/>
      <c r="XU171" s="35"/>
      <c r="XV171" s="35"/>
      <c r="XW171" s="35"/>
      <c r="XX171" s="35"/>
      <c r="XY171" s="35"/>
      <c r="XZ171" s="35"/>
      <c r="YA171" s="35"/>
      <c r="YB171" s="35"/>
      <c r="YC171" s="35"/>
      <c r="YD171" s="35"/>
      <c r="YE171" s="35"/>
      <c r="YF171" s="35"/>
      <c r="YG171" s="35"/>
      <c r="YH171" s="35"/>
      <c r="YI171" s="35"/>
      <c r="YJ171" s="35"/>
      <c r="YK171" s="35"/>
      <c r="YL171" s="35"/>
      <c r="YM171" s="35"/>
      <c r="YN171" s="35"/>
      <c r="YO171" s="35"/>
      <c r="YP171" s="35"/>
      <c r="YQ171" s="35"/>
      <c r="YR171" s="35"/>
      <c r="YS171" s="35"/>
      <c r="YT171" s="35"/>
      <c r="YU171" s="35"/>
      <c r="YV171" s="35"/>
      <c r="YW171" s="35"/>
      <c r="YX171" s="35"/>
      <c r="YY171" s="35"/>
      <c r="YZ171" s="35"/>
      <c r="ZA171" s="35"/>
      <c r="ZB171" s="35"/>
      <c r="ZC171" s="35"/>
      <c r="ZD171" s="35"/>
      <c r="ZE171" s="35"/>
      <c r="ZF171" s="35"/>
      <c r="ZG171" s="35"/>
      <c r="ZH171" s="35"/>
      <c r="ZI171" s="35"/>
      <c r="ZJ171" s="35"/>
      <c r="ZK171" s="35"/>
      <c r="ZL171" s="35"/>
      <c r="ZM171" s="35"/>
      <c r="ZN171" s="35"/>
      <c r="ZO171" s="35"/>
      <c r="ZP171" s="35"/>
      <c r="ZQ171" s="35"/>
      <c r="ZR171" s="35"/>
      <c r="ZS171" s="35"/>
      <c r="ZT171" s="35"/>
      <c r="ZU171" s="35"/>
      <c r="ZV171" s="35"/>
      <c r="ZW171" s="35"/>
      <c r="ZX171" s="35"/>
      <c r="ZY171" s="35"/>
      <c r="ZZ171" s="35"/>
      <c r="AAA171" s="35"/>
      <c r="AAB171" s="35"/>
      <c r="AAC171" s="35"/>
      <c r="AAD171" s="35"/>
      <c r="AAE171" s="35"/>
      <c r="AAF171" s="35"/>
      <c r="AAG171" s="35"/>
      <c r="AAH171" s="35"/>
      <c r="AAI171" s="35"/>
      <c r="AAJ171" s="35"/>
      <c r="AAK171" s="35"/>
      <c r="AAL171" s="35"/>
      <c r="AAM171" s="35"/>
      <c r="AAN171" s="35"/>
      <c r="AAO171" s="35"/>
      <c r="AAP171" s="35"/>
      <c r="AAQ171" s="35"/>
      <c r="AAR171" s="35"/>
      <c r="AAS171" s="35"/>
      <c r="AAT171" s="35"/>
      <c r="AAU171" s="35"/>
      <c r="AAV171" s="35"/>
      <c r="AAW171" s="35"/>
      <c r="AAX171" s="35"/>
      <c r="AAY171" s="35"/>
      <c r="AAZ171" s="35"/>
      <c r="ABA171" s="35"/>
      <c r="ABB171" s="35"/>
      <c r="ABC171" s="35"/>
      <c r="ABD171" s="35"/>
      <c r="ABE171" s="35"/>
      <c r="ABF171" s="35"/>
      <c r="ABG171" s="35"/>
      <c r="ABH171" s="35"/>
      <c r="ABI171" s="35"/>
      <c r="ABJ171" s="35"/>
      <c r="ABK171" s="35"/>
      <c r="ABL171" s="35"/>
      <c r="ABM171" s="35"/>
      <c r="ABN171" s="35"/>
      <c r="ABO171" s="35"/>
      <c r="ABP171" s="35"/>
      <c r="ABQ171" s="35"/>
      <c r="ABR171" s="35"/>
      <c r="ABS171" s="35"/>
      <c r="ABT171" s="35"/>
      <c r="ABU171" s="35"/>
      <c r="ABV171" s="35"/>
      <c r="ABW171" s="35"/>
      <c r="ABX171" s="35"/>
      <c r="ABY171" s="35"/>
      <c r="ABZ171" s="35"/>
      <c r="ACA171" s="35"/>
      <c r="ACB171" s="35"/>
      <c r="ACC171" s="35"/>
      <c r="ACD171" s="35"/>
      <c r="ACE171" s="35"/>
      <c r="ACF171" s="35"/>
      <c r="ACG171" s="35"/>
      <c r="ACH171" s="35"/>
      <c r="ACI171" s="35"/>
      <c r="ACJ171" s="35"/>
      <c r="ACK171" s="35"/>
      <c r="ACL171" s="35"/>
      <c r="ACM171" s="35"/>
      <c r="ACN171" s="35"/>
      <c r="ACO171" s="35"/>
      <c r="ACP171" s="35"/>
      <c r="ACQ171" s="35"/>
      <c r="ACR171" s="35"/>
      <c r="ACS171" s="35"/>
      <c r="ACT171" s="35"/>
      <c r="ACU171" s="35"/>
      <c r="ACV171" s="35"/>
      <c r="ACW171" s="35"/>
      <c r="ACX171" s="35"/>
      <c r="ACY171" s="35"/>
      <c r="ACZ171" s="35"/>
      <c r="ADA171" s="35"/>
      <c r="ADB171" s="35"/>
      <c r="ADC171" s="35"/>
      <c r="ADD171" s="35"/>
      <c r="ADE171" s="35"/>
      <c r="ADF171" s="35"/>
      <c r="ADG171" s="35"/>
      <c r="ADH171" s="35"/>
      <c r="ADI171" s="35"/>
      <c r="ADJ171" s="35"/>
      <c r="ADK171" s="35"/>
      <c r="ADL171" s="35"/>
      <c r="ADM171" s="35"/>
      <c r="ADN171" s="35"/>
      <c r="ADO171" s="35"/>
      <c r="ADP171" s="35"/>
      <c r="ADQ171" s="35"/>
      <c r="ADR171" s="35"/>
      <c r="ADS171" s="35"/>
      <c r="ADT171" s="35"/>
      <c r="ADU171" s="35"/>
      <c r="ADV171" s="35"/>
      <c r="ADW171" s="35"/>
      <c r="ADX171" s="35"/>
      <c r="ADY171" s="35"/>
      <c r="ADZ171" s="35"/>
      <c r="AEA171" s="35"/>
      <c r="AEB171" s="35"/>
      <c r="AEC171" s="35"/>
      <c r="AED171" s="35"/>
      <c r="AEE171" s="35"/>
      <c r="AEF171" s="35"/>
      <c r="AEG171" s="35"/>
      <c r="AEH171" s="35"/>
      <c r="AEI171" s="35"/>
      <c r="AEJ171" s="35"/>
      <c r="AEK171" s="35"/>
      <c r="AEL171" s="35"/>
      <c r="AEM171" s="35"/>
      <c r="AEN171" s="35"/>
      <c r="AEO171" s="35"/>
      <c r="AEP171" s="35"/>
      <c r="AEQ171" s="35"/>
      <c r="AER171" s="35"/>
      <c r="AES171" s="35"/>
      <c r="AET171" s="35"/>
      <c r="AEU171" s="35"/>
      <c r="AEV171" s="35"/>
      <c r="AEW171" s="35"/>
      <c r="AEX171" s="35"/>
      <c r="AEY171" s="35"/>
      <c r="AEZ171" s="35"/>
      <c r="AFA171" s="35"/>
      <c r="AFB171" s="35"/>
      <c r="AFC171" s="35"/>
      <c r="AFD171" s="35"/>
      <c r="AFE171" s="35"/>
      <c r="AFF171" s="35"/>
      <c r="AFG171" s="35"/>
      <c r="AFH171" s="35"/>
      <c r="AFI171" s="35"/>
      <c r="AFJ171" s="35"/>
      <c r="AFK171" s="35"/>
      <c r="AFL171" s="35"/>
      <c r="AFM171" s="35"/>
      <c r="AFN171" s="35"/>
      <c r="AFO171" s="35"/>
      <c r="AFP171" s="35"/>
      <c r="AFQ171" s="35"/>
      <c r="AFR171" s="35"/>
      <c r="AFS171" s="35"/>
      <c r="AFT171" s="35"/>
      <c r="AFU171" s="35"/>
      <c r="AFV171" s="35"/>
      <c r="AFW171" s="35"/>
      <c r="AFX171" s="35"/>
      <c r="AFY171" s="35"/>
      <c r="AFZ171" s="35"/>
      <c r="AGA171" s="35"/>
      <c r="AGB171" s="35"/>
      <c r="AGC171" s="35"/>
      <c r="AGD171" s="35"/>
      <c r="AGE171" s="35"/>
      <c r="AGF171" s="35"/>
      <c r="AGG171" s="35"/>
      <c r="AGH171" s="35"/>
      <c r="AGI171" s="35"/>
      <c r="AGJ171" s="35"/>
      <c r="AGK171" s="35"/>
      <c r="AGL171" s="35"/>
      <c r="AGM171" s="35"/>
      <c r="AGN171" s="35"/>
      <c r="AGO171" s="35"/>
      <c r="AGP171" s="35"/>
      <c r="AGQ171" s="35"/>
      <c r="AGR171" s="35"/>
      <c r="AGS171" s="35"/>
      <c r="AGT171" s="35"/>
      <c r="AGU171" s="35"/>
      <c r="AGV171" s="35"/>
      <c r="AGW171" s="35"/>
      <c r="AGX171" s="35"/>
      <c r="AGY171" s="35"/>
      <c r="AGZ171" s="35"/>
      <c r="AHA171" s="35"/>
      <c r="AHB171" s="35"/>
      <c r="AHC171" s="35"/>
      <c r="AHD171" s="35"/>
      <c r="AHE171" s="35"/>
      <c r="AHF171" s="35"/>
      <c r="AHG171" s="35"/>
      <c r="AHH171" s="35"/>
      <c r="AHI171" s="35"/>
      <c r="AHJ171" s="35"/>
      <c r="AHK171" s="35"/>
      <c r="AHL171" s="35"/>
      <c r="AHM171" s="35"/>
      <c r="AHN171" s="35"/>
      <c r="AHO171" s="35"/>
      <c r="AHP171" s="35"/>
      <c r="AHQ171" s="35"/>
      <c r="AHR171" s="35"/>
      <c r="AHS171" s="35"/>
      <c r="AHT171" s="35"/>
      <c r="AHU171" s="35"/>
      <c r="AHV171" s="35"/>
      <c r="AHW171" s="35"/>
      <c r="AHX171" s="35"/>
      <c r="AHY171" s="35"/>
      <c r="AHZ171" s="35"/>
      <c r="AIA171" s="35"/>
      <c r="AIB171" s="35"/>
      <c r="AIC171" s="35"/>
      <c r="AID171" s="35"/>
      <c r="AIE171" s="35"/>
      <c r="AIF171" s="35"/>
      <c r="AIG171" s="35"/>
      <c r="AIH171" s="35"/>
      <c r="AII171" s="35"/>
      <c r="AIJ171" s="35"/>
      <c r="AIK171" s="35"/>
      <c r="AIL171" s="35"/>
      <c r="AIM171" s="35"/>
      <c r="AIN171" s="35"/>
      <c r="AIO171" s="35"/>
      <c r="AIP171" s="35"/>
      <c r="AIQ171" s="35"/>
      <c r="AIR171" s="35"/>
      <c r="AIS171" s="35"/>
      <c r="AIT171" s="35"/>
      <c r="AIU171" s="35"/>
      <c r="AIV171" s="35"/>
      <c r="AIW171" s="35"/>
      <c r="AIX171" s="35"/>
      <c r="AIY171" s="35"/>
      <c r="AIZ171" s="35"/>
      <c r="AJA171" s="35"/>
      <c r="AJB171" s="35"/>
      <c r="AJC171" s="35"/>
      <c r="AJD171" s="35"/>
      <c r="AJE171" s="35"/>
      <c r="AJF171" s="35"/>
      <c r="AJG171" s="35"/>
      <c r="AJH171" s="35"/>
      <c r="AJI171" s="35"/>
      <c r="AJJ171" s="35"/>
      <c r="AJK171" s="35"/>
      <c r="AJL171" s="35"/>
      <c r="AJM171" s="35"/>
      <c r="AJN171" s="35"/>
      <c r="AJO171" s="35"/>
      <c r="AJP171" s="35"/>
      <c r="AJQ171" s="35"/>
      <c r="AJR171" s="35"/>
      <c r="AJS171" s="35"/>
      <c r="AJT171" s="35"/>
      <c r="AJU171" s="35"/>
      <c r="AJV171" s="35"/>
      <c r="AJW171" s="35"/>
      <c r="AJX171" s="35"/>
      <c r="AJY171" s="35"/>
      <c r="AJZ171" s="35"/>
      <c r="AKA171" s="35"/>
      <c r="AKB171" s="35"/>
      <c r="AKC171" s="35"/>
      <c r="AKD171" s="35"/>
      <c r="AKE171" s="35"/>
      <c r="AKF171" s="35"/>
      <c r="AKG171" s="35"/>
      <c r="AKH171" s="35"/>
      <c r="AKI171" s="35"/>
      <c r="AKJ171" s="35"/>
      <c r="AKK171" s="35"/>
      <c r="AKL171" s="35"/>
      <c r="AKM171" s="35"/>
      <c r="AKN171" s="35"/>
      <c r="AKO171" s="35"/>
      <c r="AKP171" s="35"/>
      <c r="AKQ171" s="35"/>
      <c r="AKR171" s="35"/>
      <c r="AKS171" s="35"/>
      <c r="AKT171" s="35"/>
      <c r="AKU171" s="35"/>
      <c r="AKV171" s="35"/>
      <c r="AKW171" s="35"/>
      <c r="AKX171" s="35"/>
      <c r="AKY171" s="35"/>
      <c r="AKZ171" s="35"/>
      <c r="ALA171" s="35"/>
      <c r="ALB171" s="35"/>
      <c r="ALC171" s="35"/>
      <c r="ALD171" s="35"/>
      <c r="ALE171" s="35"/>
      <c r="ALF171" s="35"/>
      <c r="ALG171" s="35"/>
      <c r="ALH171" s="35"/>
      <c r="ALI171" s="35"/>
      <c r="ALJ171" s="35"/>
      <c r="ALK171" s="35"/>
      <c r="ALL171" s="35"/>
      <c r="ALM171" s="35"/>
      <c r="ALN171" s="35"/>
      <c r="ALO171" s="35"/>
      <c r="ALP171" s="35"/>
      <c r="ALQ171" s="35"/>
      <c r="ALR171" s="35"/>
      <c r="ALS171" s="35"/>
      <c r="ALT171" s="35"/>
      <c r="ALU171" s="35"/>
      <c r="ALV171" s="35"/>
      <c r="ALW171" s="35"/>
      <c r="ALX171" s="35"/>
      <c r="ALY171" s="35"/>
      <c r="ALZ171" s="35"/>
      <c r="AMA171" s="35"/>
    </row>
    <row r="172" spans="14:1015">
      <c r="N172" s="3">
        <f>Y172*info!T$4+AC172*info!T$5+AG172*info!T$6+AK172*info!T$7+N171</f>
        <v>3.1817999999999977</v>
      </c>
      <c r="P172" s="45">
        <v>132</v>
      </c>
      <c r="Q172" s="131"/>
      <c r="R172" s="131"/>
      <c r="S172" s="161">
        <f t="shared" si="93"/>
        <v>2.6543083003952566E-2</v>
      </c>
      <c r="T172" s="169">
        <f>AA171*$AA$30*$AA$34*(1-$AA$32)+AE171*$AE$30*$AE$34*(1-$AE$32)+AI171*$AI$30*$AI$34*(1-$AI$32)+AM171*$AM$30*$AM$34*(1-$AM$32)+AQ171*$AQ$30*$AQ$34*(1-$AQ$32)+AU171*$AU$30*$AU$34*(1-$AU$32)+Q172-R172+AW171+AX171+Advance!G146</f>
        <v>0.21749999999999942</v>
      </c>
      <c r="U172" s="132">
        <f t="shared" si="70"/>
        <v>0</v>
      </c>
      <c r="V172" s="165">
        <f t="shared" si="81"/>
        <v>0.21749999999999942</v>
      </c>
      <c r="W172" s="166">
        <f t="shared" si="94"/>
        <v>8.6639999999999997</v>
      </c>
      <c r="X172" s="49"/>
      <c r="Y172" s="42">
        <f t="shared" si="73"/>
        <v>0</v>
      </c>
      <c r="Z172" s="46">
        <f t="shared" si="95"/>
        <v>0</v>
      </c>
      <c r="AA172" s="47">
        <f t="shared" si="82"/>
        <v>0</v>
      </c>
      <c r="AB172" s="48">
        <f t="shared" si="83"/>
        <v>0.21749999999999942</v>
      </c>
      <c r="AC172" s="49">
        <f t="shared" si="84"/>
        <v>0</v>
      </c>
      <c r="AD172" s="46">
        <f t="shared" si="96"/>
        <v>0</v>
      </c>
      <c r="AE172" s="46">
        <f t="shared" si="85"/>
        <v>100</v>
      </c>
      <c r="AF172" s="50">
        <f t="shared" si="74"/>
        <v>0.21749999999999942</v>
      </c>
      <c r="AG172" s="42">
        <f t="shared" si="97"/>
        <v>6</v>
      </c>
      <c r="AH172" s="46">
        <f t="shared" si="98"/>
        <v>-6</v>
      </c>
      <c r="AI172" s="46">
        <f t="shared" si="86"/>
        <v>200</v>
      </c>
      <c r="AJ172" s="50">
        <f t="shared" si="75"/>
        <v>7.3499999999999399E-2</v>
      </c>
      <c r="AK172" s="42">
        <f t="shared" si="87"/>
        <v>2</v>
      </c>
      <c r="AL172" s="46">
        <f t="shared" si="99"/>
        <v>0</v>
      </c>
      <c r="AM172" s="46">
        <f t="shared" si="88"/>
        <v>74</v>
      </c>
      <c r="AN172" s="50">
        <f t="shared" si="76"/>
        <v>1.4999999999994046E-3</v>
      </c>
      <c r="AO172" s="42">
        <f t="shared" si="89"/>
        <v>0</v>
      </c>
      <c r="AP172" s="46">
        <f t="shared" si="100"/>
        <v>0</v>
      </c>
      <c r="AQ172" s="46">
        <f t="shared" si="90"/>
        <v>0</v>
      </c>
      <c r="AR172" s="50">
        <f t="shared" si="77"/>
        <v>1.4999999999994046E-3</v>
      </c>
      <c r="AS172" s="42">
        <f t="shared" si="91"/>
        <v>0</v>
      </c>
      <c r="AT172" s="46">
        <f t="shared" si="101"/>
        <v>0</v>
      </c>
      <c r="AU172" s="46">
        <f t="shared" si="92"/>
        <v>0</v>
      </c>
      <c r="AV172" s="51">
        <f t="shared" si="78"/>
        <v>1.4999999999994046E-3</v>
      </c>
      <c r="AW172" s="42">
        <f t="shared" si="79"/>
        <v>0.21749999999999942</v>
      </c>
      <c r="AX172" s="43">
        <f t="shared" si="80"/>
        <v>-0.21600000000000003</v>
      </c>
      <c r="AY172" s="42">
        <f t="shared" si="71"/>
        <v>374</v>
      </c>
      <c r="AZ172" s="52">
        <f t="shared" si="72"/>
        <v>8.6639999999999997</v>
      </c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  <c r="QR172" s="35"/>
      <c r="QS172" s="35"/>
      <c r="QT172" s="35"/>
      <c r="QU172" s="35"/>
      <c r="QV172" s="35"/>
      <c r="QW172" s="35"/>
      <c r="QX172" s="35"/>
      <c r="QY172" s="35"/>
      <c r="QZ172" s="35"/>
      <c r="RA172" s="35"/>
      <c r="RB172" s="35"/>
      <c r="RC172" s="35"/>
      <c r="RD172" s="35"/>
      <c r="RE172" s="35"/>
      <c r="RF172" s="35"/>
      <c r="RG172" s="35"/>
      <c r="RH172" s="35"/>
      <c r="RI172" s="35"/>
      <c r="RJ172" s="35"/>
      <c r="RK172" s="35"/>
      <c r="RL172" s="35"/>
      <c r="RM172" s="35"/>
      <c r="RN172" s="35"/>
      <c r="RO172" s="35"/>
      <c r="RP172" s="35"/>
      <c r="RQ172" s="35"/>
      <c r="RR172" s="35"/>
      <c r="RS172" s="35"/>
      <c r="RT172" s="35"/>
      <c r="RU172" s="35"/>
      <c r="RV172" s="35"/>
      <c r="RW172" s="35"/>
      <c r="RX172" s="35"/>
      <c r="RY172" s="35"/>
      <c r="RZ172" s="35"/>
      <c r="SA172" s="35"/>
      <c r="SB172" s="35"/>
      <c r="SC172" s="35"/>
      <c r="SD172" s="35"/>
      <c r="SE172" s="35"/>
      <c r="SF172" s="35"/>
      <c r="SG172" s="35"/>
      <c r="SH172" s="35"/>
      <c r="SI172" s="35"/>
      <c r="SJ172" s="35"/>
      <c r="SK172" s="35"/>
      <c r="SL172" s="35"/>
      <c r="SM172" s="35"/>
      <c r="SN172" s="35"/>
      <c r="SO172" s="35"/>
      <c r="SP172" s="35"/>
      <c r="SQ172" s="35"/>
      <c r="SR172" s="35"/>
      <c r="SS172" s="35"/>
      <c r="ST172" s="35"/>
      <c r="SU172" s="35"/>
      <c r="SV172" s="35"/>
      <c r="SW172" s="35"/>
      <c r="SX172" s="35"/>
      <c r="SY172" s="35"/>
      <c r="SZ172" s="35"/>
      <c r="TA172" s="35"/>
      <c r="TB172" s="35"/>
      <c r="TC172" s="35"/>
      <c r="TD172" s="35"/>
      <c r="TE172" s="35"/>
      <c r="TF172" s="35"/>
      <c r="TG172" s="35"/>
      <c r="TH172" s="35"/>
      <c r="TI172" s="35"/>
      <c r="TJ172" s="35"/>
      <c r="TK172" s="35"/>
      <c r="TL172" s="35"/>
      <c r="TM172" s="35"/>
      <c r="TN172" s="35"/>
      <c r="TO172" s="35"/>
      <c r="TP172" s="35"/>
      <c r="TQ172" s="35"/>
      <c r="TR172" s="35"/>
      <c r="TS172" s="35"/>
      <c r="TT172" s="35"/>
      <c r="TU172" s="35"/>
      <c r="TV172" s="35"/>
      <c r="TW172" s="35"/>
      <c r="TX172" s="35"/>
      <c r="TY172" s="35"/>
      <c r="TZ172" s="35"/>
      <c r="UA172" s="35"/>
      <c r="UB172" s="35"/>
      <c r="UC172" s="35"/>
      <c r="UD172" s="35"/>
      <c r="UE172" s="35"/>
      <c r="UF172" s="35"/>
      <c r="UG172" s="35"/>
      <c r="UH172" s="35"/>
      <c r="UI172" s="35"/>
      <c r="UJ172" s="35"/>
      <c r="UK172" s="35"/>
      <c r="UL172" s="35"/>
      <c r="UM172" s="35"/>
      <c r="UN172" s="35"/>
      <c r="UO172" s="35"/>
      <c r="UP172" s="35"/>
      <c r="UQ172" s="35"/>
      <c r="UR172" s="35"/>
      <c r="US172" s="35"/>
      <c r="UT172" s="35"/>
      <c r="UU172" s="35"/>
      <c r="UV172" s="35"/>
      <c r="UW172" s="35"/>
      <c r="UX172" s="35"/>
      <c r="UY172" s="35"/>
      <c r="UZ172" s="35"/>
      <c r="VA172" s="35"/>
      <c r="VB172" s="35"/>
      <c r="VC172" s="35"/>
      <c r="VD172" s="35"/>
      <c r="VE172" s="35"/>
      <c r="VF172" s="35"/>
      <c r="VG172" s="35"/>
      <c r="VH172" s="35"/>
      <c r="VI172" s="35"/>
      <c r="VJ172" s="35"/>
      <c r="VK172" s="35"/>
      <c r="VL172" s="35"/>
      <c r="VM172" s="35"/>
      <c r="VN172" s="35"/>
      <c r="VO172" s="35"/>
      <c r="VP172" s="35"/>
      <c r="VQ172" s="35"/>
      <c r="VR172" s="35"/>
      <c r="VS172" s="35"/>
      <c r="VT172" s="35"/>
      <c r="VU172" s="35"/>
      <c r="VV172" s="35"/>
      <c r="VW172" s="35"/>
      <c r="VX172" s="35"/>
      <c r="VY172" s="35"/>
      <c r="VZ172" s="35"/>
      <c r="WA172" s="35"/>
      <c r="WB172" s="35"/>
      <c r="WC172" s="35"/>
      <c r="WD172" s="35"/>
      <c r="WE172" s="35"/>
      <c r="WF172" s="35"/>
      <c r="WG172" s="35"/>
      <c r="WH172" s="35"/>
      <c r="WI172" s="35"/>
      <c r="WJ172" s="35"/>
      <c r="WK172" s="35"/>
      <c r="WL172" s="35"/>
      <c r="WM172" s="35"/>
      <c r="WN172" s="35"/>
      <c r="WO172" s="35"/>
      <c r="WP172" s="35"/>
      <c r="WQ172" s="35"/>
      <c r="WR172" s="35"/>
      <c r="WS172" s="35"/>
      <c r="WT172" s="35"/>
      <c r="WU172" s="35"/>
      <c r="WV172" s="35"/>
      <c r="WW172" s="35"/>
      <c r="WX172" s="35"/>
      <c r="WY172" s="35"/>
      <c r="WZ172" s="35"/>
      <c r="XA172" s="35"/>
      <c r="XB172" s="35"/>
      <c r="XC172" s="35"/>
      <c r="XD172" s="35"/>
      <c r="XE172" s="35"/>
      <c r="XF172" s="35"/>
      <c r="XG172" s="35"/>
      <c r="XH172" s="35"/>
      <c r="XI172" s="35"/>
      <c r="XJ172" s="35"/>
      <c r="XK172" s="35"/>
      <c r="XL172" s="35"/>
      <c r="XM172" s="35"/>
      <c r="XN172" s="35"/>
      <c r="XO172" s="35"/>
      <c r="XP172" s="35"/>
      <c r="XQ172" s="35"/>
      <c r="XR172" s="35"/>
      <c r="XS172" s="35"/>
      <c r="XT172" s="35"/>
      <c r="XU172" s="35"/>
      <c r="XV172" s="35"/>
      <c r="XW172" s="35"/>
      <c r="XX172" s="35"/>
      <c r="XY172" s="35"/>
      <c r="XZ172" s="35"/>
      <c r="YA172" s="35"/>
      <c r="YB172" s="35"/>
      <c r="YC172" s="35"/>
      <c r="YD172" s="35"/>
      <c r="YE172" s="35"/>
      <c r="YF172" s="35"/>
      <c r="YG172" s="35"/>
      <c r="YH172" s="35"/>
      <c r="YI172" s="35"/>
      <c r="YJ172" s="35"/>
      <c r="YK172" s="35"/>
      <c r="YL172" s="35"/>
      <c r="YM172" s="35"/>
      <c r="YN172" s="35"/>
      <c r="YO172" s="35"/>
      <c r="YP172" s="35"/>
      <c r="YQ172" s="35"/>
      <c r="YR172" s="35"/>
      <c r="YS172" s="35"/>
      <c r="YT172" s="35"/>
      <c r="YU172" s="35"/>
      <c r="YV172" s="35"/>
      <c r="YW172" s="35"/>
      <c r="YX172" s="35"/>
      <c r="YY172" s="35"/>
      <c r="YZ172" s="35"/>
      <c r="ZA172" s="35"/>
      <c r="ZB172" s="35"/>
      <c r="ZC172" s="35"/>
      <c r="ZD172" s="35"/>
      <c r="ZE172" s="35"/>
      <c r="ZF172" s="35"/>
      <c r="ZG172" s="35"/>
      <c r="ZH172" s="35"/>
      <c r="ZI172" s="35"/>
      <c r="ZJ172" s="35"/>
      <c r="ZK172" s="35"/>
      <c r="ZL172" s="35"/>
      <c r="ZM172" s="35"/>
      <c r="ZN172" s="35"/>
      <c r="ZO172" s="35"/>
      <c r="ZP172" s="35"/>
      <c r="ZQ172" s="35"/>
      <c r="ZR172" s="35"/>
      <c r="ZS172" s="35"/>
      <c r="ZT172" s="35"/>
      <c r="ZU172" s="35"/>
      <c r="ZV172" s="35"/>
      <c r="ZW172" s="35"/>
      <c r="ZX172" s="35"/>
      <c r="ZY172" s="35"/>
      <c r="ZZ172" s="35"/>
      <c r="AAA172" s="35"/>
      <c r="AAB172" s="35"/>
      <c r="AAC172" s="35"/>
      <c r="AAD172" s="35"/>
      <c r="AAE172" s="35"/>
      <c r="AAF172" s="35"/>
      <c r="AAG172" s="35"/>
      <c r="AAH172" s="35"/>
      <c r="AAI172" s="35"/>
      <c r="AAJ172" s="35"/>
      <c r="AAK172" s="35"/>
      <c r="AAL172" s="35"/>
      <c r="AAM172" s="35"/>
      <c r="AAN172" s="35"/>
      <c r="AAO172" s="35"/>
      <c r="AAP172" s="35"/>
      <c r="AAQ172" s="35"/>
      <c r="AAR172" s="35"/>
      <c r="AAS172" s="35"/>
      <c r="AAT172" s="35"/>
      <c r="AAU172" s="35"/>
      <c r="AAV172" s="35"/>
      <c r="AAW172" s="35"/>
      <c r="AAX172" s="35"/>
      <c r="AAY172" s="35"/>
      <c r="AAZ172" s="35"/>
      <c r="ABA172" s="35"/>
      <c r="ABB172" s="35"/>
      <c r="ABC172" s="35"/>
      <c r="ABD172" s="35"/>
      <c r="ABE172" s="35"/>
      <c r="ABF172" s="35"/>
      <c r="ABG172" s="35"/>
      <c r="ABH172" s="35"/>
      <c r="ABI172" s="35"/>
      <c r="ABJ172" s="35"/>
      <c r="ABK172" s="35"/>
      <c r="ABL172" s="35"/>
      <c r="ABM172" s="35"/>
      <c r="ABN172" s="35"/>
      <c r="ABO172" s="35"/>
      <c r="ABP172" s="35"/>
      <c r="ABQ172" s="35"/>
      <c r="ABR172" s="35"/>
      <c r="ABS172" s="35"/>
      <c r="ABT172" s="35"/>
      <c r="ABU172" s="35"/>
      <c r="ABV172" s="35"/>
      <c r="ABW172" s="35"/>
      <c r="ABX172" s="35"/>
      <c r="ABY172" s="35"/>
      <c r="ABZ172" s="35"/>
      <c r="ACA172" s="35"/>
      <c r="ACB172" s="35"/>
      <c r="ACC172" s="35"/>
      <c r="ACD172" s="35"/>
      <c r="ACE172" s="35"/>
      <c r="ACF172" s="35"/>
      <c r="ACG172" s="35"/>
      <c r="ACH172" s="35"/>
      <c r="ACI172" s="35"/>
      <c r="ACJ172" s="35"/>
      <c r="ACK172" s="35"/>
      <c r="ACL172" s="35"/>
      <c r="ACM172" s="35"/>
      <c r="ACN172" s="35"/>
      <c r="ACO172" s="35"/>
      <c r="ACP172" s="35"/>
      <c r="ACQ172" s="35"/>
      <c r="ACR172" s="35"/>
      <c r="ACS172" s="35"/>
      <c r="ACT172" s="35"/>
      <c r="ACU172" s="35"/>
      <c r="ACV172" s="35"/>
      <c r="ACW172" s="35"/>
      <c r="ACX172" s="35"/>
      <c r="ACY172" s="35"/>
      <c r="ACZ172" s="35"/>
      <c r="ADA172" s="35"/>
      <c r="ADB172" s="35"/>
      <c r="ADC172" s="35"/>
      <c r="ADD172" s="35"/>
      <c r="ADE172" s="35"/>
      <c r="ADF172" s="35"/>
      <c r="ADG172" s="35"/>
      <c r="ADH172" s="35"/>
      <c r="ADI172" s="35"/>
      <c r="ADJ172" s="35"/>
      <c r="ADK172" s="35"/>
      <c r="ADL172" s="35"/>
      <c r="ADM172" s="35"/>
      <c r="ADN172" s="35"/>
      <c r="ADO172" s="35"/>
      <c r="ADP172" s="35"/>
      <c r="ADQ172" s="35"/>
      <c r="ADR172" s="35"/>
      <c r="ADS172" s="35"/>
      <c r="ADT172" s="35"/>
      <c r="ADU172" s="35"/>
      <c r="ADV172" s="35"/>
      <c r="ADW172" s="35"/>
      <c r="ADX172" s="35"/>
      <c r="ADY172" s="35"/>
      <c r="ADZ172" s="35"/>
      <c r="AEA172" s="35"/>
      <c r="AEB172" s="35"/>
      <c r="AEC172" s="35"/>
      <c r="AED172" s="35"/>
      <c r="AEE172" s="35"/>
      <c r="AEF172" s="35"/>
      <c r="AEG172" s="35"/>
      <c r="AEH172" s="35"/>
      <c r="AEI172" s="35"/>
      <c r="AEJ172" s="35"/>
      <c r="AEK172" s="35"/>
      <c r="AEL172" s="35"/>
      <c r="AEM172" s="35"/>
      <c r="AEN172" s="35"/>
      <c r="AEO172" s="35"/>
      <c r="AEP172" s="35"/>
      <c r="AEQ172" s="35"/>
      <c r="AER172" s="35"/>
      <c r="AES172" s="35"/>
      <c r="AET172" s="35"/>
      <c r="AEU172" s="35"/>
      <c r="AEV172" s="35"/>
      <c r="AEW172" s="35"/>
      <c r="AEX172" s="35"/>
      <c r="AEY172" s="35"/>
      <c r="AEZ172" s="35"/>
      <c r="AFA172" s="35"/>
      <c r="AFB172" s="35"/>
      <c r="AFC172" s="35"/>
      <c r="AFD172" s="35"/>
      <c r="AFE172" s="35"/>
      <c r="AFF172" s="35"/>
      <c r="AFG172" s="35"/>
      <c r="AFH172" s="35"/>
      <c r="AFI172" s="35"/>
      <c r="AFJ172" s="35"/>
      <c r="AFK172" s="35"/>
      <c r="AFL172" s="35"/>
      <c r="AFM172" s="35"/>
      <c r="AFN172" s="35"/>
      <c r="AFO172" s="35"/>
      <c r="AFP172" s="35"/>
      <c r="AFQ172" s="35"/>
      <c r="AFR172" s="35"/>
      <c r="AFS172" s="35"/>
      <c r="AFT172" s="35"/>
      <c r="AFU172" s="35"/>
      <c r="AFV172" s="35"/>
      <c r="AFW172" s="35"/>
      <c r="AFX172" s="35"/>
      <c r="AFY172" s="35"/>
      <c r="AFZ172" s="35"/>
      <c r="AGA172" s="35"/>
      <c r="AGB172" s="35"/>
      <c r="AGC172" s="35"/>
      <c r="AGD172" s="35"/>
      <c r="AGE172" s="35"/>
      <c r="AGF172" s="35"/>
      <c r="AGG172" s="35"/>
      <c r="AGH172" s="35"/>
      <c r="AGI172" s="35"/>
      <c r="AGJ172" s="35"/>
      <c r="AGK172" s="35"/>
      <c r="AGL172" s="35"/>
      <c r="AGM172" s="35"/>
      <c r="AGN172" s="35"/>
      <c r="AGO172" s="35"/>
      <c r="AGP172" s="35"/>
      <c r="AGQ172" s="35"/>
      <c r="AGR172" s="35"/>
      <c r="AGS172" s="35"/>
      <c r="AGT172" s="35"/>
      <c r="AGU172" s="35"/>
      <c r="AGV172" s="35"/>
      <c r="AGW172" s="35"/>
      <c r="AGX172" s="35"/>
      <c r="AGY172" s="35"/>
      <c r="AGZ172" s="35"/>
      <c r="AHA172" s="35"/>
      <c r="AHB172" s="35"/>
      <c r="AHC172" s="35"/>
      <c r="AHD172" s="35"/>
      <c r="AHE172" s="35"/>
      <c r="AHF172" s="35"/>
      <c r="AHG172" s="35"/>
      <c r="AHH172" s="35"/>
      <c r="AHI172" s="35"/>
      <c r="AHJ172" s="35"/>
      <c r="AHK172" s="35"/>
      <c r="AHL172" s="35"/>
      <c r="AHM172" s="35"/>
      <c r="AHN172" s="35"/>
      <c r="AHO172" s="35"/>
      <c r="AHP172" s="35"/>
      <c r="AHQ172" s="35"/>
      <c r="AHR172" s="35"/>
      <c r="AHS172" s="35"/>
      <c r="AHT172" s="35"/>
      <c r="AHU172" s="35"/>
      <c r="AHV172" s="35"/>
      <c r="AHW172" s="35"/>
      <c r="AHX172" s="35"/>
      <c r="AHY172" s="35"/>
      <c r="AHZ172" s="35"/>
      <c r="AIA172" s="35"/>
      <c r="AIB172" s="35"/>
      <c r="AIC172" s="35"/>
      <c r="AID172" s="35"/>
      <c r="AIE172" s="35"/>
      <c r="AIF172" s="35"/>
      <c r="AIG172" s="35"/>
      <c r="AIH172" s="35"/>
      <c r="AII172" s="35"/>
      <c r="AIJ172" s="35"/>
      <c r="AIK172" s="35"/>
      <c r="AIL172" s="35"/>
      <c r="AIM172" s="35"/>
      <c r="AIN172" s="35"/>
      <c r="AIO172" s="35"/>
      <c r="AIP172" s="35"/>
      <c r="AIQ172" s="35"/>
      <c r="AIR172" s="35"/>
      <c r="AIS172" s="35"/>
      <c r="AIT172" s="35"/>
      <c r="AIU172" s="35"/>
      <c r="AIV172" s="35"/>
      <c r="AIW172" s="35"/>
      <c r="AIX172" s="35"/>
      <c r="AIY172" s="35"/>
      <c r="AIZ172" s="35"/>
      <c r="AJA172" s="35"/>
      <c r="AJB172" s="35"/>
      <c r="AJC172" s="35"/>
      <c r="AJD172" s="35"/>
      <c r="AJE172" s="35"/>
      <c r="AJF172" s="35"/>
      <c r="AJG172" s="35"/>
      <c r="AJH172" s="35"/>
      <c r="AJI172" s="35"/>
      <c r="AJJ172" s="35"/>
      <c r="AJK172" s="35"/>
      <c r="AJL172" s="35"/>
      <c r="AJM172" s="35"/>
      <c r="AJN172" s="35"/>
      <c r="AJO172" s="35"/>
      <c r="AJP172" s="35"/>
      <c r="AJQ172" s="35"/>
      <c r="AJR172" s="35"/>
      <c r="AJS172" s="35"/>
      <c r="AJT172" s="35"/>
      <c r="AJU172" s="35"/>
      <c r="AJV172" s="35"/>
      <c r="AJW172" s="35"/>
      <c r="AJX172" s="35"/>
      <c r="AJY172" s="35"/>
      <c r="AJZ172" s="35"/>
      <c r="AKA172" s="35"/>
      <c r="AKB172" s="35"/>
      <c r="AKC172" s="35"/>
      <c r="AKD172" s="35"/>
      <c r="AKE172" s="35"/>
      <c r="AKF172" s="35"/>
      <c r="AKG172" s="35"/>
      <c r="AKH172" s="35"/>
      <c r="AKI172" s="35"/>
      <c r="AKJ172" s="35"/>
      <c r="AKK172" s="35"/>
      <c r="AKL172" s="35"/>
      <c r="AKM172" s="35"/>
      <c r="AKN172" s="35"/>
      <c r="AKO172" s="35"/>
      <c r="AKP172" s="35"/>
      <c r="AKQ172" s="35"/>
      <c r="AKR172" s="35"/>
      <c r="AKS172" s="35"/>
      <c r="AKT172" s="35"/>
      <c r="AKU172" s="35"/>
      <c r="AKV172" s="35"/>
      <c r="AKW172" s="35"/>
      <c r="AKX172" s="35"/>
      <c r="AKY172" s="35"/>
      <c r="AKZ172" s="35"/>
      <c r="ALA172" s="35"/>
      <c r="ALB172" s="35"/>
      <c r="ALC172" s="35"/>
      <c r="ALD172" s="35"/>
      <c r="ALE172" s="35"/>
      <c r="ALF172" s="35"/>
      <c r="ALG172" s="35"/>
      <c r="ALH172" s="35"/>
      <c r="ALI172" s="35"/>
      <c r="ALJ172" s="35"/>
      <c r="ALK172" s="35"/>
      <c r="ALL172" s="35"/>
      <c r="ALM172" s="35"/>
      <c r="ALN172" s="35"/>
      <c r="ALO172" s="35"/>
      <c r="ALP172" s="35"/>
      <c r="ALQ172" s="35"/>
      <c r="ALR172" s="35"/>
      <c r="ALS172" s="35"/>
      <c r="ALT172" s="35"/>
      <c r="ALU172" s="35"/>
      <c r="ALV172" s="35"/>
      <c r="ALW172" s="35"/>
      <c r="ALX172" s="35"/>
      <c r="ALY172" s="35"/>
      <c r="ALZ172" s="35"/>
      <c r="AMA172" s="35"/>
    </row>
    <row r="173" spans="14:1015">
      <c r="N173" s="3">
        <f>Y173*info!T$4+AC173*info!T$5+AG173*info!T$6+AK173*info!T$7+N172</f>
        <v>3.2069999999999976</v>
      </c>
      <c r="P173" s="45">
        <v>133</v>
      </c>
      <c r="Q173" s="131"/>
      <c r="R173" s="131"/>
      <c r="S173" s="161">
        <f t="shared" si="93"/>
        <v>2.6706719367588928E-2</v>
      </c>
      <c r="T173" s="169">
        <f>AA172*$AA$30*$AA$34*(1-$AA$32)+AE172*$AE$30*$AE$34*(1-$AE$32)+AI172*$AI$30*$AI$34*(1-$AI$32)+AM172*$AM$30*$AM$34*(1-$AM$32)+AQ172*$AQ$30*$AQ$34*(1-$AQ$32)+AU172*$AU$30*$AU$34*(1-$AU$32)+Q173-R173+AW172+AX172+Advance!G147</f>
        <v>0.21809999999999935</v>
      </c>
      <c r="U173" s="132">
        <f t="shared" ref="U173:U236" si="102">AA172*$AA$30*$AA$34*$AA$32+AE172*$AE$30*$AE$34*$AE$32+AI172*$AI$30*$AI$34*$AI$32+AM172*$AM$30*$AM$34*$AM$32+AQ172*$AQ$30*$AQ$34*$AQ$32+AU172*$AU$30*$AU$34*$AU$32</f>
        <v>0</v>
      </c>
      <c r="V173" s="165">
        <f t="shared" si="81"/>
        <v>0.21809999999999935</v>
      </c>
      <c r="W173" s="166">
        <f t="shared" si="94"/>
        <v>8.6999999999999993</v>
      </c>
      <c r="X173" s="49"/>
      <c r="Y173" s="42">
        <f t="shared" si="73"/>
        <v>0</v>
      </c>
      <c r="Z173" s="46">
        <f t="shared" si="95"/>
        <v>0</v>
      </c>
      <c r="AA173" s="47">
        <f t="shared" si="82"/>
        <v>0</v>
      </c>
      <c r="AB173" s="48">
        <f t="shared" si="83"/>
        <v>0.21809999999999935</v>
      </c>
      <c r="AC173" s="49">
        <f t="shared" si="84"/>
        <v>0</v>
      </c>
      <c r="AD173" s="46">
        <f t="shared" si="96"/>
        <v>0</v>
      </c>
      <c r="AE173" s="46">
        <f t="shared" si="85"/>
        <v>100</v>
      </c>
      <c r="AF173" s="50">
        <f t="shared" si="74"/>
        <v>0.21809999999999935</v>
      </c>
      <c r="AG173" s="42">
        <f t="shared" si="97"/>
        <v>5</v>
      </c>
      <c r="AH173" s="46">
        <f t="shared" si="98"/>
        <v>-5</v>
      </c>
      <c r="AI173" s="46">
        <f t="shared" si="86"/>
        <v>200</v>
      </c>
      <c r="AJ173" s="50">
        <f t="shared" si="75"/>
        <v>9.8099999999999354E-2</v>
      </c>
      <c r="AK173" s="42">
        <f t="shared" si="87"/>
        <v>2</v>
      </c>
      <c r="AL173" s="46">
        <f t="shared" si="99"/>
        <v>-1</v>
      </c>
      <c r="AM173" s="46">
        <f t="shared" si="88"/>
        <v>75</v>
      </c>
      <c r="AN173" s="50">
        <f t="shared" si="76"/>
        <v>2.609999999999936E-2</v>
      </c>
      <c r="AO173" s="42">
        <f t="shared" si="89"/>
        <v>0</v>
      </c>
      <c r="AP173" s="46">
        <f t="shared" si="100"/>
        <v>0</v>
      </c>
      <c r="AQ173" s="46">
        <f t="shared" si="90"/>
        <v>0</v>
      </c>
      <c r="AR173" s="50">
        <f t="shared" si="77"/>
        <v>2.609999999999936E-2</v>
      </c>
      <c r="AS173" s="42">
        <f t="shared" si="91"/>
        <v>0</v>
      </c>
      <c r="AT173" s="46">
        <f t="shared" si="101"/>
        <v>0</v>
      </c>
      <c r="AU173" s="46">
        <f t="shared" si="92"/>
        <v>0</v>
      </c>
      <c r="AV173" s="51">
        <f t="shared" si="78"/>
        <v>2.609999999999936E-2</v>
      </c>
      <c r="AW173" s="42">
        <f t="shared" si="79"/>
        <v>0.21809999999999935</v>
      </c>
      <c r="AX173" s="43">
        <f t="shared" si="80"/>
        <v>-0.192</v>
      </c>
      <c r="AY173" s="42">
        <f t="shared" si="71"/>
        <v>375</v>
      </c>
      <c r="AZ173" s="52">
        <f t="shared" si="72"/>
        <v>8.6999999999999993</v>
      </c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  <c r="QR173" s="35"/>
      <c r="QS173" s="35"/>
      <c r="QT173" s="35"/>
      <c r="QU173" s="35"/>
      <c r="QV173" s="35"/>
      <c r="QW173" s="35"/>
      <c r="QX173" s="35"/>
      <c r="QY173" s="35"/>
      <c r="QZ173" s="35"/>
      <c r="RA173" s="35"/>
      <c r="RB173" s="35"/>
      <c r="RC173" s="35"/>
      <c r="RD173" s="35"/>
      <c r="RE173" s="35"/>
      <c r="RF173" s="35"/>
      <c r="RG173" s="35"/>
      <c r="RH173" s="35"/>
      <c r="RI173" s="35"/>
      <c r="RJ173" s="35"/>
      <c r="RK173" s="35"/>
      <c r="RL173" s="35"/>
      <c r="RM173" s="35"/>
      <c r="RN173" s="35"/>
      <c r="RO173" s="35"/>
      <c r="RP173" s="35"/>
      <c r="RQ173" s="35"/>
      <c r="RR173" s="35"/>
      <c r="RS173" s="35"/>
      <c r="RT173" s="35"/>
      <c r="RU173" s="35"/>
      <c r="RV173" s="35"/>
      <c r="RW173" s="35"/>
      <c r="RX173" s="35"/>
      <c r="RY173" s="35"/>
      <c r="RZ173" s="35"/>
      <c r="SA173" s="35"/>
      <c r="SB173" s="35"/>
      <c r="SC173" s="35"/>
      <c r="SD173" s="35"/>
      <c r="SE173" s="35"/>
      <c r="SF173" s="35"/>
      <c r="SG173" s="35"/>
      <c r="SH173" s="35"/>
      <c r="SI173" s="35"/>
      <c r="SJ173" s="35"/>
      <c r="SK173" s="35"/>
      <c r="SL173" s="35"/>
      <c r="SM173" s="35"/>
      <c r="SN173" s="35"/>
      <c r="SO173" s="35"/>
      <c r="SP173" s="35"/>
      <c r="SQ173" s="35"/>
      <c r="SR173" s="35"/>
      <c r="SS173" s="35"/>
      <c r="ST173" s="35"/>
      <c r="SU173" s="35"/>
      <c r="SV173" s="35"/>
      <c r="SW173" s="35"/>
      <c r="SX173" s="35"/>
      <c r="SY173" s="35"/>
      <c r="SZ173" s="35"/>
      <c r="TA173" s="35"/>
      <c r="TB173" s="35"/>
      <c r="TC173" s="35"/>
      <c r="TD173" s="35"/>
      <c r="TE173" s="35"/>
      <c r="TF173" s="35"/>
      <c r="TG173" s="35"/>
      <c r="TH173" s="35"/>
      <c r="TI173" s="35"/>
      <c r="TJ173" s="35"/>
      <c r="TK173" s="35"/>
      <c r="TL173" s="35"/>
      <c r="TM173" s="35"/>
      <c r="TN173" s="35"/>
      <c r="TO173" s="35"/>
      <c r="TP173" s="35"/>
      <c r="TQ173" s="35"/>
      <c r="TR173" s="35"/>
      <c r="TS173" s="35"/>
      <c r="TT173" s="35"/>
      <c r="TU173" s="35"/>
      <c r="TV173" s="35"/>
      <c r="TW173" s="35"/>
      <c r="TX173" s="35"/>
      <c r="TY173" s="35"/>
      <c r="TZ173" s="35"/>
      <c r="UA173" s="35"/>
      <c r="UB173" s="35"/>
      <c r="UC173" s="35"/>
      <c r="UD173" s="35"/>
      <c r="UE173" s="35"/>
      <c r="UF173" s="35"/>
      <c r="UG173" s="35"/>
      <c r="UH173" s="35"/>
      <c r="UI173" s="35"/>
      <c r="UJ173" s="35"/>
      <c r="UK173" s="35"/>
      <c r="UL173" s="35"/>
      <c r="UM173" s="35"/>
      <c r="UN173" s="35"/>
      <c r="UO173" s="35"/>
      <c r="UP173" s="35"/>
      <c r="UQ173" s="35"/>
      <c r="UR173" s="35"/>
      <c r="US173" s="35"/>
      <c r="UT173" s="35"/>
      <c r="UU173" s="35"/>
      <c r="UV173" s="35"/>
      <c r="UW173" s="35"/>
      <c r="UX173" s="35"/>
      <c r="UY173" s="35"/>
      <c r="UZ173" s="35"/>
      <c r="VA173" s="35"/>
      <c r="VB173" s="35"/>
      <c r="VC173" s="35"/>
      <c r="VD173" s="35"/>
      <c r="VE173" s="35"/>
      <c r="VF173" s="35"/>
      <c r="VG173" s="35"/>
      <c r="VH173" s="35"/>
      <c r="VI173" s="35"/>
      <c r="VJ173" s="35"/>
      <c r="VK173" s="35"/>
      <c r="VL173" s="35"/>
      <c r="VM173" s="35"/>
      <c r="VN173" s="35"/>
      <c r="VO173" s="35"/>
      <c r="VP173" s="35"/>
      <c r="VQ173" s="35"/>
      <c r="VR173" s="35"/>
      <c r="VS173" s="35"/>
      <c r="VT173" s="35"/>
      <c r="VU173" s="35"/>
      <c r="VV173" s="35"/>
      <c r="VW173" s="35"/>
      <c r="VX173" s="35"/>
      <c r="VY173" s="35"/>
      <c r="VZ173" s="35"/>
      <c r="WA173" s="35"/>
      <c r="WB173" s="35"/>
      <c r="WC173" s="35"/>
      <c r="WD173" s="35"/>
      <c r="WE173" s="35"/>
      <c r="WF173" s="35"/>
      <c r="WG173" s="35"/>
      <c r="WH173" s="35"/>
      <c r="WI173" s="35"/>
      <c r="WJ173" s="35"/>
      <c r="WK173" s="35"/>
      <c r="WL173" s="35"/>
      <c r="WM173" s="35"/>
      <c r="WN173" s="35"/>
      <c r="WO173" s="35"/>
      <c r="WP173" s="35"/>
      <c r="WQ173" s="35"/>
      <c r="WR173" s="35"/>
      <c r="WS173" s="35"/>
      <c r="WT173" s="35"/>
      <c r="WU173" s="35"/>
      <c r="WV173" s="35"/>
      <c r="WW173" s="35"/>
      <c r="WX173" s="35"/>
      <c r="WY173" s="35"/>
      <c r="WZ173" s="35"/>
      <c r="XA173" s="35"/>
      <c r="XB173" s="35"/>
      <c r="XC173" s="35"/>
      <c r="XD173" s="35"/>
      <c r="XE173" s="35"/>
      <c r="XF173" s="35"/>
      <c r="XG173" s="35"/>
      <c r="XH173" s="35"/>
      <c r="XI173" s="35"/>
      <c r="XJ173" s="35"/>
      <c r="XK173" s="35"/>
      <c r="XL173" s="35"/>
      <c r="XM173" s="35"/>
      <c r="XN173" s="35"/>
      <c r="XO173" s="35"/>
      <c r="XP173" s="35"/>
      <c r="XQ173" s="35"/>
      <c r="XR173" s="35"/>
      <c r="XS173" s="35"/>
      <c r="XT173" s="35"/>
      <c r="XU173" s="35"/>
      <c r="XV173" s="35"/>
      <c r="XW173" s="35"/>
      <c r="XX173" s="35"/>
      <c r="XY173" s="35"/>
      <c r="XZ173" s="35"/>
      <c r="YA173" s="35"/>
      <c r="YB173" s="35"/>
      <c r="YC173" s="35"/>
      <c r="YD173" s="35"/>
      <c r="YE173" s="35"/>
      <c r="YF173" s="35"/>
      <c r="YG173" s="35"/>
      <c r="YH173" s="35"/>
      <c r="YI173" s="35"/>
      <c r="YJ173" s="35"/>
      <c r="YK173" s="35"/>
      <c r="YL173" s="35"/>
      <c r="YM173" s="35"/>
      <c r="YN173" s="35"/>
      <c r="YO173" s="35"/>
      <c r="YP173" s="35"/>
      <c r="YQ173" s="35"/>
      <c r="YR173" s="35"/>
      <c r="YS173" s="35"/>
      <c r="YT173" s="35"/>
      <c r="YU173" s="35"/>
      <c r="YV173" s="35"/>
      <c r="YW173" s="35"/>
      <c r="YX173" s="35"/>
      <c r="YY173" s="35"/>
      <c r="YZ173" s="35"/>
      <c r="ZA173" s="35"/>
      <c r="ZB173" s="35"/>
      <c r="ZC173" s="35"/>
      <c r="ZD173" s="35"/>
      <c r="ZE173" s="35"/>
      <c r="ZF173" s="35"/>
      <c r="ZG173" s="35"/>
      <c r="ZH173" s="35"/>
      <c r="ZI173" s="35"/>
      <c r="ZJ173" s="35"/>
      <c r="ZK173" s="35"/>
      <c r="ZL173" s="35"/>
      <c r="ZM173" s="35"/>
      <c r="ZN173" s="35"/>
      <c r="ZO173" s="35"/>
      <c r="ZP173" s="35"/>
      <c r="ZQ173" s="35"/>
      <c r="ZR173" s="35"/>
      <c r="ZS173" s="35"/>
      <c r="ZT173" s="35"/>
      <c r="ZU173" s="35"/>
      <c r="ZV173" s="35"/>
      <c r="ZW173" s="35"/>
      <c r="ZX173" s="35"/>
      <c r="ZY173" s="35"/>
      <c r="ZZ173" s="35"/>
      <c r="AAA173" s="35"/>
      <c r="AAB173" s="35"/>
      <c r="AAC173" s="35"/>
      <c r="AAD173" s="35"/>
      <c r="AAE173" s="35"/>
      <c r="AAF173" s="35"/>
      <c r="AAG173" s="35"/>
      <c r="AAH173" s="35"/>
      <c r="AAI173" s="35"/>
      <c r="AAJ173" s="35"/>
      <c r="AAK173" s="35"/>
      <c r="AAL173" s="35"/>
      <c r="AAM173" s="35"/>
      <c r="AAN173" s="35"/>
      <c r="AAO173" s="35"/>
      <c r="AAP173" s="35"/>
      <c r="AAQ173" s="35"/>
      <c r="AAR173" s="35"/>
      <c r="AAS173" s="35"/>
      <c r="AAT173" s="35"/>
      <c r="AAU173" s="35"/>
      <c r="AAV173" s="35"/>
      <c r="AAW173" s="35"/>
      <c r="AAX173" s="35"/>
      <c r="AAY173" s="35"/>
      <c r="AAZ173" s="35"/>
      <c r="ABA173" s="35"/>
      <c r="ABB173" s="35"/>
      <c r="ABC173" s="35"/>
      <c r="ABD173" s="35"/>
      <c r="ABE173" s="35"/>
      <c r="ABF173" s="35"/>
      <c r="ABG173" s="35"/>
      <c r="ABH173" s="35"/>
      <c r="ABI173" s="35"/>
      <c r="ABJ173" s="35"/>
      <c r="ABK173" s="35"/>
      <c r="ABL173" s="35"/>
      <c r="ABM173" s="35"/>
      <c r="ABN173" s="35"/>
      <c r="ABO173" s="35"/>
      <c r="ABP173" s="35"/>
      <c r="ABQ173" s="35"/>
      <c r="ABR173" s="35"/>
      <c r="ABS173" s="35"/>
      <c r="ABT173" s="35"/>
      <c r="ABU173" s="35"/>
      <c r="ABV173" s="35"/>
      <c r="ABW173" s="35"/>
      <c r="ABX173" s="35"/>
      <c r="ABY173" s="35"/>
      <c r="ABZ173" s="35"/>
      <c r="ACA173" s="35"/>
      <c r="ACB173" s="35"/>
      <c r="ACC173" s="35"/>
      <c r="ACD173" s="35"/>
      <c r="ACE173" s="35"/>
      <c r="ACF173" s="35"/>
      <c r="ACG173" s="35"/>
      <c r="ACH173" s="35"/>
      <c r="ACI173" s="35"/>
      <c r="ACJ173" s="35"/>
      <c r="ACK173" s="35"/>
      <c r="ACL173" s="35"/>
      <c r="ACM173" s="35"/>
      <c r="ACN173" s="35"/>
      <c r="ACO173" s="35"/>
      <c r="ACP173" s="35"/>
      <c r="ACQ173" s="35"/>
      <c r="ACR173" s="35"/>
      <c r="ACS173" s="35"/>
      <c r="ACT173" s="35"/>
      <c r="ACU173" s="35"/>
      <c r="ACV173" s="35"/>
      <c r="ACW173" s="35"/>
      <c r="ACX173" s="35"/>
      <c r="ACY173" s="35"/>
      <c r="ACZ173" s="35"/>
      <c r="ADA173" s="35"/>
      <c r="ADB173" s="35"/>
      <c r="ADC173" s="35"/>
      <c r="ADD173" s="35"/>
      <c r="ADE173" s="35"/>
      <c r="ADF173" s="35"/>
      <c r="ADG173" s="35"/>
      <c r="ADH173" s="35"/>
      <c r="ADI173" s="35"/>
      <c r="ADJ173" s="35"/>
      <c r="ADK173" s="35"/>
      <c r="ADL173" s="35"/>
      <c r="ADM173" s="35"/>
      <c r="ADN173" s="35"/>
      <c r="ADO173" s="35"/>
      <c r="ADP173" s="35"/>
      <c r="ADQ173" s="35"/>
      <c r="ADR173" s="35"/>
      <c r="ADS173" s="35"/>
      <c r="ADT173" s="35"/>
      <c r="ADU173" s="35"/>
      <c r="ADV173" s="35"/>
      <c r="ADW173" s="35"/>
      <c r="ADX173" s="35"/>
      <c r="ADY173" s="35"/>
      <c r="ADZ173" s="35"/>
      <c r="AEA173" s="35"/>
      <c r="AEB173" s="35"/>
      <c r="AEC173" s="35"/>
      <c r="AED173" s="35"/>
      <c r="AEE173" s="35"/>
      <c r="AEF173" s="35"/>
      <c r="AEG173" s="35"/>
      <c r="AEH173" s="35"/>
      <c r="AEI173" s="35"/>
      <c r="AEJ173" s="35"/>
      <c r="AEK173" s="35"/>
      <c r="AEL173" s="35"/>
      <c r="AEM173" s="35"/>
      <c r="AEN173" s="35"/>
      <c r="AEO173" s="35"/>
      <c r="AEP173" s="35"/>
      <c r="AEQ173" s="35"/>
      <c r="AER173" s="35"/>
      <c r="AES173" s="35"/>
      <c r="AET173" s="35"/>
      <c r="AEU173" s="35"/>
      <c r="AEV173" s="35"/>
      <c r="AEW173" s="35"/>
      <c r="AEX173" s="35"/>
      <c r="AEY173" s="35"/>
      <c r="AEZ173" s="35"/>
      <c r="AFA173" s="35"/>
      <c r="AFB173" s="35"/>
      <c r="AFC173" s="35"/>
      <c r="AFD173" s="35"/>
      <c r="AFE173" s="35"/>
      <c r="AFF173" s="35"/>
      <c r="AFG173" s="35"/>
      <c r="AFH173" s="35"/>
      <c r="AFI173" s="35"/>
      <c r="AFJ173" s="35"/>
      <c r="AFK173" s="35"/>
      <c r="AFL173" s="35"/>
      <c r="AFM173" s="35"/>
      <c r="AFN173" s="35"/>
      <c r="AFO173" s="35"/>
      <c r="AFP173" s="35"/>
      <c r="AFQ173" s="35"/>
      <c r="AFR173" s="35"/>
      <c r="AFS173" s="35"/>
      <c r="AFT173" s="35"/>
      <c r="AFU173" s="35"/>
      <c r="AFV173" s="35"/>
      <c r="AFW173" s="35"/>
      <c r="AFX173" s="35"/>
      <c r="AFY173" s="35"/>
      <c r="AFZ173" s="35"/>
      <c r="AGA173" s="35"/>
      <c r="AGB173" s="35"/>
      <c r="AGC173" s="35"/>
      <c r="AGD173" s="35"/>
      <c r="AGE173" s="35"/>
      <c r="AGF173" s="35"/>
      <c r="AGG173" s="35"/>
      <c r="AGH173" s="35"/>
      <c r="AGI173" s="35"/>
      <c r="AGJ173" s="35"/>
      <c r="AGK173" s="35"/>
      <c r="AGL173" s="35"/>
      <c r="AGM173" s="35"/>
      <c r="AGN173" s="35"/>
      <c r="AGO173" s="35"/>
      <c r="AGP173" s="35"/>
      <c r="AGQ173" s="35"/>
      <c r="AGR173" s="35"/>
      <c r="AGS173" s="35"/>
      <c r="AGT173" s="35"/>
      <c r="AGU173" s="35"/>
      <c r="AGV173" s="35"/>
      <c r="AGW173" s="35"/>
      <c r="AGX173" s="35"/>
      <c r="AGY173" s="35"/>
      <c r="AGZ173" s="35"/>
      <c r="AHA173" s="35"/>
      <c r="AHB173" s="35"/>
      <c r="AHC173" s="35"/>
      <c r="AHD173" s="35"/>
      <c r="AHE173" s="35"/>
      <c r="AHF173" s="35"/>
      <c r="AHG173" s="35"/>
      <c r="AHH173" s="35"/>
      <c r="AHI173" s="35"/>
      <c r="AHJ173" s="35"/>
      <c r="AHK173" s="35"/>
      <c r="AHL173" s="35"/>
      <c r="AHM173" s="35"/>
      <c r="AHN173" s="35"/>
      <c r="AHO173" s="35"/>
      <c r="AHP173" s="35"/>
      <c r="AHQ173" s="35"/>
      <c r="AHR173" s="35"/>
      <c r="AHS173" s="35"/>
      <c r="AHT173" s="35"/>
      <c r="AHU173" s="35"/>
      <c r="AHV173" s="35"/>
      <c r="AHW173" s="35"/>
      <c r="AHX173" s="35"/>
      <c r="AHY173" s="35"/>
      <c r="AHZ173" s="35"/>
      <c r="AIA173" s="35"/>
      <c r="AIB173" s="35"/>
      <c r="AIC173" s="35"/>
      <c r="AID173" s="35"/>
      <c r="AIE173" s="35"/>
      <c r="AIF173" s="35"/>
      <c r="AIG173" s="35"/>
      <c r="AIH173" s="35"/>
      <c r="AII173" s="35"/>
      <c r="AIJ173" s="35"/>
      <c r="AIK173" s="35"/>
      <c r="AIL173" s="35"/>
      <c r="AIM173" s="35"/>
      <c r="AIN173" s="35"/>
      <c r="AIO173" s="35"/>
      <c r="AIP173" s="35"/>
      <c r="AIQ173" s="35"/>
      <c r="AIR173" s="35"/>
      <c r="AIS173" s="35"/>
      <c r="AIT173" s="35"/>
      <c r="AIU173" s="35"/>
      <c r="AIV173" s="35"/>
      <c r="AIW173" s="35"/>
      <c r="AIX173" s="35"/>
      <c r="AIY173" s="35"/>
      <c r="AIZ173" s="35"/>
      <c r="AJA173" s="35"/>
      <c r="AJB173" s="35"/>
      <c r="AJC173" s="35"/>
      <c r="AJD173" s="35"/>
      <c r="AJE173" s="35"/>
      <c r="AJF173" s="35"/>
      <c r="AJG173" s="35"/>
      <c r="AJH173" s="35"/>
      <c r="AJI173" s="35"/>
      <c r="AJJ173" s="35"/>
      <c r="AJK173" s="35"/>
      <c r="AJL173" s="35"/>
      <c r="AJM173" s="35"/>
      <c r="AJN173" s="35"/>
      <c r="AJO173" s="35"/>
      <c r="AJP173" s="35"/>
      <c r="AJQ173" s="35"/>
      <c r="AJR173" s="35"/>
      <c r="AJS173" s="35"/>
      <c r="AJT173" s="35"/>
      <c r="AJU173" s="35"/>
      <c r="AJV173" s="35"/>
      <c r="AJW173" s="35"/>
      <c r="AJX173" s="35"/>
      <c r="AJY173" s="35"/>
      <c r="AJZ173" s="35"/>
      <c r="AKA173" s="35"/>
      <c r="AKB173" s="35"/>
      <c r="AKC173" s="35"/>
      <c r="AKD173" s="35"/>
      <c r="AKE173" s="35"/>
      <c r="AKF173" s="35"/>
      <c r="AKG173" s="35"/>
      <c r="AKH173" s="35"/>
      <c r="AKI173" s="35"/>
      <c r="AKJ173" s="35"/>
      <c r="AKK173" s="35"/>
      <c r="AKL173" s="35"/>
      <c r="AKM173" s="35"/>
      <c r="AKN173" s="35"/>
      <c r="AKO173" s="35"/>
      <c r="AKP173" s="35"/>
      <c r="AKQ173" s="35"/>
      <c r="AKR173" s="35"/>
      <c r="AKS173" s="35"/>
      <c r="AKT173" s="35"/>
      <c r="AKU173" s="35"/>
      <c r="AKV173" s="35"/>
      <c r="AKW173" s="35"/>
      <c r="AKX173" s="35"/>
      <c r="AKY173" s="35"/>
      <c r="AKZ173" s="35"/>
      <c r="ALA173" s="35"/>
      <c r="ALB173" s="35"/>
      <c r="ALC173" s="35"/>
      <c r="ALD173" s="35"/>
      <c r="ALE173" s="35"/>
      <c r="ALF173" s="35"/>
      <c r="ALG173" s="35"/>
      <c r="ALH173" s="35"/>
      <c r="ALI173" s="35"/>
      <c r="ALJ173" s="35"/>
      <c r="ALK173" s="35"/>
      <c r="ALL173" s="35"/>
      <c r="ALM173" s="35"/>
      <c r="ALN173" s="35"/>
      <c r="ALO173" s="35"/>
      <c r="ALP173" s="35"/>
      <c r="ALQ173" s="35"/>
      <c r="ALR173" s="35"/>
      <c r="ALS173" s="35"/>
      <c r="ALT173" s="35"/>
      <c r="ALU173" s="35"/>
      <c r="ALV173" s="35"/>
      <c r="ALW173" s="35"/>
      <c r="ALX173" s="35"/>
      <c r="ALY173" s="35"/>
      <c r="ALZ173" s="35"/>
      <c r="AMA173" s="35"/>
    </row>
    <row r="174" spans="14:1015">
      <c r="N174" s="3">
        <f>Y174*info!T$4+AC174*info!T$5+AG174*info!T$6+AK174*info!T$7+N173</f>
        <v>3.2357999999999976</v>
      </c>
      <c r="P174" s="45">
        <v>134</v>
      </c>
      <c r="Q174" s="131"/>
      <c r="R174" s="131"/>
      <c r="S174" s="161">
        <f t="shared" si="93"/>
        <v>2.6788537549407111E-2</v>
      </c>
      <c r="T174" s="169">
        <f>AA173*$AA$30*$AA$34*(1-$AA$32)+AE173*$AE$30*$AE$34*(1-$AE$32)+AI173*$AI$30*$AI$34*(1-$AI$32)+AM173*$AM$30*$AM$34*(1-$AM$32)+AQ173*$AQ$30*$AQ$34*(1-$AQ$32)+AU173*$AU$30*$AU$34*(1-$AU$32)+Q174-R174+AW173+AX173+Advance!G148</f>
        <v>0.24359999999999932</v>
      </c>
      <c r="U174" s="132">
        <f t="shared" si="102"/>
        <v>0</v>
      </c>
      <c r="V174" s="165">
        <f t="shared" si="81"/>
        <v>0.24359999999999932</v>
      </c>
      <c r="W174" s="166">
        <f t="shared" si="94"/>
        <v>8.7720000000000002</v>
      </c>
      <c r="X174" s="49"/>
      <c r="Y174" s="42">
        <f t="shared" si="73"/>
        <v>0</v>
      </c>
      <c r="Z174" s="46">
        <f t="shared" si="95"/>
        <v>0</v>
      </c>
      <c r="AA174" s="47">
        <f t="shared" si="82"/>
        <v>0</v>
      </c>
      <c r="AB174" s="48">
        <f t="shared" si="83"/>
        <v>0.24359999999999932</v>
      </c>
      <c r="AC174" s="49">
        <f t="shared" si="84"/>
        <v>0</v>
      </c>
      <c r="AD174" s="46">
        <f t="shared" si="96"/>
        <v>0</v>
      </c>
      <c r="AE174" s="46">
        <f t="shared" si="85"/>
        <v>100</v>
      </c>
      <c r="AF174" s="50">
        <f t="shared" si="74"/>
        <v>0.24359999999999932</v>
      </c>
      <c r="AG174" s="42">
        <f t="shared" si="97"/>
        <v>6</v>
      </c>
      <c r="AH174" s="46">
        <f t="shared" si="98"/>
        <v>-6</v>
      </c>
      <c r="AI174" s="46">
        <f t="shared" si="86"/>
        <v>200</v>
      </c>
      <c r="AJ174" s="50">
        <f t="shared" si="75"/>
        <v>9.95999999999993E-2</v>
      </c>
      <c r="AK174" s="42">
        <f t="shared" si="87"/>
        <v>2</v>
      </c>
      <c r="AL174" s="46">
        <f t="shared" si="99"/>
        <v>0</v>
      </c>
      <c r="AM174" s="46">
        <f t="shared" si="88"/>
        <v>77</v>
      </c>
      <c r="AN174" s="50">
        <f t="shared" si="76"/>
        <v>2.7599999999999306E-2</v>
      </c>
      <c r="AO174" s="42">
        <f t="shared" si="89"/>
        <v>0</v>
      </c>
      <c r="AP174" s="46">
        <f t="shared" si="100"/>
        <v>0</v>
      </c>
      <c r="AQ174" s="46">
        <f t="shared" si="90"/>
        <v>0</v>
      </c>
      <c r="AR174" s="50">
        <f t="shared" si="77"/>
        <v>2.7599999999999306E-2</v>
      </c>
      <c r="AS174" s="42">
        <f t="shared" si="91"/>
        <v>0</v>
      </c>
      <c r="AT174" s="46">
        <f t="shared" si="101"/>
        <v>0</v>
      </c>
      <c r="AU174" s="46">
        <f t="shared" si="92"/>
        <v>0</v>
      </c>
      <c r="AV174" s="51">
        <f t="shared" si="78"/>
        <v>2.7599999999999306E-2</v>
      </c>
      <c r="AW174" s="42">
        <f t="shared" si="79"/>
        <v>0.24359999999999932</v>
      </c>
      <c r="AX174" s="43">
        <f t="shared" si="80"/>
        <v>-0.21600000000000003</v>
      </c>
      <c r="AY174" s="42">
        <f t="shared" si="71"/>
        <v>377</v>
      </c>
      <c r="AZ174" s="52">
        <f t="shared" si="72"/>
        <v>8.7720000000000002</v>
      </c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  <c r="QR174" s="35"/>
      <c r="QS174" s="35"/>
      <c r="QT174" s="35"/>
      <c r="QU174" s="35"/>
      <c r="QV174" s="35"/>
      <c r="QW174" s="35"/>
      <c r="QX174" s="35"/>
      <c r="QY174" s="35"/>
      <c r="QZ174" s="35"/>
      <c r="RA174" s="35"/>
      <c r="RB174" s="35"/>
      <c r="RC174" s="35"/>
      <c r="RD174" s="35"/>
      <c r="RE174" s="35"/>
      <c r="RF174" s="35"/>
      <c r="RG174" s="35"/>
      <c r="RH174" s="35"/>
      <c r="RI174" s="35"/>
      <c r="RJ174" s="35"/>
      <c r="RK174" s="35"/>
      <c r="RL174" s="35"/>
      <c r="RM174" s="35"/>
      <c r="RN174" s="35"/>
      <c r="RO174" s="35"/>
      <c r="RP174" s="35"/>
      <c r="RQ174" s="35"/>
      <c r="RR174" s="35"/>
      <c r="RS174" s="35"/>
      <c r="RT174" s="35"/>
      <c r="RU174" s="35"/>
      <c r="RV174" s="35"/>
      <c r="RW174" s="35"/>
      <c r="RX174" s="35"/>
      <c r="RY174" s="35"/>
      <c r="RZ174" s="35"/>
      <c r="SA174" s="35"/>
      <c r="SB174" s="35"/>
      <c r="SC174" s="35"/>
      <c r="SD174" s="35"/>
      <c r="SE174" s="35"/>
      <c r="SF174" s="35"/>
      <c r="SG174" s="35"/>
      <c r="SH174" s="35"/>
      <c r="SI174" s="35"/>
      <c r="SJ174" s="35"/>
      <c r="SK174" s="35"/>
      <c r="SL174" s="35"/>
      <c r="SM174" s="35"/>
      <c r="SN174" s="35"/>
      <c r="SO174" s="35"/>
      <c r="SP174" s="35"/>
      <c r="SQ174" s="35"/>
      <c r="SR174" s="35"/>
      <c r="SS174" s="35"/>
      <c r="ST174" s="35"/>
      <c r="SU174" s="35"/>
      <c r="SV174" s="35"/>
      <c r="SW174" s="35"/>
      <c r="SX174" s="35"/>
      <c r="SY174" s="35"/>
      <c r="SZ174" s="35"/>
      <c r="TA174" s="35"/>
      <c r="TB174" s="35"/>
      <c r="TC174" s="35"/>
      <c r="TD174" s="35"/>
      <c r="TE174" s="35"/>
      <c r="TF174" s="35"/>
      <c r="TG174" s="35"/>
      <c r="TH174" s="35"/>
      <c r="TI174" s="35"/>
      <c r="TJ174" s="35"/>
      <c r="TK174" s="35"/>
      <c r="TL174" s="35"/>
      <c r="TM174" s="35"/>
      <c r="TN174" s="35"/>
      <c r="TO174" s="35"/>
      <c r="TP174" s="35"/>
      <c r="TQ174" s="35"/>
      <c r="TR174" s="35"/>
      <c r="TS174" s="35"/>
      <c r="TT174" s="35"/>
      <c r="TU174" s="35"/>
      <c r="TV174" s="35"/>
      <c r="TW174" s="35"/>
      <c r="TX174" s="35"/>
      <c r="TY174" s="35"/>
      <c r="TZ174" s="35"/>
      <c r="UA174" s="35"/>
      <c r="UB174" s="35"/>
      <c r="UC174" s="35"/>
      <c r="UD174" s="35"/>
      <c r="UE174" s="35"/>
      <c r="UF174" s="35"/>
      <c r="UG174" s="35"/>
      <c r="UH174" s="35"/>
      <c r="UI174" s="35"/>
      <c r="UJ174" s="35"/>
      <c r="UK174" s="35"/>
      <c r="UL174" s="35"/>
      <c r="UM174" s="35"/>
      <c r="UN174" s="35"/>
      <c r="UO174" s="35"/>
      <c r="UP174" s="35"/>
      <c r="UQ174" s="35"/>
      <c r="UR174" s="35"/>
      <c r="US174" s="35"/>
      <c r="UT174" s="35"/>
      <c r="UU174" s="35"/>
      <c r="UV174" s="35"/>
      <c r="UW174" s="35"/>
      <c r="UX174" s="35"/>
      <c r="UY174" s="35"/>
      <c r="UZ174" s="35"/>
      <c r="VA174" s="35"/>
      <c r="VB174" s="35"/>
      <c r="VC174" s="35"/>
      <c r="VD174" s="35"/>
      <c r="VE174" s="35"/>
      <c r="VF174" s="35"/>
      <c r="VG174" s="35"/>
      <c r="VH174" s="35"/>
      <c r="VI174" s="35"/>
      <c r="VJ174" s="35"/>
      <c r="VK174" s="35"/>
      <c r="VL174" s="35"/>
      <c r="VM174" s="35"/>
      <c r="VN174" s="35"/>
      <c r="VO174" s="35"/>
      <c r="VP174" s="35"/>
      <c r="VQ174" s="35"/>
      <c r="VR174" s="35"/>
      <c r="VS174" s="35"/>
      <c r="VT174" s="35"/>
      <c r="VU174" s="35"/>
      <c r="VV174" s="35"/>
      <c r="VW174" s="35"/>
      <c r="VX174" s="35"/>
      <c r="VY174" s="35"/>
      <c r="VZ174" s="35"/>
      <c r="WA174" s="35"/>
      <c r="WB174" s="35"/>
      <c r="WC174" s="35"/>
      <c r="WD174" s="35"/>
      <c r="WE174" s="35"/>
      <c r="WF174" s="35"/>
      <c r="WG174" s="35"/>
      <c r="WH174" s="35"/>
      <c r="WI174" s="35"/>
      <c r="WJ174" s="35"/>
      <c r="WK174" s="35"/>
      <c r="WL174" s="35"/>
      <c r="WM174" s="35"/>
      <c r="WN174" s="35"/>
      <c r="WO174" s="35"/>
      <c r="WP174" s="35"/>
      <c r="WQ174" s="35"/>
      <c r="WR174" s="35"/>
      <c r="WS174" s="35"/>
      <c r="WT174" s="35"/>
      <c r="WU174" s="35"/>
      <c r="WV174" s="35"/>
      <c r="WW174" s="35"/>
      <c r="WX174" s="35"/>
      <c r="WY174" s="35"/>
      <c r="WZ174" s="35"/>
      <c r="XA174" s="35"/>
      <c r="XB174" s="35"/>
      <c r="XC174" s="35"/>
      <c r="XD174" s="35"/>
      <c r="XE174" s="35"/>
      <c r="XF174" s="35"/>
      <c r="XG174" s="35"/>
      <c r="XH174" s="35"/>
      <c r="XI174" s="35"/>
      <c r="XJ174" s="35"/>
      <c r="XK174" s="35"/>
      <c r="XL174" s="35"/>
      <c r="XM174" s="35"/>
      <c r="XN174" s="35"/>
      <c r="XO174" s="35"/>
      <c r="XP174" s="35"/>
      <c r="XQ174" s="35"/>
      <c r="XR174" s="35"/>
      <c r="XS174" s="35"/>
      <c r="XT174" s="35"/>
      <c r="XU174" s="35"/>
      <c r="XV174" s="35"/>
      <c r="XW174" s="35"/>
      <c r="XX174" s="35"/>
      <c r="XY174" s="35"/>
      <c r="XZ174" s="35"/>
      <c r="YA174" s="35"/>
      <c r="YB174" s="35"/>
      <c r="YC174" s="35"/>
      <c r="YD174" s="35"/>
      <c r="YE174" s="35"/>
      <c r="YF174" s="35"/>
      <c r="YG174" s="35"/>
      <c r="YH174" s="35"/>
      <c r="YI174" s="35"/>
      <c r="YJ174" s="35"/>
      <c r="YK174" s="35"/>
      <c r="YL174" s="35"/>
      <c r="YM174" s="35"/>
      <c r="YN174" s="35"/>
      <c r="YO174" s="35"/>
      <c r="YP174" s="35"/>
      <c r="YQ174" s="35"/>
      <c r="YR174" s="35"/>
      <c r="YS174" s="35"/>
      <c r="YT174" s="35"/>
      <c r="YU174" s="35"/>
      <c r="YV174" s="35"/>
      <c r="YW174" s="35"/>
      <c r="YX174" s="35"/>
      <c r="YY174" s="35"/>
      <c r="YZ174" s="35"/>
      <c r="ZA174" s="35"/>
      <c r="ZB174" s="35"/>
      <c r="ZC174" s="35"/>
      <c r="ZD174" s="35"/>
      <c r="ZE174" s="35"/>
      <c r="ZF174" s="35"/>
      <c r="ZG174" s="35"/>
      <c r="ZH174" s="35"/>
      <c r="ZI174" s="35"/>
      <c r="ZJ174" s="35"/>
      <c r="ZK174" s="35"/>
      <c r="ZL174" s="35"/>
      <c r="ZM174" s="35"/>
      <c r="ZN174" s="35"/>
      <c r="ZO174" s="35"/>
      <c r="ZP174" s="35"/>
      <c r="ZQ174" s="35"/>
      <c r="ZR174" s="35"/>
      <c r="ZS174" s="35"/>
      <c r="ZT174" s="35"/>
      <c r="ZU174" s="35"/>
      <c r="ZV174" s="35"/>
      <c r="ZW174" s="35"/>
      <c r="ZX174" s="35"/>
      <c r="ZY174" s="35"/>
      <c r="ZZ174" s="35"/>
      <c r="AAA174" s="35"/>
      <c r="AAB174" s="35"/>
      <c r="AAC174" s="35"/>
      <c r="AAD174" s="35"/>
      <c r="AAE174" s="35"/>
      <c r="AAF174" s="35"/>
      <c r="AAG174" s="35"/>
      <c r="AAH174" s="35"/>
      <c r="AAI174" s="35"/>
      <c r="AAJ174" s="35"/>
      <c r="AAK174" s="35"/>
      <c r="AAL174" s="35"/>
      <c r="AAM174" s="35"/>
      <c r="AAN174" s="35"/>
      <c r="AAO174" s="35"/>
      <c r="AAP174" s="35"/>
      <c r="AAQ174" s="35"/>
      <c r="AAR174" s="35"/>
      <c r="AAS174" s="35"/>
      <c r="AAT174" s="35"/>
      <c r="AAU174" s="35"/>
      <c r="AAV174" s="35"/>
      <c r="AAW174" s="35"/>
      <c r="AAX174" s="35"/>
      <c r="AAY174" s="35"/>
      <c r="AAZ174" s="35"/>
      <c r="ABA174" s="35"/>
      <c r="ABB174" s="35"/>
      <c r="ABC174" s="35"/>
      <c r="ABD174" s="35"/>
      <c r="ABE174" s="35"/>
      <c r="ABF174" s="35"/>
      <c r="ABG174" s="35"/>
      <c r="ABH174" s="35"/>
      <c r="ABI174" s="35"/>
      <c r="ABJ174" s="35"/>
      <c r="ABK174" s="35"/>
      <c r="ABL174" s="35"/>
      <c r="ABM174" s="35"/>
      <c r="ABN174" s="35"/>
      <c r="ABO174" s="35"/>
      <c r="ABP174" s="35"/>
      <c r="ABQ174" s="35"/>
      <c r="ABR174" s="35"/>
      <c r="ABS174" s="35"/>
      <c r="ABT174" s="35"/>
      <c r="ABU174" s="35"/>
      <c r="ABV174" s="35"/>
      <c r="ABW174" s="35"/>
      <c r="ABX174" s="35"/>
      <c r="ABY174" s="35"/>
      <c r="ABZ174" s="35"/>
      <c r="ACA174" s="35"/>
      <c r="ACB174" s="35"/>
      <c r="ACC174" s="35"/>
      <c r="ACD174" s="35"/>
      <c r="ACE174" s="35"/>
      <c r="ACF174" s="35"/>
      <c r="ACG174" s="35"/>
      <c r="ACH174" s="35"/>
      <c r="ACI174" s="35"/>
      <c r="ACJ174" s="35"/>
      <c r="ACK174" s="35"/>
      <c r="ACL174" s="35"/>
      <c r="ACM174" s="35"/>
      <c r="ACN174" s="35"/>
      <c r="ACO174" s="35"/>
      <c r="ACP174" s="35"/>
      <c r="ACQ174" s="35"/>
      <c r="ACR174" s="35"/>
      <c r="ACS174" s="35"/>
      <c r="ACT174" s="35"/>
      <c r="ACU174" s="35"/>
      <c r="ACV174" s="35"/>
      <c r="ACW174" s="35"/>
      <c r="ACX174" s="35"/>
      <c r="ACY174" s="35"/>
      <c r="ACZ174" s="35"/>
      <c r="ADA174" s="35"/>
      <c r="ADB174" s="35"/>
      <c r="ADC174" s="35"/>
      <c r="ADD174" s="35"/>
      <c r="ADE174" s="35"/>
      <c r="ADF174" s="35"/>
      <c r="ADG174" s="35"/>
      <c r="ADH174" s="35"/>
      <c r="ADI174" s="35"/>
      <c r="ADJ174" s="35"/>
      <c r="ADK174" s="35"/>
      <c r="ADL174" s="35"/>
      <c r="ADM174" s="35"/>
      <c r="ADN174" s="35"/>
      <c r="ADO174" s="35"/>
      <c r="ADP174" s="35"/>
      <c r="ADQ174" s="35"/>
      <c r="ADR174" s="35"/>
      <c r="ADS174" s="35"/>
      <c r="ADT174" s="35"/>
      <c r="ADU174" s="35"/>
      <c r="ADV174" s="35"/>
      <c r="ADW174" s="35"/>
      <c r="ADX174" s="35"/>
      <c r="ADY174" s="35"/>
      <c r="ADZ174" s="35"/>
      <c r="AEA174" s="35"/>
      <c r="AEB174" s="35"/>
      <c r="AEC174" s="35"/>
      <c r="AED174" s="35"/>
      <c r="AEE174" s="35"/>
      <c r="AEF174" s="35"/>
      <c r="AEG174" s="35"/>
      <c r="AEH174" s="35"/>
      <c r="AEI174" s="35"/>
      <c r="AEJ174" s="35"/>
      <c r="AEK174" s="35"/>
      <c r="AEL174" s="35"/>
      <c r="AEM174" s="35"/>
      <c r="AEN174" s="35"/>
      <c r="AEO174" s="35"/>
      <c r="AEP174" s="35"/>
      <c r="AEQ174" s="35"/>
      <c r="AER174" s="35"/>
      <c r="AES174" s="35"/>
      <c r="AET174" s="35"/>
      <c r="AEU174" s="35"/>
      <c r="AEV174" s="35"/>
      <c r="AEW174" s="35"/>
      <c r="AEX174" s="35"/>
      <c r="AEY174" s="35"/>
      <c r="AEZ174" s="35"/>
      <c r="AFA174" s="35"/>
      <c r="AFB174" s="35"/>
      <c r="AFC174" s="35"/>
      <c r="AFD174" s="35"/>
      <c r="AFE174" s="35"/>
      <c r="AFF174" s="35"/>
      <c r="AFG174" s="35"/>
      <c r="AFH174" s="35"/>
      <c r="AFI174" s="35"/>
      <c r="AFJ174" s="35"/>
      <c r="AFK174" s="35"/>
      <c r="AFL174" s="35"/>
      <c r="AFM174" s="35"/>
      <c r="AFN174" s="35"/>
      <c r="AFO174" s="35"/>
      <c r="AFP174" s="35"/>
      <c r="AFQ174" s="35"/>
      <c r="AFR174" s="35"/>
      <c r="AFS174" s="35"/>
      <c r="AFT174" s="35"/>
      <c r="AFU174" s="35"/>
      <c r="AFV174" s="35"/>
      <c r="AFW174" s="35"/>
      <c r="AFX174" s="35"/>
      <c r="AFY174" s="35"/>
      <c r="AFZ174" s="35"/>
      <c r="AGA174" s="35"/>
      <c r="AGB174" s="35"/>
      <c r="AGC174" s="35"/>
      <c r="AGD174" s="35"/>
      <c r="AGE174" s="35"/>
      <c r="AGF174" s="35"/>
      <c r="AGG174" s="35"/>
      <c r="AGH174" s="35"/>
      <c r="AGI174" s="35"/>
      <c r="AGJ174" s="35"/>
      <c r="AGK174" s="35"/>
      <c r="AGL174" s="35"/>
      <c r="AGM174" s="35"/>
      <c r="AGN174" s="35"/>
      <c r="AGO174" s="35"/>
      <c r="AGP174" s="35"/>
      <c r="AGQ174" s="35"/>
      <c r="AGR174" s="35"/>
      <c r="AGS174" s="35"/>
      <c r="AGT174" s="35"/>
      <c r="AGU174" s="35"/>
      <c r="AGV174" s="35"/>
      <c r="AGW174" s="35"/>
      <c r="AGX174" s="35"/>
      <c r="AGY174" s="35"/>
      <c r="AGZ174" s="35"/>
      <c r="AHA174" s="35"/>
      <c r="AHB174" s="35"/>
      <c r="AHC174" s="35"/>
      <c r="AHD174" s="35"/>
      <c r="AHE174" s="35"/>
      <c r="AHF174" s="35"/>
      <c r="AHG174" s="35"/>
      <c r="AHH174" s="35"/>
      <c r="AHI174" s="35"/>
      <c r="AHJ174" s="35"/>
      <c r="AHK174" s="35"/>
      <c r="AHL174" s="35"/>
      <c r="AHM174" s="35"/>
      <c r="AHN174" s="35"/>
      <c r="AHO174" s="35"/>
      <c r="AHP174" s="35"/>
      <c r="AHQ174" s="35"/>
      <c r="AHR174" s="35"/>
      <c r="AHS174" s="35"/>
      <c r="AHT174" s="35"/>
      <c r="AHU174" s="35"/>
      <c r="AHV174" s="35"/>
      <c r="AHW174" s="35"/>
      <c r="AHX174" s="35"/>
      <c r="AHY174" s="35"/>
      <c r="AHZ174" s="35"/>
      <c r="AIA174" s="35"/>
      <c r="AIB174" s="35"/>
      <c r="AIC174" s="35"/>
      <c r="AID174" s="35"/>
      <c r="AIE174" s="35"/>
      <c r="AIF174" s="35"/>
      <c r="AIG174" s="35"/>
      <c r="AIH174" s="35"/>
      <c r="AII174" s="35"/>
      <c r="AIJ174" s="35"/>
      <c r="AIK174" s="35"/>
      <c r="AIL174" s="35"/>
      <c r="AIM174" s="35"/>
      <c r="AIN174" s="35"/>
      <c r="AIO174" s="35"/>
      <c r="AIP174" s="35"/>
      <c r="AIQ174" s="35"/>
      <c r="AIR174" s="35"/>
      <c r="AIS174" s="35"/>
      <c r="AIT174" s="35"/>
      <c r="AIU174" s="35"/>
      <c r="AIV174" s="35"/>
      <c r="AIW174" s="35"/>
      <c r="AIX174" s="35"/>
      <c r="AIY174" s="35"/>
      <c r="AIZ174" s="35"/>
      <c r="AJA174" s="35"/>
      <c r="AJB174" s="35"/>
      <c r="AJC174" s="35"/>
      <c r="AJD174" s="35"/>
      <c r="AJE174" s="35"/>
      <c r="AJF174" s="35"/>
      <c r="AJG174" s="35"/>
      <c r="AJH174" s="35"/>
      <c r="AJI174" s="35"/>
      <c r="AJJ174" s="35"/>
      <c r="AJK174" s="35"/>
      <c r="AJL174" s="35"/>
      <c r="AJM174" s="35"/>
      <c r="AJN174" s="35"/>
      <c r="AJO174" s="35"/>
      <c r="AJP174" s="35"/>
      <c r="AJQ174" s="35"/>
      <c r="AJR174" s="35"/>
      <c r="AJS174" s="35"/>
      <c r="AJT174" s="35"/>
      <c r="AJU174" s="35"/>
      <c r="AJV174" s="35"/>
      <c r="AJW174" s="35"/>
      <c r="AJX174" s="35"/>
      <c r="AJY174" s="35"/>
      <c r="AJZ174" s="35"/>
      <c r="AKA174" s="35"/>
      <c r="AKB174" s="35"/>
      <c r="AKC174" s="35"/>
      <c r="AKD174" s="35"/>
      <c r="AKE174" s="35"/>
      <c r="AKF174" s="35"/>
      <c r="AKG174" s="35"/>
      <c r="AKH174" s="35"/>
      <c r="AKI174" s="35"/>
      <c r="AKJ174" s="35"/>
      <c r="AKK174" s="35"/>
      <c r="AKL174" s="35"/>
      <c r="AKM174" s="35"/>
      <c r="AKN174" s="35"/>
      <c r="AKO174" s="35"/>
      <c r="AKP174" s="35"/>
      <c r="AKQ174" s="35"/>
      <c r="AKR174" s="35"/>
      <c r="AKS174" s="35"/>
      <c r="AKT174" s="35"/>
      <c r="AKU174" s="35"/>
      <c r="AKV174" s="35"/>
      <c r="AKW174" s="35"/>
      <c r="AKX174" s="35"/>
      <c r="AKY174" s="35"/>
      <c r="AKZ174" s="35"/>
      <c r="ALA174" s="35"/>
      <c r="ALB174" s="35"/>
      <c r="ALC174" s="35"/>
      <c r="ALD174" s="35"/>
      <c r="ALE174" s="35"/>
      <c r="ALF174" s="35"/>
      <c r="ALG174" s="35"/>
      <c r="ALH174" s="35"/>
      <c r="ALI174" s="35"/>
      <c r="ALJ174" s="35"/>
      <c r="ALK174" s="35"/>
      <c r="ALL174" s="35"/>
      <c r="ALM174" s="35"/>
      <c r="ALN174" s="35"/>
      <c r="ALO174" s="35"/>
      <c r="ALP174" s="35"/>
      <c r="ALQ174" s="35"/>
      <c r="ALR174" s="35"/>
      <c r="ALS174" s="35"/>
      <c r="ALT174" s="35"/>
      <c r="ALU174" s="35"/>
      <c r="ALV174" s="35"/>
      <c r="ALW174" s="35"/>
      <c r="ALX174" s="35"/>
      <c r="ALY174" s="35"/>
      <c r="ALZ174" s="35"/>
      <c r="AMA174" s="35"/>
    </row>
    <row r="175" spans="14:1015">
      <c r="N175" s="3">
        <f>Y175*info!T$4+AC175*info!T$5+AG175*info!T$6+AK175*info!T$7+N174</f>
        <v>3.2645999999999975</v>
      </c>
      <c r="P175" s="45">
        <v>135</v>
      </c>
      <c r="Q175" s="131"/>
      <c r="R175" s="131"/>
      <c r="S175" s="161">
        <f t="shared" si="93"/>
        <v>2.6952173913043477E-2</v>
      </c>
      <c r="T175" s="169">
        <f>AA174*$AA$30*$AA$34*(1-$AA$32)+AE174*$AE$30*$AE$34*(1-$AE$32)+AI174*$AI$30*$AI$34*(1-$AI$32)+AM174*$AM$30*$AM$34*(1-$AM$32)+AQ174*$AQ$30*$AQ$34*(1-$AQ$32)+AU174*$AU$30*$AU$34*(1-$AU$32)+Q175-R175+AW174+AX174+Advance!G149</f>
        <v>0.24689999999999929</v>
      </c>
      <c r="U175" s="132">
        <f t="shared" si="102"/>
        <v>0</v>
      </c>
      <c r="V175" s="165">
        <f t="shared" si="81"/>
        <v>0.24689999999999929</v>
      </c>
      <c r="W175" s="166">
        <f t="shared" si="94"/>
        <v>8.8079999999999998</v>
      </c>
      <c r="X175" s="49"/>
      <c r="Y175" s="42">
        <f t="shared" si="73"/>
        <v>0</v>
      </c>
      <c r="Z175" s="46">
        <f t="shared" si="95"/>
        <v>0</v>
      </c>
      <c r="AA175" s="47">
        <f t="shared" si="82"/>
        <v>0</v>
      </c>
      <c r="AB175" s="48">
        <f t="shared" si="83"/>
        <v>0.24689999999999929</v>
      </c>
      <c r="AC175" s="49">
        <f t="shared" si="84"/>
        <v>0</v>
      </c>
      <c r="AD175" s="46">
        <f t="shared" si="96"/>
        <v>0</v>
      </c>
      <c r="AE175" s="46">
        <f t="shared" si="85"/>
        <v>100</v>
      </c>
      <c r="AF175" s="50">
        <f t="shared" si="74"/>
        <v>0.24689999999999929</v>
      </c>
      <c r="AG175" s="42">
        <f t="shared" si="97"/>
        <v>6</v>
      </c>
      <c r="AH175" s="46">
        <f t="shared" si="98"/>
        <v>-6</v>
      </c>
      <c r="AI175" s="46">
        <f t="shared" si="86"/>
        <v>200</v>
      </c>
      <c r="AJ175" s="50">
        <f t="shared" si="75"/>
        <v>0.10289999999999927</v>
      </c>
      <c r="AK175" s="42">
        <f t="shared" si="87"/>
        <v>2</v>
      </c>
      <c r="AL175" s="46">
        <f t="shared" si="99"/>
        <v>-1</v>
      </c>
      <c r="AM175" s="46">
        <f t="shared" si="88"/>
        <v>78</v>
      </c>
      <c r="AN175" s="50">
        <f t="shared" si="76"/>
        <v>3.0899999999999275E-2</v>
      </c>
      <c r="AO175" s="42">
        <f t="shared" si="89"/>
        <v>0</v>
      </c>
      <c r="AP175" s="46">
        <f t="shared" si="100"/>
        <v>0</v>
      </c>
      <c r="AQ175" s="46">
        <f t="shared" si="90"/>
        <v>0</v>
      </c>
      <c r="AR175" s="50">
        <f t="shared" si="77"/>
        <v>3.0899999999999275E-2</v>
      </c>
      <c r="AS175" s="42">
        <f t="shared" si="91"/>
        <v>0</v>
      </c>
      <c r="AT175" s="46">
        <f t="shared" si="101"/>
        <v>0</v>
      </c>
      <c r="AU175" s="46">
        <f t="shared" si="92"/>
        <v>0</v>
      </c>
      <c r="AV175" s="51">
        <f t="shared" si="78"/>
        <v>3.0899999999999275E-2</v>
      </c>
      <c r="AW175" s="42">
        <f t="shared" si="79"/>
        <v>0.24689999999999929</v>
      </c>
      <c r="AX175" s="43">
        <f t="shared" si="80"/>
        <v>-0.21600000000000003</v>
      </c>
      <c r="AY175" s="42">
        <f t="shared" si="71"/>
        <v>378</v>
      </c>
      <c r="AZ175" s="52">
        <f t="shared" si="72"/>
        <v>8.8079999999999998</v>
      </c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  <c r="QR175" s="35"/>
      <c r="QS175" s="35"/>
      <c r="QT175" s="35"/>
      <c r="QU175" s="35"/>
      <c r="QV175" s="35"/>
      <c r="QW175" s="35"/>
      <c r="QX175" s="35"/>
      <c r="QY175" s="35"/>
      <c r="QZ175" s="35"/>
      <c r="RA175" s="35"/>
      <c r="RB175" s="35"/>
      <c r="RC175" s="35"/>
      <c r="RD175" s="35"/>
      <c r="RE175" s="35"/>
      <c r="RF175" s="35"/>
      <c r="RG175" s="35"/>
      <c r="RH175" s="35"/>
      <c r="RI175" s="35"/>
      <c r="RJ175" s="35"/>
      <c r="RK175" s="35"/>
      <c r="RL175" s="35"/>
      <c r="RM175" s="35"/>
      <c r="RN175" s="35"/>
      <c r="RO175" s="35"/>
      <c r="RP175" s="35"/>
      <c r="RQ175" s="35"/>
      <c r="RR175" s="35"/>
      <c r="RS175" s="35"/>
      <c r="RT175" s="35"/>
      <c r="RU175" s="35"/>
      <c r="RV175" s="35"/>
      <c r="RW175" s="35"/>
      <c r="RX175" s="35"/>
      <c r="RY175" s="35"/>
      <c r="RZ175" s="35"/>
      <c r="SA175" s="35"/>
      <c r="SB175" s="35"/>
      <c r="SC175" s="35"/>
      <c r="SD175" s="35"/>
      <c r="SE175" s="35"/>
      <c r="SF175" s="35"/>
      <c r="SG175" s="35"/>
      <c r="SH175" s="35"/>
      <c r="SI175" s="35"/>
      <c r="SJ175" s="35"/>
      <c r="SK175" s="35"/>
      <c r="SL175" s="35"/>
      <c r="SM175" s="35"/>
      <c r="SN175" s="35"/>
      <c r="SO175" s="35"/>
      <c r="SP175" s="35"/>
      <c r="SQ175" s="35"/>
      <c r="SR175" s="35"/>
      <c r="SS175" s="35"/>
      <c r="ST175" s="35"/>
      <c r="SU175" s="35"/>
      <c r="SV175" s="35"/>
      <c r="SW175" s="35"/>
      <c r="SX175" s="35"/>
      <c r="SY175" s="35"/>
      <c r="SZ175" s="35"/>
      <c r="TA175" s="35"/>
      <c r="TB175" s="35"/>
      <c r="TC175" s="35"/>
      <c r="TD175" s="35"/>
      <c r="TE175" s="35"/>
      <c r="TF175" s="35"/>
      <c r="TG175" s="35"/>
      <c r="TH175" s="35"/>
      <c r="TI175" s="35"/>
      <c r="TJ175" s="35"/>
      <c r="TK175" s="35"/>
      <c r="TL175" s="35"/>
      <c r="TM175" s="35"/>
      <c r="TN175" s="35"/>
      <c r="TO175" s="35"/>
      <c r="TP175" s="35"/>
      <c r="TQ175" s="35"/>
      <c r="TR175" s="35"/>
      <c r="TS175" s="35"/>
      <c r="TT175" s="35"/>
      <c r="TU175" s="35"/>
      <c r="TV175" s="35"/>
      <c r="TW175" s="35"/>
      <c r="TX175" s="35"/>
      <c r="TY175" s="35"/>
      <c r="TZ175" s="35"/>
      <c r="UA175" s="35"/>
      <c r="UB175" s="35"/>
      <c r="UC175" s="35"/>
      <c r="UD175" s="35"/>
      <c r="UE175" s="35"/>
      <c r="UF175" s="35"/>
      <c r="UG175" s="35"/>
      <c r="UH175" s="35"/>
      <c r="UI175" s="35"/>
      <c r="UJ175" s="35"/>
      <c r="UK175" s="35"/>
      <c r="UL175" s="35"/>
      <c r="UM175" s="35"/>
      <c r="UN175" s="35"/>
      <c r="UO175" s="35"/>
      <c r="UP175" s="35"/>
      <c r="UQ175" s="35"/>
      <c r="UR175" s="35"/>
      <c r="US175" s="35"/>
      <c r="UT175" s="35"/>
      <c r="UU175" s="35"/>
      <c r="UV175" s="35"/>
      <c r="UW175" s="35"/>
      <c r="UX175" s="35"/>
      <c r="UY175" s="35"/>
      <c r="UZ175" s="35"/>
      <c r="VA175" s="35"/>
      <c r="VB175" s="35"/>
      <c r="VC175" s="35"/>
      <c r="VD175" s="35"/>
      <c r="VE175" s="35"/>
      <c r="VF175" s="35"/>
      <c r="VG175" s="35"/>
      <c r="VH175" s="35"/>
      <c r="VI175" s="35"/>
      <c r="VJ175" s="35"/>
      <c r="VK175" s="35"/>
      <c r="VL175" s="35"/>
      <c r="VM175" s="35"/>
      <c r="VN175" s="35"/>
      <c r="VO175" s="35"/>
      <c r="VP175" s="35"/>
      <c r="VQ175" s="35"/>
      <c r="VR175" s="35"/>
      <c r="VS175" s="35"/>
      <c r="VT175" s="35"/>
      <c r="VU175" s="35"/>
      <c r="VV175" s="35"/>
      <c r="VW175" s="35"/>
      <c r="VX175" s="35"/>
      <c r="VY175" s="35"/>
      <c r="VZ175" s="35"/>
      <c r="WA175" s="35"/>
      <c r="WB175" s="35"/>
      <c r="WC175" s="35"/>
      <c r="WD175" s="35"/>
      <c r="WE175" s="35"/>
      <c r="WF175" s="35"/>
      <c r="WG175" s="35"/>
      <c r="WH175" s="35"/>
      <c r="WI175" s="35"/>
      <c r="WJ175" s="35"/>
      <c r="WK175" s="35"/>
      <c r="WL175" s="35"/>
      <c r="WM175" s="35"/>
      <c r="WN175" s="35"/>
      <c r="WO175" s="35"/>
      <c r="WP175" s="35"/>
      <c r="WQ175" s="35"/>
      <c r="WR175" s="35"/>
      <c r="WS175" s="35"/>
      <c r="WT175" s="35"/>
      <c r="WU175" s="35"/>
      <c r="WV175" s="35"/>
      <c r="WW175" s="35"/>
      <c r="WX175" s="35"/>
      <c r="WY175" s="35"/>
      <c r="WZ175" s="35"/>
      <c r="XA175" s="35"/>
      <c r="XB175" s="35"/>
      <c r="XC175" s="35"/>
      <c r="XD175" s="35"/>
      <c r="XE175" s="35"/>
      <c r="XF175" s="35"/>
      <c r="XG175" s="35"/>
      <c r="XH175" s="35"/>
      <c r="XI175" s="35"/>
      <c r="XJ175" s="35"/>
      <c r="XK175" s="35"/>
      <c r="XL175" s="35"/>
      <c r="XM175" s="35"/>
      <c r="XN175" s="35"/>
      <c r="XO175" s="35"/>
      <c r="XP175" s="35"/>
      <c r="XQ175" s="35"/>
      <c r="XR175" s="35"/>
      <c r="XS175" s="35"/>
      <c r="XT175" s="35"/>
      <c r="XU175" s="35"/>
      <c r="XV175" s="35"/>
      <c r="XW175" s="35"/>
      <c r="XX175" s="35"/>
      <c r="XY175" s="35"/>
      <c r="XZ175" s="35"/>
      <c r="YA175" s="35"/>
      <c r="YB175" s="35"/>
      <c r="YC175" s="35"/>
      <c r="YD175" s="35"/>
      <c r="YE175" s="35"/>
      <c r="YF175" s="35"/>
      <c r="YG175" s="35"/>
      <c r="YH175" s="35"/>
      <c r="YI175" s="35"/>
      <c r="YJ175" s="35"/>
      <c r="YK175" s="35"/>
      <c r="YL175" s="35"/>
      <c r="YM175" s="35"/>
      <c r="YN175" s="35"/>
      <c r="YO175" s="35"/>
      <c r="YP175" s="35"/>
      <c r="YQ175" s="35"/>
      <c r="YR175" s="35"/>
      <c r="YS175" s="35"/>
      <c r="YT175" s="35"/>
      <c r="YU175" s="35"/>
      <c r="YV175" s="35"/>
      <c r="YW175" s="35"/>
      <c r="YX175" s="35"/>
      <c r="YY175" s="35"/>
      <c r="YZ175" s="35"/>
      <c r="ZA175" s="35"/>
      <c r="ZB175" s="35"/>
      <c r="ZC175" s="35"/>
      <c r="ZD175" s="35"/>
      <c r="ZE175" s="35"/>
      <c r="ZF175" s="35"/>
      <c r="ZG175" s="35"/>
      <c r="ZH175" s="35"/>
      <c r="ZI175" s="35"/>
      <c r="ZJ175" s="35"/>
      <c r="ZK175" s="35"/>
      <c r="ZL175" s="35"/>
      <c r="ZM175" s="35"/>
      <c r="ZN175" s="35"/>
      <c r="ZO175" s="35"/>
      <c r="ZP175" s="35"/>
      <c r="ZQ175" s="35"/>
      <c r="ZR175" s="35"/>
      <c r="ZS175" s="35"/>
      <c r="ZT175" s="35"/>
      <c r="ZU175" s="35"/>
      <c r="ZV175" s="35"/>
      <c r="ZW175" s="35"/>
      <c r="ZX175" s="35"/>
      <c r="ZY175" s="35"/>
      <c r="ZZ175" s="35"/>
      <c r="AAA175" s="35"/>
      <c r="AAB175" s="35"/>
      <c r="AAC175" s="35"/>
      <c r="AAD175" s="35"/>
      <c r="AAE175" s="35"/>
      <c r="AAF175" s="35"/>
      <c r="AAG175" s="35"/>
      <c r="AAH175" s="35"/>
      <c r="AAI175" s="35"/>
      <c r="AAJ175" s="35"/>
      <c r="AAK175" s="35"/>
      <c r="AAL175" s="35"/>
      <c r="AAM175" s="35"/>
      <c r="AAN175" s="35"/>
      <c r="AAO175" s="35"/>
      <c r="AAP175" s="35"/>
      <c r="AAQ175" s="35"/>
      <c r="AAR175" s="35"/>
      <c r="AAS175" s="35"/>
      <c r="AAT175" s="35"/>
      <c r="AAU175" s="35"/>
      <c r="AAV175" s="35"/>
      <c r="AAW175" s="35"/>
      <c r="AAX175" s="35"/>
      <c r="AAY175" s="35"/>
      <c r="AAZ175" s="35"/>
      <c r="ABA175" s="35"/>
      <c r="ABB175" s="35"/>
      <c r="ABC175" s="35"/>
      <c r="ABD175" s="35"/>
      <c r="ABE175" s="35"/>
      <c r="ABF175" s="35"/>
      <c r="ABG175" s="35"/>
      <c r="ABH175" s="35"/>
      <c r="ABI175" s="35"/>
      <c r="ABJ175" s="35"/>
      <c r="ABK175" s="35"/>
      <c r="ABL175" s="35"/>
      <c r="ABM175" s="35"/>
      <c r="ABN175" s="35"/>
      <c r="ABO175" s="35"/>
      <c r="ABP175" s="35"/>
      <c r="ABQ175" s="35"/>
      <c r="ABR175" s="35"/>
      <c r="ABS175" s="35"/>
      <c r="ABT175" s="35"/>
      <c r="ABU175" s="35"/>
      <c r="ABV175" s="35"/>
      <c r="ABW175" s="35"/>
      <c r="ABX175" s="35"/>
      <c r="ABY175" s="35"/>
      <c r="ABZ175" s="35"/>
      <c r="ACA175" s="35"/>
      <c r="ACB175" s="35"/>
      <c r="ACC175" s="35"/>
      <c r="ACD175" s="35"/>
      <c r="ACE175" s="35"/>
      <c r="ACF175" s="35"/>
      <c r="ACG175" s="35"/>
      <c r="ACH175" s="35"/>
      <c r="ACI175" s="35"/>
      <c r="ACJ175" s="35"/>
      <c r="ACK175" s="35"/>
      <c r="ACL175" s="35"/>
      <c r="ACM175" s="35"/>
      <c r="ACN175" s="35"/>
      <c r="ACO175" s="35"/>
      <c r="ACP175" s="35"/>
      <c r="ACQ175" s="35"/>
      <c r="ACR175" s="35"/>
      <c r="ACS175" s="35"/>
      <c r="ACT175" s="35"/>
      <c r="ACU175" s="35"/>
      <c r="ACV175" s="35"/>
      <c r="ACW175" s="35"/>
      <c r="ACX175" s="35"/>
      <c r="ACY175" s="35"/>
      <c r="ACZ175" s="35"/>
      <c r="ADA175" s="35"/>
      <c r="ADB175" s="35"/>
      <c r="ADC175" s="35"/>
      <c r="ADD175" s="35"/>
      <c r="ADE175" s="35"/>
      <c r="ADF175" s="35"/>
      <c r="ADG175" s="35"/>
      <c r="ADH175" s="35"/>
      <c r="ADI175" s="35"/>
      <c r="ADJ175" s="35"/>
      <c r="ADK175" s="35"/>
      <c r="ADL175" s="35"/>
      <c r="ADM175" s="35"/>
      <c r="ADN175" s="35"/>
      <c r="ADO175" s="35"/>
      <c r="ADP175" s="35"/>
      <c r="ADQ175" s="35"/>
      <c r="ADR175" s="35"/>
      <c r="ADS175" s="35"/>
      <c r="ADT175" s="35"/>
      <c r="ADU175" s="35"/>
      <c r="ADV175" s="35"/>
      <c r="ADW175" s="35"/>
      <c r="ADX175" s="35"/>
      <c r="ADY175" s="35"/>
      <c r="ADZ175" s="35"/>
      <c r="AEA175" s="35"/>
      <c r="AEB175" s="35"/>
      <c r="AEC175" s="35"/>
      <c r="AED175" s="35"/>
      <c r="AEE175" s="35"/>
      <c r="AEF175" s="35"/>
      <c r="AEG175" s="35"/>
      <c r="AEH175" s="35"/>
      <c r="AEI175" s="35"/>
      <c r="AEJ175" s="35"/>
      <c r="AEK175" s="35"/>
      <c r="AEL175" s="35"/>
      <c r="AEM175" s="35"/>
      <c r="AEN175" s="35"/>
      <c r="AEO175" s="35"/>
      <c r="AEP175" s="35"/>
      <c r="AEQ175" s="35"/>
      <c r="AER175" s="35"/>
      <c r="AES175" s="35"/>
      <c r="AET175" s="35"/>
      <c r="AEU175" s="35"/>
      <c r="AEV175" s="35"/>
      <c r="AEW175" s="35"/>
      <c r="AEX175" s="35"/>
      <c r="AEY175" s="35"/>
      <c r="AEZ175" s="35"/>
      <c r="AFA175" s="35"/>
      <c r="AFB175" s="35"/>
      <c r="AFC175" s="35"/>
      <c r="AFD175" s="35"/>
      <c r="AFE175" s="35"/>
      <c r="AFF175" s="35"/>
      <c r="AFG175" s="35"/>
      <c r="AFH175" s="35"/>
      <c r="AFI175" s="35"/>
      <c r="AFJ175" s="35"/>
      <c r="AFK175" s="35"/>
      <c r="AFL175" s="35"/>
      <c r="AFM175" s="35"/>
      <c r="AFN175" s="35"/>
      <c r="AFO175" s="35"/>
      <c r="AFP175" s="35"/>
      <c r="AFQ175" s="35"/>
      <c r="AFR175" s="35"/>
      <c r="AFS175" s="35"/>
      <c r="AFT175" s="35"/>
      <c r="AFU175" s="35"/>
      <c r="AFV175" s="35"/>
      <c r="AFW175" s="35"/>
      <c r="AFX175" s="35"/>
      <c r="AFY175" s="35"/>
      <c r="AFZ175" s="35"/>
      <c r="AGA175" s="35"/>
      <c r="AGB175" s="35"/>
      <c r="AGC175" s="35"/>
      <c r="AGD175" s="35"/>
      <c r="AGE175" s="35"/>
      <c r="AGF175" s="35"/>
      <c r="AGG175" s="35"/>
      <c r="AGH175" s="35"/>
      <c r="AGI175" s="35"/>
      <c r="AGJ175" s="35"/>
      <c r="AGK175" s="35"/>
      <c r="AGL175" s="35"/>
      <c r="AGM175" s="35"/>
      <c r="AGN175" s="35"/>
      <c r="AGO175" s="35"/>
      <c r="AGP175" s="35"/>
      <c r="AGQ175" s="35"/>
      <c r="AGR175" s="35"/>
      <c r="AGS175" s="35"/>
      <c r="AGT175" s="35"/>
      <c r="AGU175" s="35"/>
      <c r="AGV175" s="35"/>
      <c r="AGW175" s="35"/>
      <c r="AGX175" s="35"/>
      <c r="AGY175" s="35"/>
      <c r="AGZ175" s="35"/>
      <c r="AHA175" s="35"/>
      <c r="AHB175" s="35"/>
      <c r="AHC175" s="35"/>
      <c r="AHD175" s="35"/>
      <c r="AHE175" s="35"/>
      <c r="AHF175" s="35"/>
      <c r="AHG175" s="35"/>
      <c r="AHH175" s="35"/>
      <c r="AHI175" s="35"/>
      <c r="AHJ175" s="35"/>
      <c r="AHK175" s="35"/>
      <c r="AHL175" s="35"/>
      <c r="AHM175" s="35"/>
      <c r="AHN175" s="35"/>
      <c r="AHO175" s="35"/>
      <c r="AHP175" s="35"/>
      <c r="AHQ175" s="35"/>
      <c r="AHR175" s="35"/>
      <c r="AHS175" s="35"/>
      <c r="AHT175" s="35"/>
      <c r="AHU175" s="35"/>
      <c r="AHV175" s="35"/>
      <c r="AHW175" s="35"/>
      <c r="AHX175" s="35"/>
      <c r="AHY175" s="35"/>
      <c r="AHZ175" s="35"/>
      <c r="AIA175" s="35"/>
      <c r="AIB175" s="35"/>
      <c r="AIC175" s="35"/>
      <c r="AID175" s="35"/>
      <c r="AIE175" s="35"/>
      <c r="AIF175" s="35"/>
      <c r="AIG175" s="35"/>
      <c r="AIH175" s="35"/>
      <c r="AII175" s="35"/>
      <c r="AIJ175" s="35"/>
      <c r="AIK175" s="35"/>
      <c r="AIL175" s="35"/>
      <c r="AIM175" s="35"/>
      <c r="AIN175" s="35"/>
      <c r="AIO175" s="35"/>
      <c r="AIP175" s="35"/>
      <c r="AIQ175" s="35"/>
      <c r="AIR175" s="35"/>
      <c r="AIS175" s="35"/>
      <c r="AIT175" s="35"/>
      <c r="AIU175" s="35"/>
      <c r="AIV175" s="35"/>
      <c r="AIW175" s="35"/>
      <c r="AIX175" s="35"/>
      <c r="AIY175" s="35"/>
      <c r="AIZ175" s="35"/>
      <c r="AJA175" s="35"/>
      <c r="AJB175" s="35"/>
      <c r="AJC175" s="35"/>
      <c r="AJD175" s="35"/>
      <c r="AJE175" s="35"/>
      <c r="AJF175" s="35"/>
      <c r="AJG175" s="35"/>
      <c r="AJH175" s="35"/>
      <c r="AJI175" s="35"/>
      <c r="AJJ175" s="35"/>
      <c r="AJK175" s="35"/>
      <c r="AJL175" s="35"/>
      <c r="AJM175" s="35"/>
      <c r="AJN175" s="35"/>
      <c r="AJO175" s="35"/>
      <c r="AJP175" s="35"/>
      <c r="AJQ175" s="35"/>
      <c r="AJR175" s="35"/>
      <c r="AJS175" s="35"/>
      <c r="AJT175" s="35"/>
      <c r="AJU175" s="35"/>
      <c r="AJV175" s="35"/>
      <c r="AJW175" s="35"/>
      <c r="AJX175" s="35"/>
      <c r="AJY175" s="35"/>
      <c r="AJZ175" s="35"/>
      <c r="AKA175" s="35"/>
      <c r="AKB175" s="35"/>
      <c r="AKC175" s="35"/>
      <c r="AKD175" s="35"/>
      <c r="AKE175" s="35"/>
      <c r="AKF175" s="35"/>
      <c r="AKG175" s="35"/>
      <c r="AKH175" s="35"/>
      <c r="AKI175" s="35"/>
      <c r="AKJ175" s="35"/>
      <c r="AKK175" s="35"/>
      <c r="AKL175" s="35"/>
      <c r="AKM175" s="35"/>
      <c r="AKN175" s="35"/>
      <c r="AKO175" s="35"/>
      <c r="AKP175" s="35"/>
      <c r="AKQ175" s="35"/>
      <c r="AKR175" s="35"/>
      <c r="AKS175" s="35"/>
      <c r="AKT175" s="35"/>
      <c r="AKU175" s="35"/>
      <c r="AKV175" s="35"/>
      <c r="AKW175" s="35"/>
      <c r="AKX175" s="35"/>
      <c r="AKY175" s="35"/>
      <c r="AKZ175" s="35"/>
      <c r="ALA175" s="35"/>
      <c r="ALB175" s="35"/>
      <c r="ALC175" s="35"/>
      <c r="ALD175" s="35"/>
      <c r="ALE175" s="35"/>
      <c r="ALF175" s="35"/>
      <c r="ALG175" s="35"/>
      <c r="ALH175" s="35"/>
      <c r="ALI175" s="35"/>
      <c r="ALJ175" s="35"/>
      <c r="ALK175" s="35"/>
      <c r="ALL175" s="35"/>
      <c r="ALM175" s="35"/>
      <c r="ALN175" s="35"/>
      <c r="ALO175" s="35"/>
      <c r="ALP175" s="35"/>
      <c r="ALQ175" s="35"/>
      <c r="ALR175" s="35"/>
      <c r="ALS175" s="35"/>
      <c r="ALT175" s="35"/>
      <c r="ALU175" s="35"/>
      <c r="ALV175" s="35"/>
      <c r="ALW175" s="35"/>
      <c r="ALX175" s="35"/>
      <c r="ALY175" s="35"/>
      <c r="ALZ175" s="35"/>
      <c r="AMA175" s="35"/>
    </row>
    <row r="176" spans="14:1015">
      <c r="N176" s="3">
        <f>Y176*info!T$4+AC176*info!T$5+AG176*info!T$6+AK176*info!T$7+N175</f>
        <v>3.2969999999999975</v>
      </c>
      <c r="P176" s="45">
        <v>136</v>
      </c>
      <c r="Q176" s="131"/>
      <c r="R176" s="131"/>
      <c r="S176" s="161">
        <f t="shared" si="93"/>
        <v>2.7033992094861656E-2</v>
      </c>
      <c r="T176" s="169">
        <f>AA175*$AA$30*$AA$34*(1-$AA$32)+AE175*$AE$30*$AE$34*(1-$AE$32)+AI175*$AI$30*$AI$34*(1-$AI$32)+AM175*$AM$30*$AM$34*(1-$AM$32)+AQ175*$AQ$30*$AQ$34*(1-$AQ$32)+AU175*$AU$30*$AU$34*(1-$AU$32)+Q176-R176+AW175+AX175+Advance!G150</f>
        <v>0.25109999999999927</v>
      </c>
      <c r="U176" s="132">
        <f t="shared" si="102"/>
        <v>0</v>
      </c>
      <c r="V176" s="165">
        <f t="shared" si="81"/>
        <v>0.25109999999999927</v>
      </c>
      <c r="W176" s="166">
        <f t="shared" si="94"/>
        <v>8.8439999999999994</v>
      </c>
      <c r="X176" s="49"/>
      <c r="Y176" s="42">
        <f t="shared" si="73"/>
        <v>0</v>
      </c>
      <c r="Z176" s="46">
        <f t="shared" si="95"/>
        <v>0</v>
      </c>
      <c r="AA176" s="47">
        <f t="shared" si="82"/>
        <v>0</v>
      </c>
      <c r="AB176" s="48">
        <f t="shared" si="83"/>
        <v>0.25109999999999927</v>
      </c>
      <c r="AC176" s="49">
        <f t="shared" si="84"/>
        <v>0</v>
      </c>
      <c r="AD176" s="46">
        <f t="shared" si="96"/>
        <v>0</v>
      </c>
      <c r="AE176" s="46">
        <f t="shared" si="85"/>
        <v>100</v>
      </c>
      <c r="AF176" s="50">
        <f t="shared" si="74"/>
        <v>0.25109999999999927</v>
      </c>
      <c r="AG176" s="42">
        <f t="shared" si="97"/>
        <v>7</v>
      </c>
      <c r="AH176" s="46">
        <f t="shared" si="98"/>
        <v>-7</v>
      </c>
      <c r="AI176" s="46">
        <f t="shared" si="86"/>
        <v>200</v>
      </c>
      <c r="AJ176" s="50">
        <f t="shared" si="75"/>
        <v>8.3099999999999258E-2</v>
      </c>
      <c r="AK176" s="42">
        <f t="shared" si="87"/>
        <v>2</v>
      </c>
      <c r="AL176" s="46">
        <f t="shared" si="99"/>
        <v>-1</v>
      </c>
      <c r="AM176" s="46">
        <f t="shared" si="88"/>
        <v>79</v>
      </c>
      <c r="AN176" s="50">
        <f t="shared" si="76"/>
        <v>1.1099999999999263E-2</v>
      </c>
      <c r="AO176" s="42">
        <f t="shared" si="89"/>
        <v>0</v>
      </c>
      <c r="AP176" s="46">
        <f t="shared" si="100"/>
        <v>0</v>
      </c>
      <c r="AQ176" s="46">
        <f t="shared" si="90"/>
        <v>0</v>
      </c>
      <c r="AR176" s="50">
        <f t="shared" si="77"/>
        <v>1.1099999999999263E-2</v>
      </c>
      <c r="AS176" s="42">
        <f t="shared" si="91"/>
        <v>0</v>
      </c>
      <c r="AT176" s="46">
        <f t="shared" si="101"/>
        <v>0</v>
      </c>
      <c r="AU176" s="46">
        <f t="shared" si="92"/>
        <v>0</v>
      </c>
      <c r="AV176" s="51">
        <f t="shared" si="78"/>
        <v>1.1099999999999263E-2</v>
      </c>
      <c r="AW176" s="42">
        <f t="shared" si="79"/>
        <v>0.25109999999999927</v>
      </c>
      <c r="AX176" s="43">
        <f t="shared" si="80"/>
        <v>-0.24</v>
      </c>
      <c r="AY176" s="42">
        <f t="shared" si="71"/>
        <v>379</v>
      </c>
      <c r="AZ176" s="52">
        <f t="shared" si="72"/>
        <v>8.8439999999999994</v>
      </c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  <c r="QR176" s="35"/>
      <c r="QS176" s="35"/>
      <c r="QT176" s="35"/>
      <c r="QU176" s="35"/>
      <c r="QV176" s="35"/>
      <c r="QW176" s="35"/>
      <c r="QX176" s="35"/>
      <c r="QY176" s="35"/>
      <c r="QZ176" s="35"/>
      <c r="RA176" s="35"/>
      <c r="RB176" s="35"/>
      <c r="RC176" s="35"/>
      <c r="RD176" s="35"/>
      <c r="RE176" s="35"/>
      <c r="RF176" s="35"/>
      <c r="RG176" s="35"/>
      <c r="RH176" s="35"/>
      <c r="RI176" s="35"/>
      <c r="RJ176" s="35"/>
      <c r="RK176" s="35"/>
      <c r="RL176" s="35"/>
      <c r="RM176" s="35"/>
      <c r="RN176" s="35"/>
      <c r="RO176" s="35"/>
      <c r="RP176" s="35"/>
      <c r="RQ176" s="35"/>
      <c r="RR176" s="35"/>
      <c r="RS176" s="35"/>
      <c r="RT176" s="35"/>
      <c r="RU176" s="35"/>
      <c r="RV176" s="35"/>
      <c r="RW176" s="35"/>
      <c r="RX176" s="35"/>
      <c r="RY176" s="35"/>
      <c r="RZ176" s="35"/>
      <c r="SA176" s="35"/>
      <c r="SB176" s="35"/>
      <c r="SC176" s="35"/>
      <c r="SD176" s="35"/>
      <c r="SE176" s="35"/>
      <c r="SF176" s="35"/>
      <c r="SG176" s="35"/>
      <c r="SH176" s="35"/>
      <c r="SI176" s="35"/>
      <c r="SJ176" s="35"/>
      <c r="SK176" s="35"/>
      <c r="SL176" s="35"/>
      <c r="SM176" s="35"/>
      <c r="SN176" s="35"/>
      <c r="SO176" s="35"/>
      <c r="SP176" s="35"/>
      <c r="SQ176" s="35"/>
      <c r="SR176" s="35"/>
      <c r="SS176" s="35"/>
      <c r="ST176" s="35"/>
      <c r="SU176" s="35"/>
      <c r="SV176" s="35"/>
      <c r="SW176" s="35"/>
      <c r="SX176" s="35"/>
      <c r="SY176" s="35"/>
      <c r="SZ176" s="35"/>
      <c r="TA176" s="35"/>
      <c r="TB176" s="35"/>
      <c r="TC176" s="35"/>
      <c r="TD176" s="35"/>
      <c r="TE176" s="35"/>
      <c r="TF176" s="35"/>
      <c r="TG176" s="35"/>
      <c r="TH176" s="35"/>
      <c r="TI176" s="35"/>
      <c r="TJ176" s="35"/>
      <c r="TK176" s="35"/>
      <c r="TL176" s="35"/>
      <c r="TM176" s="35"/>
      <c r="TN176" s="35"/>
      <c r="TO176" s="35"/>
      <c r="TP176" s="35"/>
      <c r="TQ176" s="35"/>
      <c r="TR176" s="35"/>
      <c r="TS176" s="35"/>
      <c r="TT176" s="35"/>
      <c r="TU176" s="35"/>
      <c r="TV176" s="35"/>
      <c r="TW176" s="35"/>
      <c r="TX176" s="35"/>
      <c r="TY176" s="35"/>
      <c r="TZ176" s="35"/>
      <c r="UA176" s="35"/>
      <c r="UB176" s="35"/>
      <c r="UC176" s="35"/>
      <c r="UD176" s="35"/>
      <c r="UE176" s="35"/>
      <c r="UF176" s="35"/>
      <c r="UG176" s="35"/>
      <c r="UH176" s="35"/>
      <c r="UI176" s="35"/>
      <c r="UJ176" s="35"/>
      <c r="UK176" s="35"/>
      <c r="UL176" s="35"/>
      <c r="UM176" s="35"/>
      <c r="UN176" s="35"/>
      <c r="UO176" s="35"/>
      <c r="UP176" s="35"/>
      <c r="UQ176" s="35"/>
      <c r="UR176" s="35"/>
      <c r="US176" s="35"/>
      <c r="UT176" s="35"/>
      <c r="UU176" s="35"/>
      <c r="UV176" s="35"/>
      <c r="UW176" s="35"/>
      <c r="UX176" s="35"/>
      <c r="UY176" s="35"/>
      <c r="UZ176" s="35"/>
      <c r="VA176" s="35"/>
      <c r="VB176" s="35"/>
      <c r="VC176" s="35"/>
      <c r="VD176" s="35"/>
      <c r="VE176" s="35"/>
      <c r="VF176" s="35"/>
      <c r="VG176" s="35"/>
      <c r="VH176" s="35"/>
      <c r="VI176" s="35"/>
      <c r="VJ176" s="35"/>
      <c r="VK176" s="35"/>
      <c r="VL176" s="35"/>
      <c r="VM176" s="35"/>
      <c r="VN176" s="35"/>
      <c r="VO176" s="35"/>
      <c r="VP176" s="35"/>
      <c r="VQ176" s="35"/>
      <c r="VR176" s="35"/>
      <c r="VS176" s="35"/>
      <c r="VT176" s="35"/>
      <c r="VU176" s="35"/>
      <c r="VV176" s="35"/>
      <c r="VW176" s="35"/>
      <c r="VX176" s="35"/>
      <c r="VY176" s="35"/>
      <c r="VZ176" s="35"/>
      <c r="WA176" s="35"/>
      <c r="WB176" s="35"/>
      <c r="WC176" s="35"/>
      <c r="WD176" s="35"/>
      <c r="WE176" s="35"/>
      <c r="WF176" s="35"/>
      <c r="WG176" s="35"/>
      <c r="WH176" s="35"/>
      <c r="WI176" s="35"/>
      <c r="WJ176" s="35"/>
      <c r="WK176" s="35"/>
      <c r="WL176" s="35"/>
      <c r="WM176" s="35"/>
      <c r="WN176" s="35"/>
      <c r="WO176" s="35"/>
      <c r="WP176" s="35"/>
      <c r="WQ176" s="35"/>
      <c r="WR176" s="35"/>
      <c r="WS176" s="35"/>
      <c r="WT176" s="35"/>
      <c r="WU176" s="35"/>
      <c r="WV176" s="35"/>
      <c r="WW176" s="35"/>
      <c r="WX176" s="35"/>
      <c r="WY176" s="35"/>
      <c r="WZ176" s="35"/>
      <c r="XA176" s="35"/>
      <c r="XB176" s="35"/>
      <c r="XC176" s="35"/>
      <c r="XD176" s="35"/>
      <c r="XE176" s="35"/>
      <c r="XF176" s="35"/>
      <c r="XG176" s="35"/>
      <c r="XH176" s="35"/>
      <c r="XI176" s="35"/>
      <c r="XJ176" s="35"/>
      <c r="XK176" s="35"/>
      <c r="XL176" s="35"/>
      <c r="XM176" s="35"/>
      <c r="XN176" s="35"/>
      <c r="XO176" s="35"/>
      <c r="XP176" s="35"/>
      <c r="XQ176" s="35"/>
      <c r="XR176" s="35"/>
      <c r="XS176" s="35"/>
      <c r="XT176" s="35"/>
      <c r="XU176" s="35"/>
      <c r="XV176" s="35"/>
      <c r="XW176" s="35"/>
      <c r="XX176" s="35"/>
      <c r="XY176" s="35"/>
      <c r="XZ176" s="35"/>
      <c r="YA176" s="35"/>
      <c r="YB176" s="35"/>
      <c r="YC176" s="35"/>
      <c r="YD176" s="35"/>
      <c r="YE176" s="35"/>
      <c r="YF176" s="35"/>
      <c r="YG176" s="35"/>
      <c r="YH176" s="35"/>
      <c r="YI176" s="35"/>
      <c r="YJ176" s="35"/>
      <c r="YK176" s="35"/>
      <c r="YL176" s="35"/>
      <c r="YM176" s="35"/>
      <c r="YN176" s="35"/>
      <c r="YO176" s="35"/>
      <c r="YP176" s="35"/>
      <c r="YQ176" s="35"/>
      <c r="YR176" s="35"/>
      <c r="YS176" s="35"/>
      <c r="YT176" s="35"/>
      <c r="YU176" s="35"/>
      <c r="YV176" s="35"/>
      <c r="YW176" s="35"/>
      <c r="YX176" s="35"/>
      <c r="YY176" s="35"/>
      <c r="YZ176" s="35"/>
      <c r="ZA176" s="35"/>
      <c r="ZB176" s="35"/>
      <c r="ZC176" s="35"/>
      <c r="ZD176" s="35"/>
      <c r="ZE176" s="35"/>
      <c r="ZF176" s="35"/>
      <c r="ZG176" s="35"/>
      <c r="ZH176" s="35"/>
      <c r="ZI176" s="35"/>
      <c r="ZJ176" s="35"/>
      <c r="ZK176" s="35"/>
      <c r="ZL176" s="35"/>
      <c r="ZM176" s="35"/>
      <c r="ZN176" s="35"/>
      <c r="ZO176" s="35"/>
      <c r="ZP176" s="35"/>
      <c r="ZQ176" s="35"/>
      <c r="ZR176" s="35"/>
      <c r="ZS176" s="35"/>
      <c r="ZT176" s="35"/>
      <c r="ZU176" s="35"/>
      <c r="ZV176" s="35"/>
      <c r="ZW176" s="35"/>
      <c r="ZX176" s="35"/>
      <c r="ZY176" s="35"/>
      <c r="ZZ176" s="35"/>
      <c r="AAA176" s="35"/>
      <c r="AAB176" s="35"/>
      <c r="AAC176" s="35"/>
      <c r="AAD176" s="35"/>
      <c r="AAE176" s="35"/>
      <c r="AAF176" s="35"/>
      <c r="AAG176" s="35"/>
      <c r="AAH176" s="35"/>
      <c r="AAI176" s="35"/>
      <c r="AAJ176" s="35"/>
      <c r="AAK176" s="35"/>
      <c r="AAL176" s="35"/>
      <c r="AAM176" s="35"/>
      <c r="AAN176" s="35"/>
      <c r="AAO176" s="35"/>
      <c r="AAP176" s="35"/>
      <c r="AAQ176" s="35"/>
      <c r="AAR176" s="35"/>
      <c r="AAS176" s="35"/>
      <c r="AAT176" s="35"/>
      <c r="AAU176" s="35"/>
      <c r="AAV176" s="35"/>
      <c r="AAW176" s="35"/>
      <c r="AAX176" s="35"/>
      <c r="AAY176" s="35"/>
      <c r="AAZ176" s="35"/>
      <c r="ABA176" s="35"/>
      <c r="ABB176" s="35"/>
      <c r="ABC176" s="35"/>
      <c r="ABD176" s="35"/>
      <c r="ABE176" s="35"/>
      <c r="ABF176" s="35"/>
      <c r="ABG176" s="35"/>
      <c r="ABH176" s="35"/>
      <c r="ABI176" s="35"/>
      <c r="ABJ176" s="35"/>
      <c r="ABK176" s="35"/>
      <c r="ABL176" s="35"/>
      <c r="ABM176" s="35"/>
      <c r="ABN176" s="35"/>
      <c r="ABO176" s="35"/>
      <c r="ABP176" s="35"/>
      <c r="ABQ176" s="35"/>
      <c r="ABR176" s="35"/>
      <c r="ABS176" s="35"/>
      <c r="ABT176" s="35"/>
      <c r="ABU176" s="35"/>
      <c r="ABV176" s="35"/>
      <c r="ABW176" s="35"/>
      <c r="ABX176" s="35"/>
      <c r="ABY176" s="35"/>
      <c r="ABZ176" s="35"/>
      <c r="ACA176" s="35"/>
      <c r="ACB176" s="35"/>
      <c r="ACC176" s="35"/>
      <c r="ACD176" s="35"/>
      <c r="ACE176" s="35"/>
      <c r="ACF176" s="35"/>
      <c r="ACG176" s="35"/>
      <c r="ACH176" s="35"/>
      <c r="ACI176" s="35"/>
      <c r="ACJ176" s="35"/>
      <c r="ACK176" s="35"/>
      <c r="ACL176" s="35"/>
      <c r="ACM176" s="35"/>
      <c r="ACN176" s="35"/>
      <c r="ACO176" s="35"/>
      <c r="ACP176" s="35"/>
      <c r="ACQ176" s="35"/>
      <c r="ACR176" s="35"/>
      <c r="ACS176" s="35"/>
      <c r="ACT176" s="35"/>
      <c r="ACU176" s="35"/>
      <c r="ACV176" s="35"/>
      <c r="ACW176" s="35"/>
      <c r="ACX176" s="35"/>
      <c r="ACY176" s="35"/>
      <c r="ACZ176" s="35"/>
      <c r="ADA176" s="35"/>
      <c r="ADB176" s="35"/>
      <c r="ADC176" s="35"/>
      <c r="ADD176" s="35"/>
      <c r="ADE176" s="35"/>
      <c r="ADF176" s="35"/>
      <c r="ADG176" s="35"/>
      <c r="ADH176" s="35"/>
      <c r="ADI176" s="35"/>
      <c r="ADJ176" s="35"/>
      <c r="ADK176" s="35"/>
      <c r="ADL176" s="35"/>
      <c r="ADM176" s="35"/>
      <c r="ADN176" s="35"/>
      <c r="ADO176" s="35"/>
      <c r="ADP176" s="35"/>
      <c r="ADQ176" s="35"/>
      <c r="ADR176" s="35"/>
      <c r="ADS176" s="35"/>
      <c r="ADT176" s="35"/>
      <c r="ADU176" s="35"/>
      <c r="ADV176" s="35"/>
      <c r="ADW176" s="35"/>
      <c r="ADX176" s="35"/>
      <c r="ADY176" s="35"/>
      <c r="ADZ176" s="35"/>
      <c r="AEA176" s="35"/>
      <c r="AEB176" s="35"/>
      <c r="AEC176" s="35"/>
      <c r="AED176" s="35"/>
      <c r="AEE176" s="35"/>
      <c r="AEF176" s="35"/>
      <c r="AEG176" s="35"/>
      <c r="AEH176" s="35"/>
      <c r="AEI176" s="35"/>
      <c r="AEJ176" s="35"/>
      <c r="AEK176" s="35"/>
      <c r="AEL176" s="35"/>
      <c r="AEM176" s="35"/>
      <c r="AEN176" s="35"/>
      <c r="AEO176" s="35"/>
      <c r="AEP176" s="35"/>
      <c r="AEQ176" s="35"/>
      <c r="AER176" s="35"/>
      <c r="AES176" s="35"/>
      <c r="AET176" s="35"/>
      <c r="AEU176" s="35"/>
      <c r="AEV176" s="35"/>
      <c r="AEW176" s="35"/>
      <c r="AEX176" s="35"/>
      <c r="AEY176" s="35"/>
      <c r="AEZ176" s="35"/>
      <c r="AFA176" s="35"/>
      <c r="AFB176" s="35"/>
      <c r="AFC176" s="35"/>
      <c r="AFD176" s="35"/>
      <c r="AFE176" s="35"/>
      <c r="AFF176" s="35"/>
      <c r="AFG176" s="35"/>
      <c r="AFH176" s="35"/>
      <c r="AFI176" s="35"/>
      <c r="AFJ176" s="35"/>
      <c r="AFK176" s="35"/>
      <c r="AFL176" s="35"/>
      <c r="AFM176" s="35"/>
      <c r="AFN176" s="35"/>
      <c r="AFO176" s="35"/>
      <c r="AFP176" s="35"/>
      <c r="AFQ176" s="35"/>
      <c r="AFR176" s="35"/>
      <c r="AFS176" s="35"/>
      <c r="AFT176" s="35"/>
      <c r="AFU176" s="35"/>
      <c r="AFV176" s="35"/>
      <c r="AFW176" s="35"/>
      <c r="AFX176" s="35"/>
      <c r="AFY176" s="35"/>
      <c r="AFZ176" s="35"/>
      <c r="AGA176" s="35"/>
      <c r="AGB176" s="35"/>
      <c r="AGC176" s="35"/>
      <c r="AGD176" s="35"/>
      <c r="AGE176" s="35"/>
      <c r="AGF176" s="35"/>
      <c r="AGG176" s="35"/>
      <c r="AGH176" s="35"/>
      <c r="AGI176" s="35"/>
      <c r="AGJ176" s="35"/>
      <c r="AGK176" s="35"/>
      <c r="AGL176" s="35"/>
      <c r="AGM176" s="35"/>
      <c r="AGN176" s="35"/>
      <c r="AGO176" s="35"/>
      <c r="AGP176" s="35"/>
      <c r="AGQ176" s="35"/>
      <c r="AGR176" s="35"/>
      <c r="AGS176" s="35"/>
      <c r="AGT176" s="35"/>
      <c r="AGU176" s="35"/>
      <c r="AGV176" s="35"/>
      <c r="AGW176" s="35"/>
      <c r="AGX176" s="35"/>
      <c r="AGY176" s="35"/>
      <c r="AGZ176" s="35"/>
      <c r="AHA176" s="35"/>
      <c r="AHB176" s="35"/>
      <c r="AHC176" s="35"/>
      <c r="AHD176" s="35"/>
      <c r="AHE176" s="35"/>
      <c r="AHF176" s="35"/>
      <c r="AHG176" s="35"/>
      <c r="AHH176" s="35"/>
      <c r="AHI176" s="35"/>
      <c r="AHJ176" s="35"/>
      <c r="AHK176" s="35"/>
      <c r="AHL176" s="35"/>
      <c r="AHM176" s="35"/>
      <c r="AHN176" s="35"/>
      <c r="AHO176" s="35"/>
      <c r="AHP176" s="35"/>
      <c r="AHQ176" s="35"/>
      <c r="AHR176" s="35"/>
      <c r="AHS176" s="35"/>
      <c r="AHT176" s="35"/>
      <c r="AHU176" s="35"/>
      <c r="AHV176" s="35"/>
      <c r="AHW176" s="35"/>
      <c r="AHX176" s="35"/>
      <c r="AHY176" s="35"/>
      <c r="AHZ176" s="35"/>
      <c r="AIA176" s="35"/>
      <c r="AIB176" s="35"/>
      <c r="AIC176" s="35"/>
      <c r="AID176" s="35"/>
      <c r="AIE176" s="35"/>
      <c r="AIF176" s="35"/>
      <c r="AIG176" s="35"/>
      <c r="AIH176" s="35"/>
      <c r="AII176" s="35"/>
      <c r="AIJ176" s="35"/>
      <c r="AIK176" s="35"/>
      <c r="AIL176" s="35"/>
      <c r="AIM176" s="35"/>
      <c r="AIN176" s="35"/>
      <c r="AIO176" s="35"/>
      <c r="AIP176" s="35"/>
      <c r="AIQ176" s="35"/>
      <c r="AIR176" s="35"/>
      <c r="AIS176" s="35"/>
      <c r="AIT176" s="35"/>
      <c r="AIU176" s="35"/>
      <c r="AIV176" s="35"/>
      <c r="AIW176" s="35"/>
      <c r="AIX176" s="35"/>
      <c r="AIY176" s="35"/>
      <c r="AIZ176" s="35"/>
      <c r="AJA176" s="35"/>
      <c r="AJB176" s="35"/>
      <c r="AJC176" s="35"/>
      <c r="AJD176" s="35"/>
      <c r="AJE176" s="35"/>
      <c r="AJF176" s="35"/>
      <c r="AJG176" s="35"/>
      <c r="AJH176" s="35"/>
      <c r="AJI176" s="35"/>
      <c r="AJJ176" s="35"/>
      <c r="AJK176" s="35"/>
      <c r="AJL176" s="35"/>
      <c r="AJM176" s="35"/>
      <c r="AJN176" s="35"/>
      <c r="AJO176" s="35"/>
      <c r="AJP176" s="35"/>
      <c r="AJQ176" s="35"/>
      <c r="AJR176" s="35"/>
      <c r="AJS176" s="35"/>
      <c r="AJT176" s="35"/>
      <c r="AJU176" s="35"/>
      <c r="AJV176" s="35"/>
      <c r="AJW176" s="35"/>
      <c r="AJX176" s="35"/>
      <c r="AJY176" s="35"/>
      <c r="AJZ176" s="35"/>
      <c r="AKA176" s="35"/>
      <c r="AKB176" s="35"/>
      <c r="AKC176" s="35"/>
      <c r="AKD176" s="35"/>
      <c r="AKE176" s="35"/>
      <c r="AKF176" s="35"/>
      <c r="AKG176" s="35"/>
      <c r="AKH176" s="35"/>
      <c r="AKI176" s="35"/>
      <c r="AKJ176" s="35"/>
      <c r="AKK176" s="35"/>
      <c r="AKL176" s="35"/>
      <c r="AKM176" s="35"/>
      <c r="AKN176" s="35"/>
      <c r="AKO176" s="35"/>
      <c r="AKP176" s="35"/>
      <c r="AKQ176" s="35"/>
      <c r="AKR176" s="35"/>
      <c r="AKS176" s="35"/>
      <c r="AKT176" s="35"/>
      <c r="AKU176" s="35"/>
      <c r="AKV176" s="35"/>
      <c r="AKW176" s="35"/>
      <c r="AKX176" s="35"/>
      <c r="AKY176" s="35"/>
      <c r="AKZ176" s="35"/>
      <c r="ALA176" s="35"/>
      <c r="ALB176" s="35"/>
      <c r="ALC176" s="35"/>
      <c r="ALD176" s="35"/>
      <c r="ALE176" s="35"/>
      <c r="ALF176" s="35"/>
      <c r="ALG176" s="35"/>
      <c r="ALH176" s="35"/>
      <c r="ALI176" s="35"/>
      <c r="ALJ176" s="35"/>
      <c r="ALK176" s="35"/>
      <c r="ALL176" s="35"/>
      <c r="ALM176" s="35"/>
      <c r="ALN176" s="35"/>
      <c r="ALO176" s="35"/>
      <c r="ALP176" s="35"/>
      <c r="ALQ176" s="35"/>
      <c r="ALR176" s="35"/>
      <c r="ALS176" s="35"/>
      <c r="ALT176" s="35"/>
      <c r="ALU176" s="35"/>
      <c r="ALV176" s="35"/>
      <c r="ALW176" s="35"/>
      <c r="ALX176" s="35"/>
      <c r="ALY176" s="35"/>
      <c r="ALZ176" s="35"/>
      <c r="AMA176" s="35"/>
    </row>
    <row r="177" spans="14:1015">
      <c r="N177" s="3">
        <f>Y177*info!T$4+AC177*info!T$5+AG177*info!T$6+AK177*info!T$7+N176</f>
        <v>3.3257999999999974</v>
      </c>
      <c r="P177" s="45">
        <v>137</v>
      </c>
      <c r="Q177" s="131"/>
      <c r="R177" s="131"/>
      <c r="S177" s="161">
        <f t="shared" si="93"/>
        <v>2.7115810276679839E-2</v>
      </c>
      <c r="T177" s="169">
        <f>AA176*$AA$30*$AA$34*(1-$AA$32)+AE176*$AE$30*$AE$34*(1-$AE$32)+AI176*$AI$30*$AI$34*(1-$AI$32)+AM176*$AM$30*$AM$34*(1-$AM$32)+AQ176*$AQ$30*$AQ$34*(1-$AQ$32)+AU176*$AU$30*$AU$34*(1-$AU$32)+Q177-R177+AW176+AX176+Advance!G151</f>
        <v>0.2321999999999993</v>
      </c>
      <c r="U177" s="132">
        <f t="shared" si="102"/>
        <v>0</v>
      </c>
      <c r="V177" s="165">
        <f t="shared" si="81"/>
        <v>0.2321999999999993</v>
      </c>
      <c r="W177" s="166">
        <f t="shared" si="94"/>
        <v>8.952</v>
      </c>
      <c r="X177" s="49"/>
      <c r="Y177" s="42">
        <f t="shared" si="73"/>
        <v>0</v>
      </c>
      <c r="Z177" s="46">
        <f t="shared" si="95"/>
        <v>0</v>
      </c>
      <c r="AA177" s="47">
        <f t="shared" si="82"/>
        <v>0</v>
      </c>
      <c r="AB177" s="48">
        <f t="shared" si="83"/>
        <v>0.2321999999999993</v>
      </c>
      <c r="AC177" s="49">
        <f t="shared" si="84"/>
        <v>0</v>
      </c>
      <c r="AD177" s="46">
        <f t="shared" si="96"/>
        <v>0</v>
      </c>
      <c r="AE177" s="46">
        <f t="shared" si="85"/>
        <v>100</v>
      </c>
      <c r="AF177" s="50">
        <f t="shared" si="74"/>
        <v>0.2321999999999993</v>
      </c>
      <c r="AG177" s="42">
        <f t="shared" si="97"/>
        <v>5</v>
      </c>
      <c r="AH177" s="46">
        <f t="shared" si="98"/>
        <v>-5</v>
      </c>
      <c r="AI177" s="46">
        <f t="shared" si="86"/>
        <v>200</v>
      </c>
      <c r="AJ177" s="50">
        <f t="shared" si="75"/>
        <v>0.1121999999999993</v>
      </c>
      <c r="AK177" s="42">
        <f t="shared" si="87"/>
        <v>3</v>
      </c>
      <c r="AL177" s="46">
        <f t="shared" si="99"/>
        <v>0</v>
      </c>
      <c r="AM177" s="46">
        <f t="shared" si="88"/>
        <v>82</v>
      </c>
      <c r="AN177" s="50">
        <f t="shared" si="76"/>
        <v>4.1999999999993154E-3</v>
      </c>
      <c r="AO177" s="42">
        <f t="shared" si="89"/>
        <v>0</v>
      </c>
      <c r="AP177" s="46">
        <f t="shared" si="100"/>
        <v>0</v>
      </c>
      <c r="AQ177" s="46">
        <f t="shared" si="90"/>
        <v>0</v>
      </c>
      <c r="AR177" s="50">
        <f t="shared" si="77"/>
        <v>4.1999999999993154E-3</v>
      </c>
      <c r="AS177" s="42">
        <f t="shared" si="91"/>
        <v>0</v>
      </c>
      <c r="AT177" s="46">
        <f t="shared" si="101"/>
        <v>0</v>
      </c>
      <c r="AU177" s="46">
        <f t="shared" si="92"/>
        <v>0</v>
      </c>
      <c r="AV177" s="51">
        <f t="shared" si="78"/>
        <v>4.1999999999993154E-3</v>
      </c>
      <c r="AW177" s="42">
        <f t="shared" si="79"/>
        <v>0.2321999999999993</v>
      </c>
      <c r="AX177" s="43">
        <f t="shared" si="80"/>
        <v>-0.22799999999999998</v>
      </c>
      <c r="AY177" s="42">
        <f t="shared" ref="AY177:AY240" si="103">+AA177+AE177+AI177+AM177+AQ177+AU177</f>
        <v>382</v>
      </c>
      <c r="AZ177" s="52">
        <f t="shared" ref="AZ177:AZ240" si="104">+AA177*$AA$30+AE177*$AE$30+AI177*$AI$30+AM177*$AM$30+AQ177*$AQ$30+AU177*$AU$30</f>
        <v>8.952</v>
      </c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  <c r="QR177" s="35"/>
      <c r="QS177" s="35"/>
      <c r="QT177" s="35"/>
      <c r="QU177" s="35"/>
      <c r="QV177" s="35"/>
      <c r="QW177" s="35"/>
      <c r="QX177" s="35"/>
      <c r="QY177" s="35"/>
      <c r="QZ177" s="35"/>
      <c r="RA177" s="35"/>
      <c r="RB177" s="35"/>
      <c r="RC177" s="35"/>
      <c r="RD177" s="35"/>
      <c r="RE177" s="35"/>
      <c r="RF177" s="35"/>
      <c r="RG177" s="35"/>
      <c r="RH177" s="35"/>
      <c r="RI177" s="35"/>
      <c r="RJ177" s="35"/>
      <c r="RK177" s="35"/>
      <c r="RL177" s="35"/>
      <c r="RM177" s="35"/>
      <c r="RN177" s="35"/>
      <c r="RO177" s="35"/>
      <c r="RP177" s="35"/>
      <c r="RQ177" s="35"/>
      <c r="RR177" s="35"/>
      <c r="RS177" s="35"/>
      <c r="RT177" s="35"/>
      <c r="RU177" s="35"/>
      <c r="RV177" s="35"/>
      <c r="RW177" s="35"/>
      <c r="RX177" s="35"/>
      <c r="RY177" s="35"/>
      <c r="RZ177" s="35"/>
      <c r="SA177" s="35"/>
      <c r="SB177" s="35"/>
      <c r="SC177" s="35"/>
      <c r="SD177" s="35"/>
      <c r="SE177" s="35"/>
      <c r="SF177" s="35"/>
      <c r="SG177" s="35"/>
      <c r="SH177" s="35"/>
      <c r="SI177" s="35"/>
      <c r="SJ177" s="35"/>
      <c r="SK177" s="35"/>
      <c r="SL177" s="35"/>
      <c r="SM177" s="35"/>
      <c r="SN177" s="35"/>
      <c r="SO177" s="35"/>
      <c r="SP177" s="35"/>
      <c r="SQ177" s="35"/>
      <c r="SR177" s="35"/>
      <c r="SS177" s="35"/>
      <c r="ST177" s="35"/>
      <c r="SU177" s="35"/>
      <c r="SV177" s="35"/>
      <c r="SW177" s="35"/>
      <c r="SX177" s="35"/>
      <c r="SY177" s="35"/>
      <c r="SZ177" s="35"/>
      <c r="TA177" s="35"/>
      <c r="TB177" s="35"/>
      <c r="TC177" s="35"/>
      <c r="TD177" s="35"/>
      <c r="TE177" s="35"/>
      <c r="TF177" s="35"/>
      <c r="TG177" s="35"/>
      <c r="TH177" s="35"/>
      <c r="TI177" s="35"/>
      <c r="TJ177" s="35"/>
      <c r="TK177" s="35"/>
      <c r="TL177" s="35"/>
      <c r="TM177" s="35"/>
      <c r="TN177" s="35"/>
      <c r="TO177" s="35"/>
      <c r="TP177" s="35"/>
      <c r="TQ177" s="35"/>
      <c r="TR177" s="35"/>
      <c r="TS177" s="35"/>
      <c r="TT177" s="35"/>
      <c r="TU177" s="35"/>
      <c r="TV177" s="35"/>
      <c r="TW177" s="35"/>
      <c r="TX177" s="35"/>
      <c r="TY177" s="35"/>
      <c r="TZ177" s="35"/>
      <c r="UA177" s="35"/>
      <c r="UB177" s="35"/>
      <c r="UC177" s="35"/>
      <c r="UD177" s="35"/>
      <c r="UE177" s="35"/>
      <c r="UF177" s="35"/>
      <c r="UG177" s="35"/>
      <c r="UH177" s="35"/>
      <c r="UI177" s="35"/>
      <c r="UJ177" s="35"/>
      <c r="UK177" s="35"/>
      <c r="UL177" s="35"/>
      <c r="UM177" s="35"/>
      <c r="UN177" s="35"/>
      <c r="UO177" s="35"/>
      <c r="UP177" s="35"/>
      <c r="UQ177" s="35"/>
      <c r="UR177" s="35"/>
      <c r="US177" s="35"/>
      <c r="UT177" s="35"/>
      <c r="UU177" s="35"/>
      <c r="UV177" s="35"/>
      <c r="UW177" s="35"/>
      <c r="UX177" s="35"/>
      <c r="UY177" s="35"/>
      <c r="UZ177" s="35"/>
      <c r="VA177" s="35"/>
      <c r="VB177" s="35"/>
      <c r="VC177" s="35"/>
      <c r="VD177" s="35"/>
      <c r="VE177" s="35"/>
      <c r="VF177" s="35"/>
      <c r="VG177" s="35"/>
      <c r="VH177" s="35"/>
      <c r="VI177" s="35"/>
      <c r="VJ177" s="35"/>
      <c r="VK177" s="35"/>
      <c r="VL177" s="35"/>
      <c r="VM177" s="35"/>
      <c r="VN177" s="35"/>
      <c r="VO177" s="35"/>
      <c r="VP177" s="35"/>
      <c r="VQ177" s="35"/>
      <c r="VR177" s="35"/>
      <c r="VS177" s="35"/>
      <c r="VT177" s="35"/>
      <c r="VU177" s="35"/>
      <c r="VV177" s="35"/>
      <c r="VW177" s="35"/>
      <c r="VX177" s="35"/>
      <c r="VY177" s="35"/>
      <c r="VZ177" s="35"/>
      <c r="WA177" s="35"/>
      <c r="WB177" s="35"/>
      <c r="WC177" s="35"/>
      <c r="WD177" s="35"/>
      <c r="WE177" s="35"/>
      <c r="WF177" s="35"/>
      <c r="WG177" s="35"/>
      <c r="WH177" s="35"/>
      <c r="WI177" s="35"/>
      <c r="WJ177" s="35"/>
      <c r="WK177" s="35"/>
      <c r="WL177" s="35"/>
      <c r="WM177" s="35"/>
      <c r="WN177" s="35"/>
      <c r="WO177" s="35"/>
      <c r="WP177" s="35"/>
      <c r="WQ177" s="35"/>
      <c r="WR177" s="35"/>
      <c r="WS177" s="35"/>
      <c r="WT177" s="35"/>
      <c r="WU177" s="35"/>
      <c r="WV177" s="35"/>
      <c r="WW177" s="35"/>
      <c r="WX177" s="35"/>
      <c r="WY177" s="35"/>
      <c r="WZ177" s="35"/>
      <c r="XA177" s="35"/>
      <c r="XB177" s="35"/>
      <c r="XC177" s="35"/>
      <c r="XD177" s="35"/>
      <c r="XE177" s="35"/>
      <c r="XF177" s="35"/>
      <c r="XG177" s="35"/>
      <c r="XH177" s="35"/>
      <c r="XI177" s="35"/>
      <c r="XJ177" s="35"/>
      <c r="XK177" s="35"/>
      <c r="XL177" s="35"/>
      <c r="XM177" s="35"/>
      <c r="XN177" s="35"/>
      <c r="XO177" s="35"/>
      <c r="XP177" s="35"/>
      <c r="XQ177" s="35"/>
      <c r="XR177" s="35"/>
      <c r="XS177" s="35"/>
      <c r="XT177" s="35"/>
      <c r="XU177" s="35"/>
      <c r="XV177" s="35"/>
      <c r="XW177" s="35"/>
      <c r="XX177" s="35"/>
      <c r="XY177" s="35"/>
      <c r="XZ177" s="35"/>
      <c r="YA177" s="35"/>
      <c r="YB177" s="35"/>
      <c r="YC177" s="35"/>
      <c r="YD177" s="35"/>
      <c r="YE177" s="35"/>
      <c r="YF177" s="35"/>
      <c r="YG177" s="35"/>
      <c r="YH177" s="35"/>
      <c r="YI177" s="35"/>
      <c r="YJ177" s="35"/>
      <c r="YK177" s="35"/>
      <c r="YL177" s="35"/>
      <c r="YM177" s="35"/>
      <c r="YN177" s="35"/>
      <c r="YO177" s="35"/>
      <c r="YP177" s="35"/>
      <c r="YQ177" s="35"/>
      <c r="YR177" s="35"/>
      <c r="YS177" s="35"/>
      <c r="YT177" s="35"/>
      <c r="YU177" s="35"/>
      <c r="YV177" s="35"/>
      <c r="YW177" s="35"/>
      <c r="YX177" s="35"/>
      <c r="YY177" s="35"/>
      <c r="YZ177" s="35"/>
      <c r="ZA177" s="35"/>
      <c r="ZB177" s="35"/>
      <c r="ZC177" s="35"/>
      <c r="ZD177" s="35"/>
      <c r="ZE177" s="35"/>
      <c r="ZF177" s="35"/>
      <c r="ZG177" s="35"/>
      <c r="ZH177" s="35"/>
      <c r="ZI177" s="35"/>
      <c r="ZJ177" s="35"/>
      <c r="ZK177" s="35"/>
      <c r="ZL177" s="35"/>
      <c r="ZM177" s="35"/>
      <c r="ZN177" s="35"/>
      <c r="ZO177" s="35"/>
      <c r="ZP177" s="35"/>
      <c r="ZQ177" s="35"/>
      <c r="ZR177" s="35"/>
      <c r="ZS177" s="35"/>
      <c r="ZT177" s="35"/>
      <c r="ZU177" s="35"/>
      <c r="ZV177" s="35"/>
      <c r="ZW177" s="35"/>
      <c r="ZX177" s="35"/>
      <c r="ZY177" s="35"/>
      <c r="ZZ177" s="35"/>
      <c r="AAA177" s="35"/>
      <c r="AAB177" s="35"/>
      <c r="AAC177" s="35"/>
      <c r="AAD177" s="35"/>
      <c r="AAE177" s="35"/>
      <c r="AAF177" s="35"/>
      <c r="AAG177" s="35"/>
      <c r="AAH177" s="35"/>
      <c r="AAI177" s="35"/>
      <c r="AAJ177" s="35"/>
      <c r="AAK177" s="35"/>
      <c r="AAL177" s="35"/>
      <c r="AAM177" s="35"/>
      <c r="AAN177" s="35"/>
      <c r="AAO177" s="35"/>
      <c r="AAP177" s="35"/>
      <c r="AAQ177" s="35"/>
      <c r="AAR177" s="35"/>
      <c r="AAS177" s="35"/>
      <c r="AAT177" s="35"/>
      <c r="AAU177" s="35"/>
      <c r="AAV177" s="35"/>
      <c r="AAW177" s="35"/>
      <c r="AAX177" s="35"/>
      <c r="AAY177" s="35"/>
      <c r="AAZ177" s="35"/>
      <c r="ABA177" s="35"/>
      <c r="ABB177" s="35"/>
      <c r="ABC177" s="35"/>
      <c r="ABD177" s="35"/>
      <c r="ABE177" s="35"/>
      <c r="ABF177" s="35"/>
      <c r="ABG177" s="35"/>
      <c r="ABH177" s="35"/>
      <c r="ABI177" s="35"/>
      <c r="ABJ177" s="35"/>
      <c r="ABK177" s="35"/>
      <c r="ABL177" s="35"/>
      <c r="ABM177" s="35"/>
      <c r="ABN177" s="35"/>
      <c r="ABO177" s="35"/>
      <c r="ABP177" s="35"/>
      <c r="ABQ177" s="35"/>
      <c r="ABR177" s="35"/>
      <c r="ABS177" s="35"/>
      <c r="ABT177" s="35"/>
      <c r="ABU177" s="35"/>
      <c r="ABV177" s="35"/>
      <c r="ABW177" s="35"/>
      <c r="ABX177" s="35"/>
      <c r="ABY177" s="35"/>
      <c r="ABZ177" s="35"/>
      <c r="ACA177" s="35"/>
      <c r="ACB177" s="35"/>
      <c r="ACC177" s="35"/>
      <c r="ACD177" s="35"/>
      <c r="ACE177" s="35"/>
      <c r="ACF177" s="35"/>
      <c r="ACG177" s="35"/>
      <c r="ACH177" s="35"/>
      <c r="ACI177" s="35"/>
      <c r="ACJ177" s="35"/>
      <c r="ACK177" s="35"/>
      <c r="ACL177" s="35"/>
      <c r="ACM177" s="35"/>
      <c r="ACN177" s="35"/>
      <c r="ACO177" s="35"/>
      <c r="ACP177" s="35"/>
      <c r="ACQ177" s="35"/>
      <c r="ACR177" s="35"/>
      <c r="ACS177" s="35"/>
      <c r="ACT177" s="35"/>
      <c r="ACU177" s="35"/>
      <c r="ACV177" s="35"/>
      <c r="ACW177" s="35"/>
      <c r="ACX177" s="35"/>
      <c r="ACY177" s="35"/>
      <c r="ACZ177" s="35"/>
      <c r="ADA177" s="35"/>
      <c r="ADB177" s="35"/>
      <c r="ADC177" s="35"/>
      <c r="ADD177" s="35"/>
      <c r="ADE177" s="35"/>
      <c r="ADF177" s="35"/>
      <c r="ADG177" s="35"/>
      <c r="ADH177" s="35"/>
      <c r="ADI177" s="35"/>
      <c r="ADJ177" s="35"/>
      <c r="ADK177" s="35"/>
      <c r="ADL177" s="35"/>
      <c r="ADM177" s="35"/>
      <c r="ADN177" s="35"/>
      <c r="ADO177" s="35"/>
      <c r="ADP177" s="35"/>
      <c r="ADQ177" s="35"/>
      <c r="ADR177" s="35"/>
      <c r="ADS177" s="35"/>
      <c r="ADT177" s="35"/>
      <c r="ADU177" s="35"/>
      <c r="ADV177" s="35"/>
      <c r="ADW177" s="35"/>
      <c r="ADX177" s="35"/>
      <c r="ADY177" s="35"/>
      <c r="ADZ177" s="35"/>
      <c r="AEA177" s="35"/>
      <c r="AEB177" s="35"/>
      <c r="AEC177" s="35"/>
      <c r="AED177" s="35"/>
      <c r="AEE177" s="35"/>
      <c r="AEF177" s="35"/>
      <c r="AEG177" s="35"/>
      <c r="AEH177" s="35"/>
      <c r="AEI177" s="35"/>
      <c r="AEJ177" s="35"/>
      <c r="AEK177" s="35"/>
      <c r="AEL177" s="35"/>
      <c r="AEM177" s="35"/>
      <c r="AEN177" s="35"/>
      <c r="AEO177" s="35"/>
      <c r="AEP177" s="35"/>
      <c r="AEQ177" s="35"/>
      <c r="AER177" s="35"/>
      <c r="AES177" s="35"/>
      <c r="AET177" s="35"/>
      <c r="AEU177" s="35"/>
      <c r="AEV177" s="35"/>
      <c r="AEW177" s="35"/>
      <c r="AEX177" s="35"/>
      <c r="AEY177" s="35"/>
      <c r="AEZ177" s="35"/>
      <c r="AFA177" s="35"/>
      <c r="AFB177" s="35"/>
      <c r="AFC177" s="35"/>
      <c r="AFD177" s="35"/>
      <c r="AFE177" s="35"/>
      <c r="AFF177" s="35"/>
      <c r="AFG177" s="35"/>
      <c r="AFH177" s="35"/>
      <c r="AFI177" s="35"/>
      <c r="AFJ177" s="35"/>
      <c r="AFK177" s="35"/>
      <c r="AFL177" s="35"/>
      <c r="AFM177" s="35"/>
      <c r="AFN177" s="35"/>
      <c r="AFO177" s="35"/>
      <c r="AFP177" s="35"/>
      <c r="AFQ177" s="35"/>
      <c r="AFR177" s="35"/>
      <c r="AFS177" s="35"/>
      <c r="AFT177" s="35"/>
      <c r="AFU177" s="35"/>
      <c r="AFV177" s="35"/>
      <c r="AFW177" s="35"/>
      <c r="AFX177" s="35"/>
      <c r="AFY177" s="35"/>
      <c r="AFZ177" s="35"/>
      <c r="AGA177" s="35"/>
      <c r="AGB177" s="35"/>
      <c r="AGC177" s="35"/>
      <c r="AGD177" s="35"/>
      <c r="AGE177" s="35"/>
      <c r="AGF177" s="35"/>
      <c r="AGG177" s="35"/>
      <c r="AGH177" s="35"/>
      <c r="AGI177" s="35"/>
      <c r="AGJ177" s="35"/>
      <c r="AGK177" s="35"/>
      <c r="AGL177" s="35"/>
      <c r="AGM177" s="35"/>
      <c r="AGN177" s="35"/>
      <c r="AGO177" s="35"/>
      <c r="AGP177" s="35"/>
      <c r="AGQ177" s="35"/>
      <c r="AGR177" s="35"/>
      <c r="AGS177" s="35"/>
      <c r="AGT177" s="35"/>
      <c r="AGU177" s="35"/>
      <c r="AGV177" s="35"/>
      <c r="AGW177" s="35"/>
      <c r="AGX177" s="35"/>
      <c r="AGY177" s="35"/>
      <c r="AGZ177" s="35"/>
      <c r="AHA177" s="35"/>
      <c r="AHB177" s="35"/>
      <c r="AHC177" s="35"/>
      <c r="AHD177" s="35"/>
      <c r="AHE177" s="35"/>
      <c r="AHF177" s="35"/>
      <c r="AHG177" s="35"/>
      <c r="AHH177" s="35"/>
      <c r="AHI177" s="35"/>
      <c r="AHJ177" s="35"/>
      <c r="AHK177" s="35"/>
      <c r="AHL177" s="35"/>
      <c r="AHM177" s="35"/>
      <c r="AHN177" s="35"/>
      <c r="AHO177" s="35"/>
      <c r="AHP177" s="35"/>
      <c r="AHQ177" s="35"/>
      <c r="AHR177" s="35"/>
      <c r="AHS177" s="35"/>
      <c r="AHT177" s="35"/>
      <c r="AHU177" s="35"/>
      <c r="AHV177" s="35"/>
      <c r="AHW177" s="35"/>
      <c r="AHX177" s="35"/>
      <c r="AHY177" s="35"/>
      <c r="AHZ177" s="35"/>
      <c r="AIA177" s="35"/>
      <c r="AIB177" s="35"/>
      <c r="AIC177" s="35"/>
      <c r="AID177" s="35"/>
      <c r="AIE177" s="35"/>
      <c r="AIF177" s="35"/>
      <c r="AIG177" s="35"/>
      <c r="AIH177" s="35"/>
      <c r="AII177" s="35"/>
      <c r="AIJ177" s="35"/>
      <c r="AIK177" s="35"/>
      <c r="AIL177" s="35"/>
      <c r="AIM177" s="35"/>
      <c r="AIN177" s="35"/>
      <c r="AIO177" s="35"/>
      <c r="AIP177" s="35"/>
      <c r="AIQ177" s="35"/>
      <c r="AIR177" s="35"/>
      <c r="AIS177" s="35"/>
      <c r="AIT177" s="35"/>
      <c r="AIU177" s="35"/>
      <c r="AIV177" s="35"/>
      <c r="AIW177" s="35"/>
      <c r="AIX177" s="35"/>
      <c r="AIY177" s="35"/>
      <c r="AIZ177" s="35"/>
      <c r="AJA177" s="35"/>
      <c r="AJB177" s="35"/>
      <c r="AJC177" s="35"/>
      <c r="AJD177" s="35"/>
      <c r="AJE177" s="35"/>
      <c r="AJF177" s="35"/>
      <c r="AJG177" s="35"/>
      <c r="AJH177" s="35"/>
      <c r="AJI177" s="35"/>
      <c r="AJJ177" s="35"/>
      <c r="AJK177" s="35"/>
      <c r="AJL177" s="35"/>
      <c r="AJM177" s="35"/>
      <c r="AJN177" s="35"/>
      <c r="AJO177" s="35"/>
      <c r="AJP177" s="35"/>
      <c r="AJQ177" s="35"/>
      <c r="AJR177" s="35"/>
      <c r="AJS177" s="35"/>
      <c r="AJT177" s="35"/>
      <c r="AJU177" s="35"/>
      <c r="AJV177" s="35"/>
      <c r="AJW177" s="35"/>
      <c r="AJX177" s="35"/>
      <c r="AJY177" s="35"/>
      <c r="AJZ177" s="35"/>
      <c r="AKA177" s="35"/>
      <c r="AKB177" s="35"/>
      <c r="AKC177" s="35"/>
      <c r="AKD177" s="35"/>
      <c r="AKE177" s="35"/>
      <c r="AKF177" s="35"/>
      <c r="AKG177" s="35"/>
      <c r="AKH177" s="35"/>
      <c r="AKI177" s="35"/>
      <c r="AKJ177" s="35"/>
      <c r="AKK177" s="35"/>
      <c r="AKL177" s="35"/>
      <c r="AKM177" s="35"/>
      <c r="AKN177" s="35"/>
      <c r="AKO177" s="35"/>
      <c r="AKP177" s="35"/>
      <c r="AKQ177" s="35"/>
      <c r="AKR177" s="35"/>
      <c r="AKS177" s="35"/>
      <c r="AKT177" s="35"/>
      <c r="AKU177" s="35"/>
      <c r="AKV177" s="35"/>
      <c r="AKW177" s="35"/>
      <c r="AKX177" s="35"/>
      <c r="AKY177" s="35"/>
      <c r="AKZ177" s="35"/>
      <c r="ALA177" s="35"/>
      <c r="ALB177" s="35"/>
      <c r="ALC177" s="35"/>
      <c r="ALD177" s="35"/>
      <c r="ALE177" s="35"/>
      <c r="ALF177" s="35"/>
      <c r="ALG177" s="35"/>
      <c r="ALH177" s="35"/>
      <c r="ALI177" s="35"/>
      <c r="ALJ177" s="35"/>
      <c r="ALK177" s="35"/>
      <c r="ALL177" s="35"/>
      <c r="ALM177" s="35"/>
      <c r="ALN177" s="35"/>
      <c r="ALO177" s="35"/>
      <c r="ALP177" s="35"/>
      <c r="ALQ177" s="35"/>
      <c r="ALR177" s="35"/>
      <c r="ALS177" s="35"/>
      <c r="ALT177" s="35"/>
      <c r="ALU177" s="35"/>
      <c r="ALV177" s="35"/>
      <c r="ALW177" s="35"/>
      <c r="ALX177" s="35"/>
      <c r="ALY177" s="35"/>
      <c r="ALZ177" s="35"/>
      <c r="AMA177" s="35"/>
    </row>
    <row r="178" spans="14:1015">
      <c r="N178" s="3">
        <f>Y178*info!T$4+AC178*info!T$5+AG178*info!T$6+AK178*info!T$7+N177</f>
        <v>3.3545999999999974</v>
      </c>
      <c r="P178" s="45">
        <v>138</v>
      </c>
      <c r="Q178" s="131"/>
      <c r="R178" s="131"/>
      <c r="S178" s="161">
        <f t="shared" si="93"/>
        <v>2.7361264822134385E-2</v>
      </c>
      <c r="T178" s="169">
        <f>AA177*$AA$30*$AA$34*(1-$AA$32)+AE177*$AE$30*$AE$34*(1-$AE$32)+AI177*$AI$30*$AI$34*(1-$AI$32)+AM177*$AM$30*$AM$34*(1-$AM$32)+AQ177*$AQ$30*$AQ$34*(1-$AQ$32)+AU177*$AU$30*$AU$34*(1-$AU$32)+Q178-R178+AW177+AX177+Advance!G152</f>
        <v>0.22799999999999931</v>
      </c>
      <c r="U178" s="132">
        <f t="shared" si="102"/>
        <v>0</v>
      </c>
      <c r="V178" s="165">
        <f t="shared" si="81"/>
        <v>0.22799999999999931</v>
      </c>
      <c r="W178" s="166">
        <f t="shared" si="94"/>
        <v>8.8439999999999994</v>
      </c>
      <c r="X178" s="49"/>
      <c r="Y178" s="42">
        <f t="shared" si="73"/>
        <v>0</v>
      </c>
      <c r="Z178" s="46">
        <f t="shared" si="95"/>
        <v>0</v>
      </c>
      <c r="AA178" s="47">
        <f t="shared" si="82"/>
        <v>0</v>
      </c>
      <c r="AB178" s="48">
        <f t="shared" si="83"/>
        <v>0.22799999999999931</v>
      </c>
      <c r="AC178" s="49">
        <f t="shared" si="84"/>
        <v>0</v>
      </c>
      <c r="AD178" s="46">
        <f t="shared" si="96"/>
        <v>0</v>
      </c>
      <c r="AE178" s="46">
        <f t="shared" si="85"/>
        <v>100</v>
      </c>
      <c r="AF178" s="50">
        <f t="shared" si="74"/>
        <v>0.22799999999999931</v>
      </c>
      <c r="AG178" s="42">
        <f t="shared" si="97"/>
        <v>6</v>
      </c>
      <c r="AH178" s="46">
        <f t="shared" si="98"/>
        <v>-6</v>
      </c>
      <c r="AI178" s="46">
        <f t="shared" si="86"/>
        <v>200</v>
      </c>
      <c r="AJ178" s="50">
        <f t="shared" si="75"/>
        <v>8.3999999999999297E-2</v>
      </c>
      <c r="AK178" s="42">
        <f t="shared" si="87"/>
        <v>2</v>
      </c>
      <c r="AL178" s="46">
        <f t="shared" si="99"/>
        <v>-5</v>
      </c>
      <c r="AM178" s="46">
        <f t="shared" si="88"/>
        <v>79</v>
      </c>
      <c r="AN178" s="50">
        <f t="shared" si="76"/>
        <v>1.1999999999999303E-2</v>
      </c>
      <c r="AO178" s="42">
        <f t="shared" si="89"/>
        <v>0</v>
      </c>
      <c r="AP178" s="46">
        <f t="shared" si="100"/>
        <v>0</v>
      </c>
      <c r="AQ178" s="46">
        <f t="shared" si="90"/>
        <v>0</v>
      </c>
      <c r="AR178" s="50">
        <f t="shared" si="77"/>
        <v>1.1999999999999303E-2</v>
      </c>
      <c r="AS178" s="42">
        <f t="shared" si="91"/>
        <v>0</v>
      </c>
      <c r="AT178" s="46">
        <f t="shared" si="101"/>
        <v>0</v>
      </c>
      <c r="AU178" s="46">
        <f t="shared" si="92"/>
        <v>0</v>
      </c>
      <c r="AV178" s="51">
        <f t="shared" si="78"/>
        <v>1.1999999999999303E-2</v>
      </c>
      <c r="AW178" s="42">
        <f t="shared" si="79"/>
        <v>0.22799999999999931</v>
      </c>
      <c r="AX178" s="43">
        <f t="shared" si="80"/>
        <v>-0.21600000000000003</v>
      </c>
      <c r="AY178" s="42">
        <f t="shared" si="103"/>
        <v>379</v>
      </c>
      <c r="AZ178" s="52">
        <f t="shared" si="104"/>
        <v>8.8439999999999994</v>
      </c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  <c r="QR178" s="35"/>
      <c r="QS178" s="35"/>
      <c r="QT178" s="35"/>
      <c r="QU178" s="35"/>
      <c r="QV178" s="35"/>
      <c r="QW178" s="35"/>
      <c r="QX178" s="35"/>
      <c r="QY178" s="35"/>
      <c r="QZ178" s="35"/>
      <c r="RA178" s="35"/>
      <c r="RB178" s="35"/>
      <c r="RC178" s="35"/>
      <c r="RD178" s="35"/>
      <c r="RE178" s="35"/>
      <c r="RF178" s="35"/>
      <c r="RG178" s="35"/>
      <c r="RH178" s="35"/>
      <c r="RI178" s="35"/>
      <c r="RJ178" s="35"/>
      <c r="RK178" s="35"/>
      <c r="RL178" s="35"/>
      <c r="RM178" s="35"/>
      <c r="RN178" s="35"/>
      <c r="RO178" s="35"/>
      <c r="RP178" s="35"/>
      <c r="RQ178" s="35"/>
      <c r="RR178" s="35"/>
      <c r="RS178" s="35"/>
      <c r="RT178" s="35"/>
      <c r="RU178" s="35"/>
      <c r="RV178" s="35"/>
      <c r="RW178" s="35"/>
      <c r="RX178" s="35"/>
      <c r="RY178" s="35"/>
      <c r="RZ178" s="35"/>
      <c r="SA178" s="35"/>
      <c r="SB178" s="35"/>
      <c r="SC178" s="35"/>
      <c r="SD178" s="35"/>
      <c r="SE178" s="35"/>
      <c r="SF178" s="35"/>
      <c r="SG178" s="35"/>
      <c r="SH178" s="35"/>
      <c r="SI178" s="35"/>
      <c r="SJ178" s="35"/>
      <c r="SK178" s="35"/>
      <c r="SL178" s="35"/>
      <c r="SM178" s="35"/>
      <c r="SN178" s="35"/>
      <c r="SO178" s="35"/>
      <c r="SP178" s="35"/>
      <c r="SQ178" s="35"/>
      <c r="SR178" s="35"/>
      <c r="SS178" s="35"/>
      <c r="ST178" s="35"/>
      <c r="SU178" s="35"/>
      <c r="SV178" s="35"/>
      <c r="SW178" s="35"/>
      <c r="SX178" s="35"/>
      <c r="SY178" s="35"/>
      <c r="SZ178" s="35"/>
      <c r="TA178" s="35"/>
      <c r="TB178" s="35"/>
      <c r="TC178" s="35"/>
      <c r="TD178" s="35"/>
      <c r="TE178" s="35"/>
      <c r="TF178" s="35"/>
      <c r="TG178" s="35"/>
      <c r="TH178" s="35"/>
      <c r="TI178" s="35"/>
      <c r="TJ178" s="35"/>
      <c r="TK178" s="35"/>
      <c r="TL178" s="35"/>
      <c r="TM178" s="35"/>
      <c r="TN178" s="35"/>
      <c r="TO178" s="35"/>
      <c r="TP178" s="35"/>
      <c r="TQ178" s="35"/>
      <c r="TR178" s="35"/>
      <c r="TS178" s="35"/>
      <c r="TT178" s="35"/>
      <c r="TU178" s="35"/>
      <c r="TV178" s="35"/>
      <c r="TW178" s="35"/>
      <c r="TX178" s="35"/>
      <c r="TY178" s="35"/>
      <c r="TZ178" s="35"/>
      <c r="UA178" s="35"/>
      <c r="UB178" s="35"/>
      <c r="UC178" s="35"/>
      <c r="UD178" s="35"/>
      <c r="UE178" s="35"/>
      <c r="UF178" s="35"/>
      <c r="UG178" s="35"/>
      <c r="UH178" s="35"/>
      <c r="UI178" s="35"/>
      <c r="UJ178" s="35"/>
      <c r="UK178" s="35"/>
      <c r="UL178" s="35"/>
      <c r="UM178" s="35"/>
      <c r="UN178" s="35"/>
      <c r="UO178" s="35"/>
      <c r="UP178" s="35"/>
      <c r="UQ178" s="35"/>
      <c r="UR178" s="35"/>
      <c r="US178" s="35"/>
      <c r="UT178" s="35"/>
      <c r="UU178" s="35"/>
      <c r="UV178" s="35"/>
      <c r="UW178" s="35"/>
      <c r="UX178" s="35"/>
      <c r="UY178" s="35"/>
      <c r="UZ178" s="35"/>
      <c r="VA178" s="35"/>
      <c r="VB178" s="35"/>
      <c r="VC178" s="35"/>
      <c r="VD178" s="35"/>
      <c r="VE178" s="35"/>
      <c r="VF178" s="35"/>
      <c r="VG178" s="35"/>
      <c r="VH178" s="35"/>
      <c r="VI178" s="35"/>
      <c r="VJ178" s="35"/>
      <c r="VK178" s="35"/>
      <c r="VL178" s="35"/>
      <c r="VM178" s="35"/>
      <c r="VN178" s="35"/>
      <c r="VO178" s="35"/>
      <c r="VP178" s="35"/>
      <c r="VQ178" s="35"/>
      <c r="VR178" s="35"/>
      <c r="VS178" s="35"/>
      <c r="VT178" s="35"/>
      <c r="VU178" s="35"/>
      <c r="VV178" s="35"/>
      <c r="VW178" s="35"/>
      <c r="VX178" s="35"/>
      <c r="VY178" s="35"/>
      <c r="VZ178" s="35"/>
      <c r="WA178" s="35"/>
      <c r="WB178" s="35"/>
      <c r="WC178" s="35"/>
      <c r="WD178" s="35"/>
      <c r="WE178" s="35"/>
      <c r="WF178" s="35"/>
      <c r="WG178" s="35"/>
      <c r="WH178" s="35"/>
      <c r="WI178" s="35"/>
      <c r="WJ178" s="35"/>
      <c r="WK178" s="35"/>
      <c r="WL178" s="35"/>
      <c r="WM178" s="35"/>
      <c r="WN178" s="35"/>
      <c r="WO178" s="35"/>
      <c r="WP178" s="35"/>
      <c r="WQ178" s="35"/>
      <c r="WR178" s="35"/>
      <c r="WS178" s="35"/>
      <c r="WT178" s="35"/>
      <c r="WU178" s="35"/>
      <c r="WV178" s="35"/>
      <c r="WW178" s="35"/>
      <c r="WX178" s="35"/>
      <c r="WY178" s="35"/>
      <c r="WZ178" s="35"/>
      <c r="XA178" s="35"/>
      <c r="XB178" s="35"/>
      <c r="XC178" s="35"/>
      <c r="XD178" s="35"/>
      <c r="XE178" s="35"/>
      <c r="XF178" s="35"/>
      <c r="XG178" s="35"/>
      <c r="XH178" s="35"/>
      <c r="XI178" s="35"/>
      <c r="XJ178" s="35"/>
      <c r="XK178" s="35"/>
      <c r="XL178" s="35"/>
      <c r="XM178" s="35"/>
      <c r="XN178" s="35"/>
      <c r="XO178" s="35"/>
      <c r="XP178" s="35"/>
      <c r="XQ178" s="35"/>
      <c r="XR178" s="35"/>
      <c r="XS178" s="35"/>
      <c r="XT178" s="35"/>
      <c r="XU178" s="35"/>
      <c r="XV178" s="35"/>
      <c r="XW178" s="35"/>
      <c r="XX178" s="35"/>
      <c r="XY178" s="35"/>
      <c r="XZ178" s="35"/>
      <c r="YA178" s="35"/>
      <c r="YB178" s="35"/>
      <c r="YC178" s="35"/>
      <c r="YD178" s="35"/>
      <c r="YE178" s="35"/>
      <c r="YF178" s="35"/>
      <c r="YG178" s="35"/>
      <c r="YH178" s="35"/>
      <c r="YI178" s="35"/>
      <c r="YJ178" s="35"/>
      <c r="YK178" s="35"/>
      <c r="YL178" s="35"/>
      <c r="YM178" s="35"/>
      <c r="YN178" s="35"/>
      <c r="YO178" s="35"/>
      <c r="YP178" s="35"/>
      <c r="YQ178" s="35"/>
      <c r="YR178" s="35"/>
      <c r="YS178" s="35"/>
      <c r="YT178" s="35"/>
      <c r="YU178" s="35"/>
      <c r="YV178" s="35"/>
      <c r="YW178" s="35"/>
      <c r="YX178" s="35"/>
      <c r="YY178" s="35"/>
      <c r="YZ178" s="35"/>
      <c r="ZA178" s="35"/>
      <c r="ZB178" s="35"/>
      <c r="ZC178" s="35"/>
      <c r="ZD178" s="35"/>
      <c r="ZE178" s="35"/>
      <c r="ZF178" s="35"/>
      <c r="ZG178" s="35"/>
      <c r="ZH178" s="35"/>
      <c r="ZI178" s="35"/>
      <c r="ZJ178" s="35"/>
      <c r="ZK178" s="35"/>
      <c r="ZL178" s="35"/>
      <c r="ZM178" s="35"/>
      <c r="ZN178" s="35"/>
      <c r="ZO178" s="35"/>
      <c r="ZP178" s="35"/>
      <c r="ZQ178" s="35"/>
      <c r="ZR178" s="35"/>
      <c r="ZS178" s="35"/>
      <c r="ZT178" s="35"/>
      <c r="ZU178" s="35"/>
      <c r="ZV178" s="35"/>
      <c r="ZW178" s="35"/>
      <c r="ZX178" s="35"/>
      <c r="ZY178" s="35"/>
      <c r="ZZ178" s="35"/>
      <c r="AAA178" s="35"/>
      <c r="AAB178" s="35"/>
      <c r="AAC178" s="35"/>
      <c r="AAD178" s="35"/>
      <c r="AAE178" s="35"/>
      <c r="AAF178" s="35"/>
      <c r="AAG178" s="35"/>
      <c r="AAH178" s="35"/>
      <c r="AAI178" s="35"/>
      <c r="AAJ178" s="35"/>
      <c r="AAK178" s="35"/>
      <c r="AAL178" s="35"/>
      <c r="AAM178" s="35"/>
      <c r="AAN178" s="35"/>
      <c r="AAO178" s="35"/>
      <c r="AAP178" s="35"/>
      <c r="AAQ178" s="35"/>
      <c r="AAR178" s="35"/>
      <c r="AAS178" s="35"/>
      <c r="AAT178" s="35"/>
      <c r="AAU178" s="35"/>
      <c r="AAV178" s="35"/>
      <c r="AAW178" s="35"/>
      <c r="AAX178" s="35"/>
      <c r="AAY178" s="35"/>
      <c r="AAZ178" s="35"/>
      <c r="ABA178" s="35"/>
      <c r="ABB178" s="35"/>
      <c r="ABC178" s="35"/>
      <c r="ABD178" s="35"/>
      <c r="ABE178" s="35"/>
      <c r="ABF178" s="35"/>
      <c r="ABG178" s="35"/>
      <c r="ABH178" s="35"/>
      <c r="ABI178" s="35"/>
      <c r="ABJ178" s="35"/>
      <c r="ABK178" s="35"/>
      <c r="ABL178" s="35"/>
      <c r="ABM178" s="35"/>
      <c r="ABN178" s="35"/>
      <c r="ABO178" s="35"/>
      <c r="ABP178" s="35"/>
      <c r="ABQ178" s="35"/>
      <c r="ABR178" s="35"/>
      <c r="ABS178" s="35"/>
      <c r="ABT178" s="35"/>
      <c r="ABU178" s="35"/>
      <c r="ABV178" s="35"/>
      <c r="ABW178" s="35"/>
      <c r="ABX178" s="35"/>
      <c r="ABY178" s="35"/>
      <c r="ABZ178" s="35"/>
      <c r="ACA178" s="35"/>
      <c r="ACB178" s="35"/>
      <c r="ACC178" s="35"/>
      <c r="ACD178" s="35"/>
      <c r="ACE178" s="35"/>
      <c r="ACF178" s="35"/>
      <c r="ACG178" s="35"/>
      <c r="ACH178" s="35"/>
      <c r="ACI178" s="35"/>
      <c r="ACJ178" s="35"/>
      <c r="ACK178" s="35"/>
      <c r="ACL178" s="35"/>
      <c r="ACM178" s="35"/>
      <c r="ACN178" s="35"/>
      <c r="ACO178" s="35"/>
      <c r="ACP178" s="35"/>
      <c r="ACQ178" s="35"/>
      <c r="ACR178" s="35"/>
      <c r="ACS178" s="35"/>
      <c r="ACT178" s="35"/>
      <c r="ACU178" s="35"/>
      <c r="ACV178" s="35"/>
      <c r="ACW178" s="35"/>
      <c r="ACX178" s="35"/>
      <c r="ACY178" s="35"/>
      <c r="ACZ178" s="35"/>
      <c r="ADA178" s="35"/>
      <c r="ADB178" s="35"/>
      <c r="ADC178" s="35"/>
      <c r="ADD178" s="35"/>
      <c r="ADE178" s="35"/>
      <c r="ADF178" s="35"/>
      <c r="ADG178" s="35"/>
      <c r="ADH178" s="35"/>
      <c r="ADI178" s="35"/>
      <c r="ADJ178" s="35"/>
      <c r="ADK178" s="35"/>
      <c r="ADL178" s="35"/>
      <c r="ADM178" s="35"/>
      <c r="ADN178" s="35"/>
      <c r="ADO178" s="35"/>
      <c r="ADP178" s="35"/>
      <c r="ADQ178" s="35"/>
      <c r="ADR178" s="35"/>
      <c r="ADS178" s="35"/>
      <c r="ADT178" s="35"/>
      <c r="ADU178" s="35"/>
      <c r="ADV178" s="35"/>
      <c r="ADW178" s="35"/>
      <c r="ADX178" s="35"/>
      <c r="ADY178" s="35"/>
      <c r="ADZ178" s="35"/>
      <c r="AEA178" s="35"/>
      <c r="AEB178" s="35"/>
      <c r="AEC178" s="35"/>
      <c r="AED178" s="35"/>
      <c r="AEE178" s="35"/>
      <c r="AEF178" s="35"/>
      <c r="AEG178" s="35"/>
      <c r="AEH178" s="35"/>
      <c r="AEI178" s="35"/>
      <c r="AEJ178" s="35"/>
      <c r="AEK178" s="35"/>
      <c r="AEL178" s="35"/>
      <c r="AEM178" s="35"/>
      <c r="AEN178" s="35"/>
      <c r="AEO178" s="35"/>
      <c r="AEP178" s="35"/>
      <c r="AEQ178" s="35"/>
      <c r="AER178" s="35"/>
      <c r="AES178" s="35"/>
      <c r="AET178" s="35"/>
      <c r="AEU178" s="35"/>
      <c r="AEV178" s="35"/>
      <c r="AEW178" s="35"/>
      <c r="AEX178" s="35"/>
      <c r="AEY178" s="35"/>
      <c r="AEZ178" s="35"/>
      <c r="AFA178" s="35"/>
      <c r="AFB178" s="35"/>
      <c r="AFC178" s="35"/>
      <c r="AFD178" s="35"/>
      <c r="AFE178" s="35"/>
      <c r="AFF178" s="35"/>
      <c r="AFG178" s="35"/>
      <c r="AFH178" s="35"/>
      <c r="AFI178" s="35"/>
      <c r="AFJ178" s="35"/>
      <c r="AFK178" s="35"/>
      <c r="AFL178" s="35"/>
      <c r="AFM178" s="35"/>
      <c r="AFN178" s="35"/>
      <c r="AFO178" s="35"/>
      <c r="AFP178" s="35"/>
      <c r="AFQ178" s="35"/>
      <c r="AFR178" s="35"/>
      <c r="AFS178" s="35"/>
      <c r="AFT178" s="35"/>
      <c r="AFU178" s="35"/>
      <c r="AFV178" s="35"/>
      <c r="AFW178" s="35"/>
      <c r="AFX178" s="35"/>
      <c r="AFY178" s="35"/>
      <c r="AFZ178" s="35"/>
      <c r="AGA178" s="35"/>
      <c r="AGB178" s="35"/>
      <c r="AGC178" s="35"/>
      <c r="AGD178" s="35"/>
      <c r="AGE178" s="35"/>
      <c r="AGF178" s="35"/>
      <c r="AGG178" s="35"/>
      <c r="AGH178" s="35"/>
      <c r="AGI178" s="35"/>
      <c r="AGJ178" s="35"/>
      <c r="AGK178" s="35"/>
      <c r="AGL178" s="35"/>
      <c r="AGM178" s="35"/>
      <c r="AGN178" s="35"/>
      <c r="AGO178" s="35"/>
      <c r="AGP178" s="35"/>
      <c r="AGQ178" s="35"/>
      <c r="AGR178" s="35"/>
      <c r="AGS178" s="35"/>
      <c r="AGT178" s="35"/>
      <c r="AGU178" s="35"/>
      <c r="AGV178" s="35"/>
      <c r="AGW178" s="35"/>
      <c r="AGX178" s="35"/>
      <c r="AGY178" s="35"/>
      <c r="AGZ178" s="35"/>
      <c r="AHA178" s="35"/>
      <c r="AHB178" s="35"/>
      <c r="AHC178" s="35"/>
      <c r="AHD178" s="35"/>
      <c r="AHE178" s="35"/>
      <c r="AHF178" s="35"/>
      <c r="AHG178" s="35"/>
      <c r="AHH178" s="35"/>
      <c r="AHI178" s="35"/>
      <c r="AHJ178" s="35"/>
      <c r="AHK178" s="35"/>
      <c r="AHL178" s="35"/>
      <c r="AHM178" s="35"/>
      <c r="AHN178" s="35"/>
      <c r="AHO178" s="35"/>
      <c r="AHP178" s="35"/>
      <c r="AHQ178" s="35"/>
      <c r="AHR178" s="35"/>
      <c r="AHS178" s="35"/>
      <c r="AHT178" s="35"/>
      <c r="AHU178" s="35"/>
      <c r="AHV178" s="35"/>
      <c r="AHW178" s="35"/>
      <c r="AHX178" s="35"/>
      <c r="AHY178" s="35"/>
      <c r="AHZ178" s="35"/>
      <c r="AIA178" s="35"/>
      <c r="AIB178" s="35"/>
      <c r="AIC178" s="35"/>
      <c r="AID178" s="35"/>
      <c r="AIE178" s="35"/>
      <c r="AIF178" s="35"/>
      <c r="AIG178" s="35"/>
      <c r="AIH178" s="35"/>
      <c r="AII178" s="35"/>
      <c r="AIJ178" s="35"/>
      <c r="AIK178" s="35"/>
      <c r="AIL178" s="35"/>
      <c r="AIM178" s="35"/>
      <c r="AIN178" s="35"/>
      <c r="AIO178" s="35"/>
      <c r="AIP178" s="35"/>
      <c r="AIQ178" s="35"/>
      <c r="AIR178" s="35"/>
      <c r="AIS178" s="35"/>
      <c r="AIT178" s="35"/>
      <c r="AIU178" s="35"/>
      <c r="AIV178" s="35"/>
      <c r="AIW178" s="35"/>
      <c r="AIX178" s="35"/>
      <c r="AIY178" s="35"/>
      <c r="AIZ178" s="35"/>
      <c r="AJA178" s="35"/>
      <c r="AJB178" s="35"/>
      <c r="AJC178" s="35"/>
      <c r="AJD178" s="35"/>
      <c r="AJE178" s="35"/>
      <c r="AJF178" s="35"/>
      <c r="AJG178" s="35"/>
      <c r="AJH178" s="35"/>
      <c r="AJI178" s="35"/>
      <c r="AJJ178" s="35"/>
      <c r="AJK178" s="35"/>
      <c r="AJL178" s="35"/>
      <c r="AJM178" s="35"/>
      <c r="AJN178" s="35"/>
      <c r="AJO178" s="35"/>
      <c r="AJP178" s="35"/>
      <c r="AJQ178" s="35"/>
      <c r="AJR178" s="35"/>
      <c r="AJS178" s="35"/>
      <c r="AJT178" s="35"/>
      <c r="AJU178" s="35"/>
      <c r="AJV178" s="35"/>
      <c r="AJW178" s="35"/>
      <c r="AJX178" s="35"/>
      <c r="AJY178" s="35"/>
      <c r="AJZ178" s="35"/>
      <c r="AKA178" s="35"/>
      <c r="AKB178" s="35"/>
      <c r="AKC178" s="35"/>
      <c r="AKD178" s="35"/>
      <c r="AKE178" s="35"/>
      <c r="AKF178" s="35"/>
      <c r="AKG178" s="35"/>
      <c r="AKH178" s="35"/>
      <c r="AKI178" s="35"/>
      <c r="AKJ178" s="35"/>
      <c r="AKK178" s="35"/>
      <c r="AKL178" s="35"/>
      <c r="AKM178" s="35"/>
      <c r="AKN178" s="35"/>
      <c r="AKO178" s="35"/>
      <c r="AKP178" s="35"/>
      <c r="AKQ178" s="35"/>
      <c r="AKR178" s="35"/>
      <c r="AKS178" s="35"/>
      <c r="AKT178" s="35"/>
      <c r="AKU178" s="35"/>
      <c r="AKV178" s="35"/>
      <c r="AKW178" s="35"/>
      <c r="AKX178" s="35"/>
      <c r="AKY178" s="35"/>
      <c r="AKZ178" s="35"/>
      <c r="ALA178" s="35"/>
      <c r="ALB178" s="35"/>
      <c r="ALC178" s="35"/>
      <c r="ALD178" s="35"/>
      <c r="ALE178" s="35"/>
      <c r="ALF178" s="35"/>
      <c r="ALG178" s="35"/>
      <c r="ALH178" s="35"/>
      <c r="ALI178" s="35"/>
      <c r="ALJ178" s="35"/>
      <c r="ALK178" s="35"/>
      <c r="ALL178" s="35"/>
      <c r="ALM178" s="35"/>
      <c r="ALN178" s="35"/>
      <c r="ALO178" s="35"/>
      <c r="ALP178" s="35"/>
      <c r="ALQ178" s="35"/>
      <c r="ALR178" s="35"/>
      <c r="ALS178" s="35"/>
      <c r="ALT178" s="35"/>
      <c r="ALU178" s="35"/>
      <c r="ALV178" s="35"/>
      <c r="ALW178" s="35"/>
      <c r="ALX178" s="35"/>
      <c r="ALY178" s="35"/>
      <c r="ALZ178" s="35"/>
      <c r="AMA178" s="35"/>
    </row>
    <row r="179" spans="14:1015">
      <c r="N179" s="3">
        <f>Y179*info!T$4+AC179*info!T$5+AG179*info!T$6+AK179*info!T$7+N178</f>
        <v>3.3833999999999973</v>
      </c>
      <c r="P179" s="45">
        <v>139</v>
      </c>
      <c r="Q179" s="131"/>
      <c r="R179" s="131"/>
      <c r="S179" s="161">
        <f t="shared" si="93"/>
        <v>2.7115810276679839E-2</v>
      </c>
      <c r="T179" s="169">
        <f>AA178*$AA$30*$AA$34*(1-$AA$32)+AE178*$AE$30*$AE$34*(1-$AE$32)+AI178*$AI$30*$AI$34*(1-$AI$32)+AM178*$AM$30*$AM$34*(1-$AM$32)+AQ178*$AQ$30*$AQ$34*(1-$AQ$32)+AU178*$AU$30*$AU$34*(1-$AU$32)+Q179-R179+AW178+AX178+Advance!G153</f>
        <v>0.23309999999999925</v>
      </c>
      <c r="U179" s="132">
        <f t="shared" si="102"/>
        <v>0</v>
      </c>
      <c r="V179" s="165">
        <f t="shared" si="81"/>
        <v>0.23309999999999925</v>
      </c>
      <c r="W179" s="166">
        <f t="shared" si="94"/>
        <v>8.7360000000000007</v>
      </c>
      <c r="X179" s="49"/>
      <c r="Y179" s="42">
        <f t="shared" si="73"/>
        <v>0</v>
      </c>
      <c r="Z179" s="46">
        <f t="shared" si="95"/>
        <v>0</v>
      </c>
      <c r="AA179" s="47">
        <f t="shared" si="82"/>
        <v>0</v>
      </c>
      <c r="AB179" s="48">
        <f t="shared" si="83"/>
        <v>0.23309999999999925</v>
      </c>
      <c r="AC179" s="49">
        <f t="shared" si="84"/>
        <v>0</v>
      </c>
      <c r="AD179" s="46">
        <f t="shared" si="96"/>
        <v>0</v>
      </c>
      <c r="AE179" s="46">
        <f t="shared" si="85"/>
        <v>100</v>
      </c>
      <c r="AF179" s="50">
        <f t="shared" si="74"/>
        <v>0.23309999999999925</v>
      </c>
      <c r="AG179" s="42">
        <f t="shared" si="97"/>
        <v>6</v>
      </c>
      <c r="AH179" s="46">
        <f t="shared" si="98"/>
        <v>-6</v>
      </c>
      <c r="AI179" s="46">
        <f t="shared" si="86"/>
        <v>200</v>
      </c>
      <c r="AJ179" s="50">
        <f t="shared" si="75"/>
        <v>8.9099999999999235E-2</v>
      </c>
      <c r="AK179" s="42">
        <f t="shared" si="87"/>
        <v>2</v>
      </c>
      <c r="AL179" s="46">
        <f t="shared" si="99"/>
        <v>-5</v>
      </c>
      <c r="AM179" s="46">
        <f t="shared" si="88"/>
        <v>76</v>
      </c>
      <c r="AN179" s="50">
        <f t="shared" si="76"/>
        <v>1.7099999999999241E-2</v>
      </c>
      <c r="AO179" s="42">
        <f t="shared" si="89"/>
        <v>0</v>
      </c>
      <c r="AP179" s="46">
        <f t="shared" si="100"/>
        <v>0</v>
      </c>
      <c r="AQ179" s="46">
        <f t="shared" si="90"/>
        <v>0</v>
      </c>
      <c r="AR179" s="50">
        <f t="shared" si="77"/>
        <v>1.7099999999999241E-2</v>
      </c>
      <c r="AS179" s="42">
        <f t="shared" si="91"/>
        <v>0</v>
      </c>
      <c r="AT179" s="46">
        <f t="shared" si="101"/>
        <v>0</v>
      </c>
      <c r="AU179" s="46">
        <f t="shared" si="92"/>
        <v>0</v>
      </c>
      <c r="AV179" s="51">
        <f t="shared" si="78"/>
        <v>1.7099999999999241E-2</v>
      </c>
      <c r="AW179" s="42">
        <f t="shared" si="79"/>
        <v>0.23309999999999925</v>
      </c>
      <c r="AX179" s="43">
        <f t="shared" si="80"/>
        <v>-0.21600000000000003</v>
      </c>
      <c r="AY179" s="42">
        <f t="shared" si="103"/>
        <v>376</v>
      </c>
      <c r="AZ179" s="52">
        <f t="shared" si="104"/>
        <v>8.7360000000000007</v>
      </c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  <c r="QR179" s="35"/>
      <c r="QS179" s="35"/>
      <c r="QT179" s="35"/>
      <c r="QU179" s="35"/>
      <c r="QV179" s="35"/>
      <c r="QW179" s="35"/>
      <c r="QX179" s="35"/>
      <c r="QY179" s="35"/>
      <c r="QZ179" s="35"/>
      <c r="RA179" s="35"/>
      <c r="RB179" s="35"/>
      <c r="RC179" s="35"/>
      <c r="RD179" s="35"/>
      <c r="RE179" s="35"/>
      <c r="RF179" s="35"/>
      <c r="RG179" s="35"/>
      <c r="RH179" s="35"/>
      <c r="RI179" s="35"/>
      <c r="RJ179" s="35"/>
      <c r="RK179" s="35"/>
      <c r="RL179" s="35"/>
      <c r="RM179" s="35"/>
      <c r="RN179" s="35"/>
      <c r="RO179" s="35"/>
      <c r="RP179" s="35"/>
      <c r="RQ179" s="35"/>
      <c r="RR179" s="35"/>
      <c r="RS179" s="35"/>
      <c r="RT179" s="35"/>
      <c r="RU179" s="35"/>
      <c r="RV179" s="35"/>
      <c r="RW179" s="35"/>
      <c r="RX179" s="35"/>
      <c r="RY179" s="35"/>
      <c r="RZ179" s="35"/>
      <c r="SA179" s="35"/>
      <c r="SB179" s="35"/>
      <c r="SC179" s="35"/>
      <c r="SD179" s="35"/>
      <c r="SE179" s="35"/>
      <c r="SF179" s="35"/>
      <c r="SG179" s="35"/>
      <c r="SH179" s="35"/>
      <c r="SI179" s="35"/>
      <c r="SJ179" s="35"/>
      <c r="SK179" s="35"/>
      <c r="SL179" s="35"/>
      <c r="SM179" s="35"/>
      <c r="SN179" s="35"/>
      <c r="SO179" s="35"/>
      <c r="SP179" s="35"/>
      <c r="SQ179" s="35"/>
      <c r="SR179" s="35"/>
      <c r="SS179" s="35"/>
      <c r="ST179" s="35"/>
      <c r="SU179" s="35"/>
      <c r="SV179" s="35"/>
      <c r="SW179" s="35"/>
      <c r="SX179" s="35"/>
      <c r="SY179" s="35"/>
      <c r="SZ179" s="35"/>
      <c r="TA179" s="35"/>
      <c r="TB179" s="35"/>
      <c r="TC179" s="35"/>
      <c r="TD179" s="35"/>
      <c r="TE179" s="35"/>
      <c r="TF179" s="35"/>
      <c r="TG179" s="35"/>
      <c r="TH179" s="35"/>
      <c r="TI179" s="35"/>
      <c r="TJ179" s="35"/>
      <c r="TK179" s="35"/>
      <c r="TL179" s="35"/>
      <c r="TM179" s="35"/>
      <c r="TN179" s="35"/>
      <c r="TO179" s="35"/>
      <c r="TP179" s="35"/>
      <c r="TQ179" s="35"/>
      <c r="TR179" s="35"/>
      <c r="TS179" s="35"/>
      <c r="TT179" s="35"/>
      <c r="TU179" s="35"/>
      <c r="TV179" s="35"/>
      <c r="TW179" s="35"/>
      <c r="TX179" s="35"/>
      <c r="TY179" s="35"/>
      <c r="TZ179" s="35"/>
      <c r="UA179" s="35"/>
      <c r="UB179" s="35"/>
      <c r="UC179" s="35"/>
      <c r="UD179" s="35"/>
      <c r="UE179" s="35"/>
      <c r="UF179" s="35"/>
      <c r="UG179" s="35"/>
      <c r="UH179" s="35"/>
      <c r="UI179" s="35"/>
      <c r="UJ179" s="35"/>
      <c r="UK179" s="35"/>
      <c r="UL179" s="35"/>
      <c r="UM179" s="35"/>
      <c r="UN179" s="35"/>
      <c r="UO179" s="35"/>
      <c r="UP179" s="35"/>
      <c r="UQ179" s="35"/>
      <c r="UR179" s="35"/>
      <c r="US179" s="35"/>
      <c r="UT179" s="35"/>
      <c r="UU179" s="35"/>
      <c r="UV179" s="35"/>
      <c r="UW179" s="35"/>
      <c r="UX179" s="35"/>
      <c r="UY179" s="35"/>
      <c r="UZ179" s="35"/>
      <c r="VA179" s="35"/>
      <c r="VB179" s="35"/>
      <c r="VC179" s="35"/>
      <c r="VD179" s="35"/>
      <c r="VE179" s="35"/>
      <c r="VF179" s="35"/>
      <c r="VG179" s="35"/>
      <c r="VH179" s="35"/>
      <c r="VI179" s="35"/>
      <c r="VJ179" s="35"/>
      <c r="VK179" s="35"/>
      <c r="VL179" s="35"/>
      <c r="VM179" s="35"/>
      <c r="VN179" s="35"/>
      <c r="VO179" s="35"/>
      <c r="VP179" s="35"/>
      <c r="VQ179" s="35"/>
      <c r="VR179" s="35"/>
      <c r="VS179" s="35"/>
      <c r="VT179" s="35"/>
      <c r="VU179" s="35"/>
      <c r="VV179" s="35"/>
      <c r="VW179" s="35"/>
      <c r="VX179" s="35"/>
      <c r="VY179" s="35"/>
      <c r="VZ179" s="35"/>
      <c r="WA179" s="35"/>
      <c r="WB179" s="35"/>
      <c r="WC179" s="35"/>
      <c r="WD179" s="35"/>
      <c r="WE179" s="35"/>
      <c r="WF179" s="35"/>
      <c r="WG179" s="35"/>
      <c r="WH179" s="35"/>
      <c r="WI179" s="35"/>
      <c r="WJ179" s="35"/>
      <c r="WK179" s="35"/>
      <c r="WL179" s="35"/>
      <c r="WM179" s="35"/>
      <c r="WN179" s="35"/>
      <c r="WO179" s="35"/>
      <c r="WP179" s="35"/>
      <c r="WQ179" s="35"/>
      <c r="WR179" s="35"/>
      <c r="WS179" s="35"/>
      <c r="WT179" s="35"/>
      <c r="WU179" s="35"/>
      <c r="WV179" s="35"/>
      <c r="WW179" s="35"/>
      <c r="WX179" s="35"/>
      <c r="WY179" s="35"/>
      <c r="WZ179" s="35"/>
      <c r="XA179" s="35"/>
      <c r="XB179" s="35"/>
      <c r="XC179" s="35"/>
      <c r="XD179" s="35"/>
      <c r="XE179" s="35"/>
      <c r="XF179" s="35"/>
      <c r="XG179" s="35"/>
      <c r="XH179" s="35"/>
      <c r="XI179" s="35"/>
      <c r="XJ179" s="35"/>
      <c r="XK179" s="35"/>
      <c r="XL179" s="35"/>
      <c r="XM179" s="35"/>
      <c r="XN179" s="35"/>
      <c r="XO179" s="35"/>
      <c r="XP179" s="35"/>
      <c r="XQ179" s="35"/>
      <c r="XR179" s="35"/>
      <c r="XS179" s="35"/>
      <c r="XT179" s="35"/>
      <c r="XU179" s="35"/>
      <c r="XV179" s="35"/>
      <c r="XW179" s="35"/>
      <c r="XX179" s="35"/>
      <c r="XY179" s="35"/>
      <c r="XZ179" s="35"/>
      <c r="YA179" s="35"/>
      <c r="YB179" s="35"/>
      <c r="YC179" s="35"/>
      <c r="YD179" s="35"/>
      <c r="YE179" s="35"/>
      <c r="YF179" s="35"/>
      <c r="YG179" s="35"/>
      <c r="YH179" s="35"/>
      <c r="YI179" s="35"/>
      <c r="YJ179" s="35"/>
      <c r="YK179" s="35"/>
      <c r="YL179" s="35"/>
      <c r="YM179" s="35"/>
      <c r="YN179" s="35"/>
      <c r="YO179" s="35"/>
      <c r="YP179" s="35"/>
      <c r="YQ179" s="35"/>
      <c r="YR179" s="35"/>
      <c r="YS179" s="35"/>
      <c r="YT179" s="35"/>
      <c r="YU179" s="35"/>
      <c r="YV179" s="35"/>
      <c r="YW179" s="35"/>
      <c r="YX179" s="35"/>
      <c r="YY179" s="35"/>
      <c r="YZ179" s="35"/>
      <c r="ZA179" s="35"/>
      <c r="ZB179" s="35"/>
      <c r="ZC179" s="35"/>
      <c r="ZD179" s="35"/>
      <c r="ZE179" s="35"/>
      <c r="ZF179" s="35"/>
      <c r="ZG179" s="35"/>
      <c r="ZH179" s="35"/>
      <c r="ZI179" s="35"/>
      <c r="ZJ179" s="35"/>
      <c r="ZK179" s="35"/>
      <c r="ZL179" s="35"/>
      <c r="ZM179" s="35"/>
      <c r="ZN179" s="35"/>
      <c r="ZO179" s="35"/>
      <c r="ZP179" s="35"/>
      <c r="ZQ179" s="35"/>
      <c r="ZR179" s="35"/>
      <c r="ZS179" s="35"/>
      <c r="ZT179" s="35"/>
      <c r="ZU179" s="35"/>
      <c r="ZV179" s="35"/>
      <c r="ZW179" s="35"/>
      <c r="ZX179" s="35"/>
      <c r="ZY179" s="35"/>
      <c r="ZZ179" s="35"/>
      <c r="AAA179" s="35"/>
      <c r="AAB179" s="35"/>
      <c r="AAC179" s="35"/>
      <c r="AAD179" s="35"/>
      <c r="AAE179" s="35"/>
      <c r="AAF179" s="35"/>
      <c r="AAG179" s="35"/>
      <c r="AAH179" s="35"/>
      <c r="AAI179" s="35"/>
      <c r="AAJ179" s="35"/>
      <c r="AAK179" s="35"/>
      <c r="AAL179" s="35"/>
      <c r="AAM179" s="35"/>
      <c r="AAN179" s="35"/>
      <c r="AAO179" s="35"/>
      <c r="AAP179" s="35"/>
      <c r="AAQ179" s="35"/>
      <c r="AAR179" s="35"/>
      <c r="AAS179" s="35"/>
      <c r="AAT179" s="35"/>
      <c r="AAU179" s="35"/>
      <c r="AAV179" s="35"/>
      <c r="AAW179" s="35"/>
      <c r="AAX179" s="35"/>
      <c r="AAY179" s="35"/>
      <c r="AAZ179" s="35"/>
      <c r="ABA179" s="35"/>
      <c r="ABB179" s="35"/>
      <c r="ABC179" s="35"/>
      <c r="ABD179" s="35"/>
      <c r="ABE179" s="35"/>
      <c r="ABF179" s="35"/>
      <c r="ABG179" s="35"/>
      <c r="ABH179" s="35"/>
      <c r="ABI179" s="35"/>
      <c r="ABJ179" s="35"/>
      <c r="ABK179" s="35"/>
      <c r="ABL179" s="35"/>
      <c r="ABM179" s="35"/>
      <c r="ABN179" s="35"/>
      <c r="ABO179" s="35"/>
      <c r="ABP179" s="35"/>
      <c r="ABQ179" s="35"/>
      <c r="ABR179" s="35"/>
      <c r="ABS179" s="35"/>
      <c r="ABT179" s="35"/>
      <c r="ABU179" s="35"/>
      <c r="ABV179" s="35"/>
      <c r="ABW179" s="35"/>
      <c r="ABX179" s="35"/>
      <c r="ABY179" s="35"/>
      <c r="ABZ179" s="35"/>
      <c r="ACA179" s="35"/>
      <c r="ACB179" s="35"/>
      <c r="ACC179" s="35"/>
      <c r="ACD179" s="35"/>
      <c r="ACE179" s="35"/>
      <c r="ACF179" s="35"/>
      <c r="ACG179" s="35"/>
      <c r="ACH179" s="35"/>
      <c r="ACI179" s="35"/>
      <c r="ACJ179" s="35"/>
      <c r="ACK179" s="35"/>
      <c r="ACL179" s="35"/>
      <c r="ACM179" s="35"/>
      <c r="ACN179" s="35"/>
      <c r="ACO179" s="35"/>
      <c r="ACP179" s="35"/>
      <c r="ACQ179" s="35"/>
      <c r="ACR179" s="35"/>
      <c r="ACS179" s="35"/>
      <c r="ACT179" s="35"/>
      <c r="ACU179" s="35"/>
      <c r="ACV179" s="35"/>
      <c r="ACW179" s="35"/>
      <c r="ACX179" s="35"/>
      <c r="ACY179" s="35"/>
      <c r="ACZ179" s="35"/>
      <c r="ADA179" s="35"/>
      <c r="ADB179" s="35"/>
      <c r="ADC179" s="35"/>
      <c r="ADD179" s="35"/>
      <c r="ADE179" s="35"/>
      <c r="ADF179" s="35"/>
      <c r="ADG179" s="35"/>
      <c r="ADH179" s="35"/>
      <c r="ADI179" s="35"/>
      <c r="ADJ179" s="35"/>
      <c r="ADK179" s="35"/>
      <c r="ADL179" s="35"/>
      <c r="ADM179" s="35"/>
      <c r="ADN179" s="35"/>
      <c r="ADO179" s="35"/>
      <c r="ADP179" s="35"/>
      <c r="ADQ179" s="35"/>
      <c r="ADR179" s="35"/>
      <c r="ADS179" s="35"/>
      <c r="ADT179" s="35"/>
      <c r="ADU179" s="35"/>
      <c r="ADV179" s="35"/>
      <c r="ADW179" s="35"/>
      <c r="ADX179" s="35"/>
      <c r="ADY179" s="35"/>
      <c r="ADZ179" s="35"/>
      <c r="AEA179" s="35"/>
      <c r="AEB179" s="35"/>
      <c r="AEC179" s="35"/>
      <c r="AED179" s="35"/>
      <c r="AEE179" s="35"/>
      <c r="AEF179" s="35"/>
      <c r="AEG179" s="35"/>
      <c r="AEH179" s="35"/>
      <c r="AEI179" s="35"/>
      <c r="AEJ179" s="35"/>
      <c r="AEK179" s="35"/>
      <c r="AEL179" s="35"/>
      <c r="AEM179" s="35"/>
      <c r="AEN179" s="35"/>
      <c r="AEO179" s="35"/>
      <c r="AEP179" s="35"/>
      <c r="AEQ179" s="35"/>
      <c r="AER179" s="35"/>
      <c r="AES179" s="35"/>
      <c r="AET179" s="35"/>
      <c r="AEU179" s="35"/>
      <c r="AEV179" s="35"/>
      <c r="AEW179" s="35"/>
      <c r="AEX179" s="35"/>
      <c r="AEY179" s="35"/>
      <c r="AEZ179" s="35"/>
      <c r="AFA179" s="35"/>
      <c r="AFB179" s="35"/>
      <c r="AFC179" s="35"/>
      <c r="AFD179" s="35"/>
      <c r="AFE179" s="35"/>
      <c r="AFF179" s="35"/>
      <c r="AFG179" s="35"/>
      <c r="AFH179" s="35"/>
      <c r="AFI179" s="35"/>
      <c r="AFJ179" s="35"/>
      <c r="AFK179" s="35"/>
      <c r="AFL179" s="35"/>
      <c r="AFM179" s="35"/>
      <c r="AFN179" s="35"/>
      <c r="AFO179" s="35"/>
      <c r="AFP179" s="35"/>
      <c r="AFQ179" s="35"/>
      <c r="AFR179" s="35"/>
      <c r="AFS179" s="35"/>
      <c r="AFT179" s="35"/>
      <c r="AFU179" s="35"/>
      <c r="AFV179" s="35"/>
      <c r="AFW179" s="35"/>
      <c r="AFX179" s="35"/>
      <c r="AFY179" s="35"/>
      <c r="AFZ179" s="35"/>
      <c r="AGA179" s="35"/>
      <c r="AGB179" s="35"/>
      <c r="AGC179" s="35"/>
      <c r="AGD179" s="35"/>
      <c r="AGE179" s="35"/>
      <c r="AGF179" s="35"/>
      <c r="AGG179" s="35"/>
      <c r="AGH179" s="35"/>
      <c r="AGI179" s="35"/>
      <c r="AGJ179" s="35"/>
      <c r="AGK179" s="35"/>
      <c r="AGL179" s="35"/>
      <c r="AGM179" s="35"/>
      <c r="AGN179" s="35"/>
      <c r="AGO179" s="35"/>
      <c r="AGP179" s="35"/>
      <c r="AGQ179" s="35"/>
      <c r="AGR179" s="35"/>
      <c r="AGS179" s="35"/>
      <c r="AGT179" s="35"/>
      <c r="AGU179" s="35"/>
      <c r="AGV179" s="35"/>
      <c r="AGW179" s="35"/>
      <c r="AGX179" s="35"/>
      <c r="AGY179" s="35"/>
      <c r="AGZ179" s="35"/>
      <c r="AHA179" s="35"/>
      <c r="AHB179" s="35"/>
      <c r="AHC179" s="35"/>
      <c r="AHD179" s="35"/>
      <c r="AHE179" s="35"/>
      <c r="AHF179" s="35"/>
      <c r="AHG179" s="35"/>
      <c r="AHH179" s="35"/>
      <c r="AHI179" s="35"/>
      <c r="AHJ179" s="35"/>
      <c r="AHK179" s="35"/>
      <c r="AHL179" s="35"/>
      <c r="AHM179" s="35"/>
      <c r="AHN179" s="35"/>
      <c r="AHO179" s="35"/>
      <c r="AHP179" s="35"/>
      <c r="AHQ179" s="35"/>
      <c r="AHR179" s="35"/>
      <c r="AHS179" s="35"/>
      <c r="AHT179" s="35"/>
      <c r="AHU179" s="35"/>
      <c r="AHV179" s="35"/>
      <c r="AHW179" s="35"/>
      <c r="AHX179" s="35"/>
      <c r="AHY179" s="35"/>
      <c r="AHZ179" s="35"/>
      <c r="AIA179" s="35"/>
      <c r="AIB179" s="35"/>
      <c r="AIC179" s="35"/>
      <c r="AID179" s="35"/>
      <c r="AIE179" s="35"/>
      <c r="AIF179" s="35"/>
      <c r="AIG179" s="35"/>
      <c r="AIH179" s="35"/>
      <c r="AII179" s="35"/>
      <c r="AIJ179" s="35"/>
      <c r="AIK179" s="35"/>
      <c r="AIL179" s="35"/>
      <c r="AIM179" s="35"/>
      <c r="AIN179" s="35"/>
      <c r="AIO179" s="35"/>
      <c r="AIP179" s="35"/>
      <c r="AIQ179" s="35"/>
      <c r="AIR179" s="35"/>
      <c r="AIS179" s="35"/>
      <c r="AIT179" s="35"/>
      <c r="AIU179" s="35"/>
      <c r="AIV179" s="35"/>
      <c r="AIW179" s="35"/>
      <c r="AIX179" s="35"/>
      <c r="AIY179" s="35"/>
      <c r="AIZ179" s="35"/>
      <c r="AJA179" s="35"/>
      <c r="AJB179" s="35"/>
      <c r="AJC179" s="35"/>
      <c r="AJD179" s="35"/>
      <c r="AJE179" s="35"/>
      <c r="AJF179" s="35"/>
      <c r="AJG179" s="35"/>
      <c r="AJH179" s="35"/>
      <c r="AJI179" s="35"/>
      <c r="AJJ179" s="35"/>
      <c r="AJK179" s="35"/>
      <c r="AJL179" s="35"/>
      <c r="AJM179" s="35"/>
      <c r="AJN179" s="35"/>
      <c r="AJO179" s="35"/>
      <c r="AJP179" s="35"/>
      <c r="AJQ179" s="35"/>
      <c r="AJR179" s="35"/>
      <c r="AJS179" s="35"/>
      <c r="AJT179" s="35"/>
      <c r="AJU179" s="35"/>
      <c r="AJV179" s="35"/>
      <c r="AJW179" s="35"/>
      <c r="AJX179" s="35"/>
      <c r="AJY179" s="35"/>
      <c r="AJZ179" s="35"/>
      <c r="AKA179" s="35"/>
      <c r="AKB179" s="35"/>
      <c r="AKC179" s="35"/>
      <c r="AKD179" s="35"/>
      <c r="AKE179" s="35"/>
      <c r="AKF179" s="35"/>
      <c r="AKG179" s="35"/>
      <c r="AKH179" s="35"/>
      <c r="AKI179" s="35"/>
      <c r="AKJ179" s="35"/>
      <c r="AKK179" s="35"/>
      <c r="AKL179" s="35"/>
      <c r="AKM179" s="35"/>
      <c r="AKN179" s="35"/>
      <c r="AKO179" s="35"/>
      <c r="AKP179" s="35"/>
      <c r="AKQ179" s="35"/>
      <c r="AKR179" s="35"/>
      <c r="AKS179" s="35"/>
      <c r="AKT179" s="35"/>
      <c r="AKU179" s="35"/>
      <c r="AKV179" s="35"/>
      <c r="AKW179" s="35"/>
      <c r="AKX179" s="35"/>
      <c r="AKY179" s="35"/>
      <c r="AKZ179" s="35"/>
      <c r="ALA179" s="35"/>
      <c r="ALB179" s="35"/>
      <c r="ALC179" s="35"/>
      <c r="ALD179" s="35"/>
      <c r="ALE179" s="35"/>
      <c r="ALF179" s="35"/>
      <c r="ALG179" s="35"/>
      <c r="ALH179" s="35"/>
      <c r="ALI179" s="35"/>
      <c r="ALJ179" s="35"/>
      <c r="ALK179" s="35"/>
      <c r="ALL179" s="35"/>
      <c r="ALM179" s="35"/>
      <c r="ALN179" s="35"/>
      <c r="ALO179" s="35"/>
      <c r="ALP179" s="35"/>
      <c r="ALQ179" s="35"/>
      <c r="ALR179" s="35"/>
      <c r="ALS179" s="35"/>
      <c r="ALT179" s="35"/>
      <c r="ALU179" s="35"/>
      <c r="ALV179" s="35"/>
      <c r="ALW179" s="35"/>
      <c r="ALX179" s="35"/>
      <c r="ALY179" s="35"/>
      <c r="ALZ179" s="35"/>
      <c r="AMA179" s="35"/>
    </row>
    <row r="180" spans="14:1015">
      <c r="N180" s="3">
        <f>Y180*info!T$4+AC180*info!T$5+AG180*info!T$6+AK180*info!T$7+N179</f>
        <v>3.4049999999999971</v>
      </c>
      <c r="P180" s="45">
        <v>140</v>
      </c>
      <c r="Q180" s="131"/>
      <c r="R180" s="131"/>
      <c r="S180" s="161">
        <f t="shared" si="93"/>
        <v>2.6870355731225294E-2</v>
      </c>
      <c r="T180" s="169">
        <f>AA179*$AA$30*$AA$34*(1-$AA$32)+AE179*$AE$30*$AE$34*(1-$AE$32)+AI179*$AI$30*$AI$34*(1-$AI$32)+AM179*$AM$30*$AM$34*(1-$AM$32)+AQ179*$AQ$30*$AQ$34*(1-$AQ$32)+AU179*$AU$30*$AU$34*(1-$AU$32)+Q180-R180+AW179+AX179+Advance!G154</f>
        <v>0.23549999999999921</v>
      </c>
      <c r="U180" s="132">
        <f t="shared" si="102"/>
        <v>0</v>
      </c>
      <c r="V180" s="165">
        <f t="shared" si="81"/>
        <v>0.23549999999999921</v>
      </c>
      <c r="W180" s="166">
        <f t="shared" si="94"/>
        <v>8.952</v>
      </c>
      <c r="X180" s="49"/>
      <c r="Y180" s="42">
        <f t="shared" si="73"/>
        <v>0</v>
      </c>
      <c r="Z180" s="46">
        <f t="shared" si="95"/>
        <v>0</v>
      </c>
      <c r="AA180" s="47">
        <f t="shared" si="82"/>
        <v>0</v>
      </c>
      <c r="AB180" s="48">
        <f t="shared" si="83"/>
        <v>0.23549999999999921</v>
      </c>
      <c r="AC180" s="49">
        <f t="shared" si="84"/>
        <v>0</v>
      </c>
      <c r="AD180" s="46">
        <f t="shared" si="96"/>
        <v>0</v>
      </c>
      <c r="AE180" s="46">
        <f t="shared" si="85"/>
        <v>100</v>
      </c>
      <c r="AF180" s="50">
        <f t="shared" si="74"/>
        <v>0.23549999999999921</v>
      </c>
      <c r="AG180" s="42">
        <f t="shared" si="97"/>
        <v>0</v>
      </c>
      <c r="AH180" s="46">
        <f t="shared" si="98"/>
        <v>0</v>
      </c>
      <c r="AI180" s="46">
        <f t="shared" si="86"/>
        <v>200</v>
      </c>
      <c r="AJ180" s="50">
        <f t="shared" si="75"/>
        <v>0.23549999999999921</v>
      </c>
      <c r="AK180" s="42">
        <f t="shared" si="87"/>
        <v>6</v>
      </c>
      <c r="AL180" s="46">
        <f t="shared" si="99"/>
        <v>0</v>
      </c>
      <c r="AM180" s="46">
        <f t="shared" si="88"/>
        <v>82</v>
      </c>
      <c r="AN180" s="50">
        <f t="shared" si="76"/>
        <v>1.949999999999924E-2</v>
      </c>
      <c r="AO180" s="42">
        <f t="shared" si="89"/>
        <v>0</v>
      </c>
      <c r="AP180" s="46">
        <f t="shared" si="100"/>
        <v>0</v>
      </c>
      <c r="AQ180" s="46">
        <f t="shared" si="90"/>
        <v>0</v>
      </c>
      <c r="AR180" s="50">
        <f t="shared" si="77"/>
        <v>1.949999999999924E-2</v>
      </c>
      <c r="AS180" s="42">
        <f t="shared" si="91"/>
        <v>0</v>
      </c>
      <c r="AT180" s="46">
        <f t="shared" si="101"/>
        <v>0</v>
      </c>
      <c r="AU180" s="46">
        <f t="shared" si="92"/>
        <v>0</v>
      </c>
      <c r="AV180" s="51">
        <f t="shared" si="78"/>
        <v>1.949999999999924E-2</v>
      </c>
      <c r="AW180" s="42">
        <f t="shared" si="79"/>
        <v>0.23549999999999921</v>
      </c>
      <c r="AX180" s="43">
        <f t="shared" si="80"/>
        <v>-0.21599999999999997</v>
      </c>
      <c r="AY180" s="42">
        <f t="shared" si="103"/>
        <v>382</v>
      </c>
      <c r="AZ180" s="52">
        <f t="shared" si="104"/>
        <v>8.952</v>
      </c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  <c r="QR180" s="35"/>
      <c r="QS180" s="35"/>
      <c r="QT180" s="35"/>
      <c r="QU180" s="35"/>
      <c r="QV180" s="35"/>
      <c r="QW180" s="35"/>
      <c r="QX180" s="35"/>
      <c r="QY180" s="35"/>
      <c r="QZ180" s="35"/>
      <c r="RA180" s="35"/>
      <c r="RB180" s="35"/>
      <c r="RC180" s="35"/>
      <c r="RD180" s="35"/>
      <c r="RE180" s="35"/>
      <c r="RF180" s="35"/>
      <c r="RG180" s="35"/>
      <c r="RH180" s="35"/>
      <c r="RI180" s="35"/>
      <c r="RJ180" s="35"/>
      <c r="RK180" s="35"/>
      <c r="RL180" s="35"/>
      <c r="RM180" s="35"/>
      <c r="RN180" s="35"/>
      <c r="RO180" s="35"/>
      <c r="RP180" s="35"/>
      <c r="RQ180" s="35"/>
      <c r="RR180" s="35"/>
      <c r="RS180" s="35"/>
      <c r="RT180" s="35"/>
      <c r="RU180" s="35"/>
      <c r="RV180" s="35"/>
      <c r="RW180" s="35"/>
      <c r="RX180" s="35"/>
      <c r="RY180" s="35"/>
      <c r="RZ180" s="35"/>
      <c r="SA180" s="35"/>
      <c r="SB180" s="35"/>
      <c r="SC180" s="35"/>
      <c r="SD180" s="35"/>
      <c r="SE180" s="35"/>
      <c r="SF180" s="35"/>
      <c r="SG180" s="35"/>
      <c r="SH180" s="35"/>
      <c r="SI180" s="35"/>
      <c r="SJ180" s="35"/>
      <c r="SK180" s="35"/>
      <c r="SL180" s="35"/>
      <c r="SM180" s="35"/>
      <c r="SN180" s="35"/>
      <c r="SO180" s="35"/>
      <c r="SP180" s="35"/>
      <c r="SQ180" s="35"/>
      <c r="SR180" s="35"/>
      <c r="SS180" s="35"/>
      <c r="ST180" s="35"/>
      <c r="SU180" s="35"/>
      <c r="SV180" s="35"/>
      <c r="SW180" s="35"/>
      <c r="SX180" s="35"/>
      <c r="SY180" s="35"/>
      <c r="SZ180" s="35"/>
      <c r="TA180" s="35"/>
      <c r="TB180" s="35"/>
      <c r="TC180" s="35"/>
      <c r="TD180" s="35"/>
      <c r="TE180" s="35"/>
      <c r="TF180" s="35"/>
      <c r="TG180" s="35"/>
      <c r="TH180" s="35"/>
      <c r="TI180" s="35"/>
      <c r="TJ180" s="35"/>
      <c r="TK180" s="35"/>
      <c r="TL180" s="35"/>
      <c r="TM180" s="35"/>
      <c r="TN180" s="35"/>
      <c r="TO180" s="35"/>
      <c r="TP180" s="35"/>
      <c r="TQ180" s="35"/>
      <c r="TR180" s="35"/>
      <c r="TS180" s="35"/>
      <c r="TT180" s="35"/>
      <c r="TU180" s="35"/>
      <c r="TV180" s="35"/>
      <c r="TW180" s="35"/>
      <c r="TX180" s="35"/>
      <c r="TY180" s="35"/>
      <c r="TZ180" s="35"/>
      <c r="UA180" s="35"/>
      <c r="UB180" s="35"/>
      <c r="UC180" s="35"/>
      <c r="UD180" s="35"/>
      <c r="UE180" s="35"/>
      <c r="UF180" s="35"/>
      <c r="UG180" s="35"/>
      <c r="UH180" s="35"/>
      <c r="UI180" s="35"/>
      <c r="UJ180" s="35"/>
      <c r="UK180" s="35"/>
      <c r="UL180" s="35"/>
      <c r="UM180" s="35"/>
      <c r="UN180" s="35"/>
      <c r="UO180" s="35"/>
      <c r="UP180" s="35"/>
      <c r="UQ180" s="35"/>
      <c r="UR180" s="35"/>
      <c r="US180" s="35"/>
      <c r="UT180" s="35"/>
      <c r="UU180" s="35"/>
      <c r="UV180" s="35"/>
      <c r="UW180" s="35"/>
      <c r="UX180" s="35"/>
      <c r="UY180" s="35"/>
      <c r="UZ180" s="35"/>
      <c r="VA180" s="35"/>
      <c r="VB180" s="35"/>
      <c r="VC180" s="35"/>
      <c r="VD180" s="35"/>
      <c r="VE180" s="35"/>
      <c r="VF180" s="35"/>
      <c r="VG180" s="35"/>
      <c r="VH180" s="35"/>
      <c r="VI180" s="35"/>
      <c r="VJ180" s="35"/>
      <c r="VK180" s="35"/>
      <c r="VL180" s="35"/>
      <c r="VM180" s="35"/>
      <c r="VN180" s="35"/>
      <c r="VO180" s="35"/>
      <c r="VP180" s="35"/>
      <c r="VQ180" s="35"/>
      <c r="VR180" s="35"/>
      <c r="VS180" s="35"/>
      <c r="VT180" s="35"/>
      <c r="VU180" s="35"/>
      <c r="VV180" s="35"/>
      <c r="VW180" s="35"/>
      <c r="VX180" s="35"/>
      <c r="VY180" s="35"/>
      <c r="VZ180" s="35"/>
      <c r="WA180" s="35"/>
      <c r="WB180" s="35"/>
      <c r="WC180" s="35"/>
      <c r="WD180" s="35"/>
      <c r="WE180" s="35"/>
      <c r="WF180" s="35"/>
      <c r="WG180" s="35"/>
      <c r="WH180" s="35"/>
      <c r="WI180" s="35"/>
      <c r="WJ180" s="35"/>
      <c r="WK180" s="35"/>
      <c r="WL180" s="35"/>
      <c r="WM180" s="35"/>
      <c r="WN180" s="35"/>
      <c r="WO180" s="35"/>
      <c r="WP180" s="35"/>
      <c r="WQ180" s="35"/>
      <c r="WR180" s="35"/>
      <c r="WS180" s="35"/>
      <c r="WT180" s="35"/>
      <c r="WU180" s="35"/>
      <c r="WV180" s="35"/>
      <c r="WW180" s="35"/>
      <c r="WX180" s="35"/>
      <c r="WY180" s="35"/>
      <c r="WZ180" s="35"/>
      <c r="XA180" s="35"/>
      <c r="XB180" s="35"/>
      <c r="XC180" s="35"/>
      <c r="XD180" s="35"/>
      <c r="XE180" s="35"/>
      <c r="XF180" s="35"/>
      <c r="XG180" s="35"/>
      <c r="XH180" s="35"/>
      <c r="XI180" s="35"/>
      <c r="XJ180" s="35"/>
      <c r="XK180" s="35"/>
      <c r="XL180" s="35"/>
      <c r="XM180" s="35"/>
      <c r="XN180" s="35"/>
      <c r="XO180" s="35"/>
      <c r="XP180" s="35"/>
      <c r="XQ180" s="35"/>
      <c r="XR180" s="35"/>
      <c r="XS180" s="35"/>
      <c r="XT180" s="35"/>
      <c r="XU180" s="35"/>
      <c r="XV180" s="35"/>
      <c r="XW180" s="35"/>
      <c r="XX180" s="35"/>
      <c r="XY180" s="35"/>
      <c r="XZ180" s="35"/>
      <c r="YA180" s="35"/>
      <c r="YB180" s="35"/>
      <c r="YC180" s="35"/>
      <c r="YD180" s="35"/>
      <c r="YE180" s="35"/>
      <c r="YF180" s="35"/>
      <c r="YG180" s="35"/>
      <c r="YH180" s="35"/>
      <c r="YI180" s="35"/>
      <c r="YJ180" s="35"/>
      <c r="YK180" s="35"/>
      <c r="YL180" s="35"/>
      <c r="YM180" s="35"/>
      <c r="YN180" s="35"/>
      <c r="YO180" s="35"/>
      <c r="YP180" s="35"/>
      <c r="YQ180" s="35"/>
      <c r="YR180" s="35"/>
      <c r="YS180" s="35"/>
      <c r="YT180" s="35"/>
      <c r="YU180" s="35"/>
      <c r="YV180" s="35"/>
      <c r="YW180" s="35"/>
      <c r="YX180" s="35"/>
      <c r="YY180" s="35"/>
      <c r="YZ180" s="35"/>
      <c r="ZA180" s="35"/>
      <c r="ZB180" s="35"/>
      <c r="ZC180" s="35"/>
      <c r="ZD180" s="35"/>
      <c r="ZE180" s="35"/>
      <c r="ZF180" s="35"/>
      <c r="ZG180" s="35"/>
      <c r="ZH180" s="35"/>
      <c r="ZI180" s="35"/>
      <c r="ZJ180" s="35"/>
      <c r="ZK180" s="35"/>
      <c r="ZL180" s="35"/>
      <c r="ZM180" s="35"/>
      <c r="ZN180" s="35"/>
      <c r="ZO180" s="35"/>
      <c r="ZP180" s="35"/>
      <c r="ZQ180" s="35"/>
      <c r="ZR180" s="35"/>
      <c r="ZS180" s="35"/>
      <c r="ZT180" s="35"/>
      <c r="ZU180" s="35"/>
      <c r="ZV180" s="35"/>
      <c r="ZW180" s="35"/>
      <c r="ZX180" s="35"/>
      <c r="ZY180" s="35"/>
      <c r="ZZ180" s="35"/>
      <c r="AAA180" s="35"/>
      <c r="AAB180" s="35"/>
      <c r="AAC180" s="35"/>
      <c r="AAD180" s="35"/>
      <c r="AAE180" s="35"/>
      <c r="AAF180" s="35"/>
      <c r="AAG180" s="35"/>
      <c r="AAH180" s="35"/>
      <c r="AAI180" s="35"/>
      <c r="AAJ180" s="35"/>
      <c r="AAK180" s="35"/>
      <c r="AAL180" s="35"/>
      <c r="AAM180" s="35"/>
      <c r="AAN180" s="35"/>
      <c r="AAO180" s="35"/>
      <c r="AAP180" s="35"/>
      <c r="AAQ180" s="35"/>
      <c r="AAR180" s="35"/>
      <c r="AAS180" s="35"/>
      <c r="AAT180" s="35"/>
      <c r="AAU180" s="35"/>
      <c r="AAV180" s="35"/>
      <c r="AAW180" s="35"/>
      <c r="AAX180" s="35"/>
      <c r="AAY180" s="35"/>
      <c r="AAZ180" s="35"/>
      <c r="ABA180" s="35"/>
      <c r="ABB180" s="35"/>
      <c r="ABC180" s="35"/>
      <c r="ABD180" s="35"/>
      <c r="ABE180" s="35"/>
      <c r="ABF180" s="35"/>
      <c r="ABG180" s="35"/>
      <c r="ABH180" s="35"/>
      <c r="ABI180" s="35"/>
      <c r="ABJ180" s="35"/>
      <c r="ABK180" s="35"/>
      <c r="ABL180" s="35"/>
      <c r="ABM180" s="35"/>
      <c r="ABN180" s="35"/>
      <c r="ABO180" s="35"/>
      <c r="ABP180" s="35"/>
      <c r="ABQ180" s="35"/>
      <c r="ABR180" s="35"/>
      <c r="ABS180" s="35"/>
      <c r="ABT180" s="35"/>
      <c r="ABU180" s="35"/>
      <c r="ABV180" s="35"/>
      <c r="ABW180" s="35"/>
      <c r="ABX180" s="35"/>
      <c r="ABY180" s="35"/>
      <c r="ABZ180" s="35"/>
      <c r="ACA180" s="35"/>
      <c r="ACB180" s="35"/>
      <c r="ACC180" s="35"/>
      <c r="ACD180" s="35"/>
      <c r="ACE180" s="35"/>
      <c r="ACF180" s="35"/>
      <c r="ACG180" s="35"/>
      <c r="ACH180" s="35"/>
      <c r="ACI180" s="35"/>
      <c r="ACJ180" s="35"/>
      <c r="ACK180" s="35"/>
      <c r="ACL180" s="35"/>
      <c r="ACM180" s="35"/>
      <c r="ACN180" s="35"/>
      <c r="ACO180" s="35"/>
      <c r="ACP180" s="35"/>
      <c r="ACQ180" s="35"/>
      <c r="ACR180" s="35"/>
      <c r="ACS180" s="35"/>
      <c r="ACT180" s="35"/>
      <c r="ACU180" s="35"/>
      <c r="ACV180" s="35"/>
      <c r="ACW180" s="35"/>
      <c r="ACX180" s="35"/>
      <c r="ACY180" s="35"/>
      <c r="ACZ180" s="35"/>
      <c r="ADA180" s="35"/>
      <c r="ADB180" s="35"/>
      <c r="ADC180" s="35"/>
      <c r="ADD180" s="35"/>
      <c r="ADE180" s="35"/>
      <c r="ADF180" s="35"/>
      <c r="ADG180" s="35"/>
      <c r="ADH180" s="35"/>
      <c r="ADI180" s="35"/>
      <c r="ADJ180" s="35"/>
      <c r="ADK180" s="35"/>
      <c r="ADL180" s="35"/>
      <c r="ADM180" s="35"/>
      <c r="ADN180" s="35"/>
      <c r="ADO180" s="35"/>
      <c r="ADP180" s="35"/>
      <c r="ADQ180" s="35"/>
      <c r="ADR180" s="35"/>
      <c r="ADS180" s="35"/>
      <c r="ADT180" s="35"/>
      <c r="ADU180" s="35"/>
      <c r="ADV180" s="35"/>
      <c r="ADW180" s="35"/>
      <c r="ADX180" s="35"/>
      <c r="ADY180" s="35"/>
      <c r="ADZ180" s="35"/>
      <c r="AEA180" s="35"/>
      <c r="AEB180" s="35"/>
      <c r="AEC180" s="35"/>
      <c r="AED180" s="35"/>
      <c r="AEE180" s="35"/>
      <c r="AEF180" s="35"/>
      <c r="AEG180" s="35"/>
      <c r="AEH180" s="35"/>
      <c r="AEI180" s="35"/>
      <c r="AEJ180" s="35"/>
      <c r="AEK180" s="35"/>
      <c r="AEL180" s="35"/>
      <c r="AEM180" s="35"/>
      <c r="AEN180" s="35"/>
      <c r="AEO180" s="35"/>
      <c r="AEP180" s="35"/>
      <c r="AEQ180" s="35"/>
      <c r="AER180" s="35"/>
      <c r="AES180" s="35"/>
      <c r="AET180" s="35"/>
      <c r="AEU180" s="35"/>
      <c r="AEV180" s="35"/>
      <c r="AEW180" s="35"/>
      <c r="AEX180" s="35"/>
      <c r="AEY180" s="35"/>
      <c r="AEZ180" s="35"/>
      <c r="AFA180" s="35"/>
      <c r="AFB180" s="35"/>
      <c r="AFC180" s="35"/>
      <c r="AFD180" s="35"/>
      <c r="AFE180" s="35"/>
      <c r="AFF180" s="35"/>
      <c r="AFG180" s="35"/>
      <c r="AFH180" s="35"/>
      <c r="AFI180" s="35"/>
      <c r="AFJ180" s="35"/>
      <c r="AFK180" s="35"/>
      <c r="AFL180" s="35"/>
      <c r="AFM180" s="35"/>
      <c r="AFN180" s="35"/>
      <c r="AFO180" s="35"/>
      <c r="AFP180" s="35"/>
      <c r="AFQ180" s="35"/>
      <c r="AFR180" s="35"/>
      <c r="AFS180" s="35"/>
      <c r="AFT180" s="35"/>
      <c r="AFU180" s="35"/>
      <c r="AFV180" s="35"/>
      <c r="AFW180" s="35"/>
      <c r="AFX180" s="35"/>
      <c r="AFY180" s="35"/>
      <c r="AFZ180" s="35"/>
      <c r="AGA180" s="35"/>
      <c r="AGB180" s="35"/>
      <c r="AGC180" s="35"/>
      <c r="AGD180" s="35"/>
      <c r="AGE180" s="35"/>
      <c r="AGF180" s="35"/>
      <c r="AGG180" s="35"/>
      <c r="AGH180" s="35"/>
      <c r="AGI180" s="35"/>
      <c r="AGJ180" s="35"/>
      <c r="AGK180" s="35"/>
      <c r="AGL180" s="35"/>
      <c r="AGM180" s="35"/>
      <c r="AGN180" s="35"/>
      <c r="AGO180" s="35"/>
      <c r="AGP180" s="35"/>
      <c r="AGQ180" s="35"/>
      <c r="AGR180" s="35"/>
      <c r="AGS180" s="35"/>
      <c r="AGT180" s="35"/>
      <c r="AGU180" s="35"/>
      <c r="AGV180" s="35"/>
      <c r="AGW180" s="35"/>
      <c r="AGX180" s="35"/>
      <c r="AGY180" s="35"/>
      <c r="AGZ180" s="35"/>
      <c r="AHA180" s="35"/>
      <c r="AHB180" s="35"/>
      <c r="AHC180" s="35"/>
      <c r="AHD180" s="35"/>
      <c r="AHE180" s="35"/>
      <c r="AHF180" s="35"/>
      <c r="AHG180" s="35"/>
      <c r="AHH180" s="35"/>
      <c r="AHI180" s="35"/>
      <c r="AHJ180" s="35"/>
      <c r="AHK180" s="35"/>
      <c r="AHL180" s="35"/>
      <c r="AHM180" s="35"/>
      <c r="AHN180" s="35"/>
      <c r="AHO180" s="35"/>
      <c r="AHP180" s="35"/>
      <c r="AHQ180" s="35"/>
      <c r="AHR180" s="35"/>
      <c r="AHS180" s="35"/>
      <c r="AHT180" s="35"/>
      <c r="AHU180" s="35"/>
      <c r="AHV180" s="35"/>
      <c r="AHW180" s="35"/>
      <c r="AHX180" s="35"/>
      <c r="AHY180" s="35"/>
      <c r="AHZ180" s="35"/>
      <c r="AIA180" s="35"/>
      <c r="AIB180" s="35"/>
      <c r="AIC180" s="35"/>
      <c r="AID180" s="35"/>
      <c r="AIE180" s="35"/>
      <c r="AIF180" s="35"/>
      <c r="AIG180" s="35"/>
      <c r="AIH180" s="35"/>
      <c r="AII180" s="35"/>
      <c r="AIJ180" s="35"/>
      <c r="AIK180" s="35"/>
      <c r="AIL180" s="35"/>
      <c r="AIM180" s="35"/>
      <c r="AIN180" s="35"/>
      <c r="AIO180" s="35"/>
      <c r="AIP180" s="35"/>
      <c r="AIQ180" s="35"/>
      <c r="AIR180" s="35"/>
      <c r="AIS180" s="35"/>
      <c r="AIT180" s="35"/>
      <c r="AIU180" s="35"/>
      <c r="AIV180" s="35"/>
      <c r="AIW180" s="35"/>
      <c r="AIX180" s="35"/>
      <c r="AIY180" s="35"/>
      <c r="AIZ180" s="35"/>
      <c r="AJA180" s="35"/>
      <c r="AJB180" s="35"/>
      <c r="AJC180" s="35"/>
      <c r="AJD180" s="35"/>
      <c r="AJE180" s="35"/>
      <c r="AJF180" s="35"/>
      <c r="AJG180" s="35"/>
      <c r="AJH180" s="35"/>
      <c r="AJI180" s="35"/>
      <c r="AJJ180" s="35"/>
      <c r="AJK180" s="35"/>
      <c r="AJL180" s="35"/>
      <c r="AJM180" s="35"/>
      <c r="AJN180" s="35"/>
      <c r="AJO180" s="35"/>
      <c r="AJP180" s="35"/>
      <c r="AJQ180" s="35"/>
      <c r="AJR180" s="35"/>
      <c r="AJS180" s="35"/>
      <c r="AJT180" s="35"/>
      <c r="AJU180" s="35"/>
      <c r="AJV180" s="35"/>
      <c r="AJW180" s="35"/>
      <c r="AJX180" s="35"/>
      <c r="AJY180" s="35"/>
      <c r="AJZ180" s="35"/>
      <c r="AKA180" s="35"/>
      <c r="AKB180" s="35"/>
      <c r="AKC180" s="35"/>
      <c r="AKD180" s="35"/>
      <c r="AKE180" s="35"/>
      <c r="AKF180" s="35"/>
      <c r="AKG180" s="35"/>
      <c r="AKH180" s="35"/>
      <c r="AKI180" s="35"/>
      <c r="AKJ180" s="35"/>
      <c r="AKK180" s="35"/>
      <c r="AKL180" s="35"/>
      <c r="AKM180" s="35"/>
      <c r="AKN180" s="35"/>
      <c r="AKO180" s="35"/>
      <c r="AKP180" s="35"/>
      <c r="AKQ180" s="35"/>
      <c r="AKR180" s="35"/>
      <c r="AKS180" s="35"/>
      <c r="AKT180" s="35"/>
      <c r="AKU180" s="35"/>
      <c r="AKV180" s="35"/>
      <c r="AKW180" s="35"/>
      <c r="AKX180" s="35"/>
      <c r="AKY180" s="35"/>
      <c r="AKZ180" s="35"/>
      <c r="ALA180" s="35"/>
      <c r="ALB180" s="35"/>
      <c r="ALC180" s="35"/>
      <c r="ALD180" s="35"/>
      <c r="ALE180" s="35"/>
      <c r="ALF180" s="35"/>
      <c r="ALG180" s="35"/>
      <c r="ALH180" s="35"/>
      <c r="ALI180" s="35"/>
      <c r="ALJ180" s="35"/>
      <c r="ALK180" s="35"/>
      <c r="ALL180" s="35"/>
      <c r="ALM180" s="35"/>
      <c r="ALN180" s="35"/>
      <c r="ALO180" s="35"/>
      <c r="ALP180" s="35"/>
      <c r="ALQ180" s="35"/>
      <c r="ALR180" s="35"/>
      <c r="ALS180" s="35"/>
      <c r="ALT180" s="35"/>
      <c r="ALU180" s="35"/>
      <c r="ALV180" s="35"/>
      <c r="ALW180" s="35"/>
      <c r="ALX180" s="35"/>
      <c r="ALY180" s="35"/>
      <c r="ALZ180" s="35"/>
      <c r="AMA180" s="35"/>
    </row>
    <row r="181" spans="14:1015">
      <c r="N181" s="3">
        <f>Y181*info!T$4+AC181*info!T$5+AG181*info!T$6+AK181*info!T$7+N180</f>
        <v>3.426599999999997</v>
      </c>
      <c r="P181" s="45">
        <v>141</v>
      </c>
      <c r="Q181" s="131"/>
      <c r="R181" s="131"/>
      <c r="S181" s="161">
        <f t="shared" si="93"/>
        <v>2.7361264822134385E-2</v>
      </c>
      <c r="T181" s="169">
        <f>AA180*$AA$30*$AA$34*(1-$AA$32)+AE180*$AE$30*$AE$34*(1-$AE$32)+AI180*$AI$30*$AI$34*(1-$AI$32)+AM180*$AM$30*$AM$34*(1-$AM$32)+AQ180*$AQ$30*$AQ$34*(1-$AQ$32)+AU180*$AU$30*$AU$34*(1-$AU$32)+Q181-R181+AW180+AX180+Advance!G155</f>
        <v>0.24329999999999924</v>
      </c>
      <c r="U181" s="132">
        <f t="shared" si="102"/>
        <v>0</v>
      </c>
      <c r="V181" s="165">
        <f t="shared" si="81"/>
        <v>0.24329999999999924</v>
      </c>
      <c r="W181" s="166">
        <f t="shared" si="94"/>
        <v>9.0960000000000001</v>
      </c>
      <c r="X181" s="49"/>
      <c r="Y181" s="42">
        <f t="shared" si="73"/>
        <v>0</v>
      </c>
      <c r="Z181" s="46">
        <f t="shared" si="95"/>
        <v>0</v>
      </c>
      <c r="AA181" s="47">
        <f t="shared" si="82"/>
        <v>0</v>
      </c>
      <c r="AB181" s="48">
        <f t="shared" si="83"/>
        <v>0.24329999999999924</v>
      </c>
      <c r="AC181" s="49">
        <f t="shared" si="84"/>
        <v>0</v>
      </c>
      <c r="AD181" s="46">
        <f t="shared" si="96"/>
        <v>0</v>
      </c>
      <c r="AE181" s="46">
        <f t="shared" si="85"/>
        <v>100</v>
      </c>
      <c r="AF181" s="50">
        <f t="shared" si="74"/>
        <v>0.24329999999999924</v>
      </c>
      <c r="AG181" s="42">
        <f t="shared" si="97"/>
        <v>0</v>
      </c>
      <c r="AH181" s="46">
        <f t="shared" si="98"/>
        <v>0</v>
      </c>
      <c r="AI181" s="46">
        <f t="shared" si="86"/>
        <v>200</v>
      </c>
      <c r="AJ181" s="50">
        <f t="shared" si="75"/>
        <v>0.24329999999999924</v>
      </c>
      <c r="AK181" s="42">
        <f t="shared" si="87"/>
        <v>6</v>
      </c>
      <c r="AL181" s="46">
        <f t="shared" si="99"/>
        <v>-2</v>
      </c>
      <c r="AM181" s="46">
        <f t="shared" si="88"/>
        <v>86</v>
      </c>
      <c r="AN181" s="50">
        <f t="shared" si="76"/>
        <v>2.7299999999999269E-2</v>
      </c>
      <c r="AO181" s="42">
        <f t="shared" si="89"/>
        <v>0</v>
      </c>
      <c r="AP181" s="46">
        <f t="shared" si="100"/>
        <v>0</v>
      </c>
      <c r="AQ181" s="46">
        <f t="shared" si="90"/>
        <v>0</v>
      </c>
      <c r="AR181" s="50">
        <f t="shared" si="77"/>
        <v>2.7299999999999269E-2</v>
      </c>
      <c r="AS181" s="42">
        <f t="shared" si="91"/>
        <v>0</v>
      </c>
      <c r="AT181" s="46">
        <f t="shared" si="101"/>
        <v>0</v>
      </c>
      <c r="AU181" s="46">
        <f t="shared" si="92"/>
        <v>0</v>
      </c>
      <c r="AV181" s="51">
        <f t="shared" si="78"/>
        <v>2.7299999999999269E-2</v>
      </c>
      <c r="AW181" s="42">
        <f t="shared" si="79"/>
        <v>0.24329999999999924</v>
      </c>
      <c r="AX181" s="43">
        <f t="shared" si="80"/>
        <v>-0.21599999999999997</v>
      </c>
      <c r="AY181" s="42">
        <f t="shared" si="103"/>
        <v>386</v>
      </c>
      <c r="AZ181" s="52">
        <f t="shared" si="104"/>
        <v>9.0960000000000001</v>
      </c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  <c r="QR181" s="35"/>
      <c r="QS181" s="35"/>
      <c r="QT181" s="35"/>
      <c r="QU181" s="35"/>
      <c r="QV181" s="35"/>
      <c r="QW181" s="35"/>
      <c r="QX181" s="35"/>
      <c r="QY181" s="35"/>
      <c r="QZ181" s="35"/>
      <c r="RA181" s="35"/>
      <c r="RB181" s="35"/>
      <c r="RC181" s="35"/>
      <c r="RD181" s="35"/>
      <c r="RE181" s="35"/>
      <c r="RF181" s="35"/>
      <c r="RG181" s="35"/>
      <c r="RH181" s="35"/>
      <c r="RI181" s="35"/>
      <c r="RJ181" s="35"/>
      <c r="RK181" s="35"/>
      <c r="RL181" s="35"/>
      <c r="RM181" s="35"/>
      <c r="RN181" s="35"/>
      <c r="RO181" s="35"/>
      <c r="RP181" s="35"/>
      <c r="RQ181" s="35"/>
      <c r="RR181" s="35"/>
      <c r="RS181" s="35"/>
      <c r="RT181" s="35"/>
      <c r="RU181" s="35"/>
      <c r="RV181" s="35"/>
      <c r="RW181" s="35"/>
      <c r="RX181" s="35"/>
      <c r="RY181" s="35"/>
      <c r="RZ181" s="35"/>
      <c r="SA181" s="35"/>
      <c r="SB181" s="35"/>
      <c r="SC181" s="35"/>
      <c r="SD181" s="35"/>
      <c r="SE181" s="35"/>
      <c r="SF181" s="35"/>
      <c r="SG181" s="35"/>
      <c r="SH181" s="35"/>
      <c r="SI181" s="35"/>
      <c r="SJ181" s="35"/>
      <c r="SK181" s="35"/>
      <c r="SL181" s="35"/>
      <c r="SM181" s="35"/>
      <c r="SN181" s="35"/>
      <c r="SO181" s="35"/>
      <c r="SP181" s="35"/>
      <c r="SQ181" s="35"/>
      <c r="SR181" s="35"/>
      <c r="SS181" s="35"/>
      <c r="ST181" s="35"/>
      <c r="SU181" s="35"/>
      <c r="SV181" s="35"/>
      <c r="SW181" s="35"/>
      <c r="SX181" s="35"/>
      <c r="SY181" s="35"/>
      <c r="SZ181" s="35"/>
      <c r="TA181" s="35"/>
      <c r="TB181" s="35"/>
      <c r="TC181" s="35"/>
      <c r="TD181" s="35"/>
      <c r="TE181" s="35"/>
      <c r="TF181" s="35"/>
      <c r="TG181" s="35"/>
      <c r="TH181" s="35"/>
      <c r="TI181" s="35"/>
      <c r="TJ181" s="35"/>
      <c r="TK181" s="35"/>
      <c r="TL181" s="35"/>
      <c r="TM181" s="35"/>
      <c r="TN181" s="35"/>
      <c r="TO181" s="35"/>
      <c r="TP181" s="35"/>
      <c r="TQ181" s="35"/>
      <c r="TR181" s="35"/>
      <c r="TS181" s="35"/>
      <c r="TT181" s="35"/>
      <c r="TU181" s="35"/>
      <c r="TV181" s="35"/>
      <c r="TW181" s="35"/>
      <c r="TX181" s="35"/>
      <c r="TY181" s="35"/>
      <c r="TZ181" s="35"/>
      <c r="UA181" s="35"/>
      <c r="UB181" s="35"/>
      <c r="UC181" s="35"/>
      <c r="UD181" s="35"/>
      <c r="UE181" s="35"/>
      <c r="UF181" s="35"/>
      <c r="UG181" s="35"/>
      <c r="UH181" s="35"/>
      <c r="UI181" s="35"/>
      <c r="UJ181" s="35"/>
      <c r="UK181" s="35"/>
      <c r="UL181" s="35"/>
      <c r="UM181" s="35"/>
      <c r="UN181" s="35"/>
      <c r="UO181" s="35"/>
      <c r="UP181" s="35"/>
      <c r="UQ181" s="35"/>
      <c r="UR181" s="35"/>
      <c r="US181" s="35"/>
      <c r="UT181" s="35"/>
      <c r="UU181" s="35"/>
      <c r="UV181" s="35"/>
      <c r="UW181" s="35"/>
      <c r="UX181" s="35"/>
      <c r="UY181" s="35"/>
      <c r="UZ181" s="35"/>
      <c r="VA181" s="35"/>
      <c r="VB181" s="35"/>
      <c r="VC181" s="35"/>
      <c r="VD181" s="35"/>
      <c r="VE181" s="35"/>
      <c r="VF181" s="35"/>
      <c r="VG181" s="35"/>
      <c r="VH181" s="35"/>
      <c r="VI181" s="35"/>
      <c r="VJ181" s="35"/>
      <c r="VK181" s="35"/>
      <c r="VL181" s="35"/>
      <c r="VM181" s="35"/>
      <c r="VN181" s="35"/>
      <c r="VO181" s="35"/>
      <c r="VP181" s="35"/>
      <c r="VQ181" s="35"/>
      <c r="VR181" s="35"/>
      <c r="VS181" s="35"/>
      <c r="VT181" s="35"/>
      <c r="VU181" s="35"/>
      <c r="VV181" s="35"/>
      <c r="VW181" s="35"/>
      <c r="VX181" s="35"/>
      <c r="VY181" s="35"/>
      <c r="VZ181" s="35"/>
      <c r="WA181" s="35"/>
      <c r="WB181" s="35"/>
      <c r="WC181" s="35"/>
      <c r="WD181" s="35"/>
      <c r="WE181" s="35"/>
      <c r="WF181" s="35"/>
      <c r="WG181" s="35"/>
      <c r="WH181" s="35"/>
      <c r="WI181" s="35"/>
      <c r="WJ181" s="35"/>
      <c r="WK181" s="35"/>
      <c r="WL181" s="35"/>
      <c r="WM181" s="35"/>
      <c r="WN181" s="35"/>
      <c r="WO181" s="35"/>
      <c r="WP181" s="35"/>
      <c r="WQ181" s="35"/>
      <c r="WR181" s="35"/>
      <c r="WS181" s="35"/>
      <c r="WT181" s="35"/>
      <c r="WU181" s="35"/>
      <c r="WV181" s="35"/>
      <c r="WW181" s="35"/>
      <c r="WX181" s="35"/>
      <c r="WY181" s="35"/>
      <c r="WZ181" s="35"/>
      <c r="XA181" s="35"/>
      <c r="XB181" s="35"/>
      <c r="XC181" s="35"/>
      <c r="XD181" s="35"/>
      <c r="XE181" s="35"/>
      <c r="XF181" s="35"/>
      <c r="XG181" s="35"/>
      <c r="XH181" s="35"/>
      <c r="XI181" s="35"/>
      <c r="XJ181" s="35"/>
      <c r="XK181" s="35"/>
      <c r="XL181" s="35"/>
      <c r="XM181" s="35"/>
      <c r="XN181" s="35"/>
      <c r="XO181" s="35"/>
      <c r="XP181" s="35"/>
      <c r="XQ181" s="35"/>
      <c r="XR181" s="35"/>
      <c r="XS181" s="35"/>
      <c r="XT181" s="35"/>
      <c r="XU181" s="35"/>
      <c r="XV181" s="35"/>
      <c r="XW181" s="35"/>
      <c r="XX181" s="35"/>
      <c r="XY181" s="35"/>
      <c r="XZ181" s="35"/>
      <c r="YA181" s="35"/>
      <c r="YB181" s="35"/>
      <c r="YC181" s="35"/>
      <c r="YD181" s="35"/>
      <c r="YE181" s="35"/>
      <c r="YF181" s="35"/>
      <c r="YG181" s="35"/>
      <c r="YH181" s="35"/>
      <c r="YI181" s="35"/>
      <c r="YJ181" s="35"/>
      <c r="YK181" s="35"/>
      <c r="YL181" s="35"/>
      <c r="YM181" s="35"/>
      <c r="YN181" s="35"/>
      <c r="YO181" s="35"/>
      <c r="YP181" s="35"/>
      <c r="YQ181" s="35"/>
      <c r="YR181" s="35"/>
      <c r="YS181" s="35"/>
      <c r="YT181" s="35"/>
      <c r="YU181" s="35"/>
      <c r="YV181" s="35"/>
      <c r="YW181" s="35"/>
      <c r="YX181" s="35"/>
      <c r="YY181" s="35"/>
      <c r="YZ181" s="35"/>
      <c r="ZA181" s="35"/>
      <c r="ZB181" s="35"/>
      <c r="ZC181" s="35"/>
      <c r="ZD181" s="35"/>
      <c r="ZE181" s="35"/>
      <c r="ZF181" s="35"/>
      <c r="ZG181" s="35"/>
      <c r="ZH181" s="35"/>
      <c r="ZI181" s="35"/>
      <c r="ZJ181" s="35"/>
      <c r="ZK181" s="35"/>
      <c r="ZL181" s="35"/>
      <c r="ZM181" s="35"/>
      <c r="ZN181" s="35"/>
      <c r="ZO181" s="35"/>
      <c r="ZP181" s="35"/>
      <c r="ZQ181" s="35"/>
      <c r="ZR181" s="35"/>
      <c r="ZS181" s="35"/>
      <c r="ZT181" s="35"/>
      <c r="ZU181" s="35"/>
      <c r="ZV181" s="35"/>
      <c r="ZW181" s="35"/>
      <c r="ZX181" s="35"/>
      <c r="ZY181" s="35"/>
      <c r="ZZ181" s="35"/>
      <c r="AAA181" s="35"/>
      <c r="AAB181" s="35"/>
      <c r="AAC181" s="35"/>
      <c r="AAD181" s="35"/>
      <c r="AAE181" s="35"/>
      <c r="AAF181" s="35"/>
      <c r="AAG181" s="35"/>
      <c r="AAH181" s="35"/>
      <c r="AAI181" s="35"/>
      <c r="AAJ181" s="35"/>
      <c r="AAK181" s="35"/>
      <c r="AAL181" s="35"/>
      <c r="AAM181" s="35"/>
      <c r="AAN181" s="35"/>
      <c r="AAO181" s="35"/>
      <c r="AAP181" s="35"/>
      <c r="AAQ181" s="35"/>
      <c r="AAR181" s="35"/>
      <c r="AAS181" s="35"/>
      <c r="AAT181" s="35"/>
      <c r="AAU181" s="35"/>
      <c r="AAV181" s="35"/>
      <c r="AAW181" s="35"/>
      <c r="AAX181" s="35"/>
      <c r="AAY181" s="35"/>
      <c r="AAZ181" s="35"/>
      <c r="ABA181" s="35"/>
      <c r="ABB181" s="35"/>
      <c r="ABC181" s="35"/>
      <c r="ABD181" s="35"/>
      <c r="ABE181" s="35"/>
      <c r="ABF181" s="35"/>
      <c r="ABG181" s="35"/>
      <c r="ABH181" s="35"/>
      <c r="ABI181" s="35"/>
      <c r="ABJ181" s="35"/>
      <c r="ABK181" s="35"/>
      <c r="ABL181" s="35"/>
      <c r="ABM181" s="35"/>
      <c r="ABN181" s="35"/>
      <c r="ABO181" s="35"/>
      <c r="ABP181" s="35"/>
      <c r="ABQ181" s="35"/>
      <c r="ABR181" s="35"/>
      <c r="ABS181" s="35"/>
      <c r="ABT181" s="35"/>
      <c r="ABU181" s="35"/>
      <c r="ABV181" s="35"/>
      <c r="ABW181" s="35"/>
      <c r="ABX181" s="35"/>
      <c r="ABY181" s="35"/>
      <c r="ABZ181" s="35"/>
      <c r="ACA181" s="35"/>
      <c r="ACB181" s="35"/>
      <c r="ACC181" s="35"/>
      <c r="ACD181" s="35"/>
      <c r="ACE181" s="35"/>
      <c r="ACF181" s="35"/>
      <c r="ACG181" s="35"/>
      <c r="ACH181" s="35"/>
      <c r="ACI181" s="35"/>
      <c r="ACJ181" s="35"/>
      <c r="ACK181" s="35"/>
      <c r="ACL181" s="35"/>
      <c r="ACM181" s="35"/>
      <c r="ACN181" s="35"/>
      <c r="ACO181" s="35"/>
      <c r="ACP181" s="35"/>
      <c r="ACQ181" s="35"/>
      <c r="ACR181" s="35"/>
      <c r="ACS181" s="35"/>
      <c r="ACT181" s="35"/>
      <c r="ACU181" s="35"/>
      <c r="ACV181" s="35"/>
      <c r="ACW181" s="35"/>
      <c r="ACX181" s="35"/>
      <c r="ACY181" s="35"/>
      <c r="ACZ181" s="35"/>
      <c r="ADA181" s="35"/>
      <c r="ADB181" s="35"/>
      <c r="ADC181" s="35"/>
      <c r="ADD181" s="35"/>
      <c r="ADE181" s="35"/>
      <c r="ADF181" s="35"/>
      <c r="ADG181" s="35"/>
      <c r="ADH181" s="35"/>
      <c r="ADI181" s="35"/>
      <c r="ADJ181" s="35"/>
      <c r="ADK181" s="35"/>
      <c r="ADL181" s="35"/>
      <c r="ADM181" s="35"/>
      <c r="ADN181" s="35"/>
      <c r="ADO181" s="35"/>
      <c r="ADP181" s="35"/>
      <c r="ADQ181" s="35"/>
      <c r="ADR181" s="35"/>
      <c r="ADS181" s="35"/>
      <c r="ADT181" s="35"/>
      <c r="ADU181" s="35"/>
      <c r="ADV181" s="35"/>
      <c r="ADW181" s="35"/>
      <c r="ADX181" s="35"/>
      <c r="ADY181" s="35"/>
      <c r="ADZ181" s="35"/>
      <c r="AEA181" s="35"/>
      <c r="AEB181" s="35"/>
      <c r="AEC181" s="35"/>
      <c r="AED181" s="35"/>
      <c r="AEE181" s="35"/>
      <c r="AEF181" s="35"/>
      <c r="AEG181" s="35"/>
      <c r="AEH181" s="35"/>
      <c r="AEI181" s="35"/>
      <c r="AEJ181" s="35"/>
      <c r="AEK181" s="35"/>
      <c r="AEL181" s="35"/>
      <c r="AEM181" s="35"/>
      <c r="AEN181" s="35"/>
      <c r="AEO181" s="35"/>
      <c r="AEP181" s="35"/>
      <c r="AEQ181" s="35"/>
      <c r="AER181" s="35"/>
      <c r="AES181" s="35"/>
      <c r="AET181" s="35"/>
      <c r="AEU181" s="35"/>
      <c r="AEV181" s="35"/>
      <c r="AEW181" s="35"/>
      <c r="AEX181" s="35"/>
      <c r="AEY181" s="35"/>
      <c r="AEZ181" s="35"/>
      <c r="AFA181" s="35"/>
      <c r="AFB181" s="35"/>
      <c r="AFC181" s="35"/>
      <c r="AFD181" s="35"/>
      <c r="AFE181" s="35"/>
      <c r="AFF181" s="35"/>
      <c r="AFG181" s="35"/>
      <c r="AFH181" s="35"/>
      <c r="AFI181" s="35"/>
      <c r="AFJ181" s="35"/>
      <c r="AFK181" s="35"/>
      <c r="AFL181" s="35"/>
      <c r="AFM181" s="35"/>
      <c r="AFN181" s="35"/>
      <c r="AFO181" s="35"/>
      <c r="AFP181" s="35"/>
      <c r="AFQ181" s="35"/>
      <c r="AFR181" s="35"/>
      <c r="AFS181" s="35"/>
      <c r="AFT181" s="35"/>
      <c r="AFU181" s="35"/>
      <c r="AFV181" s="35"/>
      <c r="AFW181" s="35"/>
      <c r="AFX181" s="35"/>
      <c r="AFY181" s="35"/>
      <c r="AFZ181" s="35"/>
      <c r="AGA181" s="35"/>
      <c r="AGB181" s="35"/>
      <c r="AGC181" s="35"/>
      <c r="AGD181" s="35"/>
      <c r="AGE181" s="35"/>
      <c r="AGF181" s="35"/>
      <c r="AGG181" s="35"/>
      <c r="AGH181" s="35"/>
      <c r="AGI181" s="35"/>
      <c r="AGJ181" s="35"/>
      <c r="AGK181" s="35"/>
      <c r="AGL181" s="35"/>
      <c r="AGM181" s="35"/>
      <c r="AGN181" s="35"/>
      <c r="AGO181" s="35"/>
      <c r="AGP181" s="35"/>
      <c r="AGQ181" s="35"/>
      <c r="AGR181" s="35"/>
      <c r="AGS181" s="35"/>
      <c r="AGT181" s="35"/>
      <c r="AGU181" s="35"/>
      <c r="AGV181" s="35"/>
      <c r="AGW181" s="35"/>
      <c r="AGX181" s="35"/>
      <c r="AGY181" s="35"/>
      <c r="AGZ181" s="35"/>
      <c r="AHA181" s="35"/>
      <c r="AHB181" s="35"/>
      <c r="AHC181" s="35"/>
      <c r="AHD181" s="35"/>
      <c r="AHE181" s="35"/>
      <c r="AHF181" s="35"/>
      <c r="AHG181" s="35"/>
      <c r="AHH181" s="35"/>
      <c r="AHI181" s="35"/>
      <c r="AHJ181" s="35"/>
      <c r="AHK181" s="35"/>
      <c r="AHL181" s="35"/>
      <c r="AHM181" s="35"/>
      <c r="AHN181" s="35"/>
      <c r="AHO181" s="35"/>
      <c r="AHP181" s="35"/>
      <c r="AHQ181" s="35"/>
      <c r="AHR181" s="35"/>
      <c r="AHS181" s="35"/>
      <c r="AHT181" s="35"/>
      <c r="AHU181" s="35"/>
      <c r="AHV181" s="35"/>
      <c r="AHW181" s="35"/>
      <c r="AHX181" s="35"/>
      <c r="AHY181" s="35"/>
      <c r="AHZ181" s="35"/>
      <c r="AIA181" s="35"/>
      <c r="AIB181" s="35"/>
      <c r="AIC181" s="35"/>
      <c r="AID181" s="35"/>
      <c r="AIE181" s="35"/>
      <c r="AIF181" s="35"/>
      <c r="AIG181" s="35"/>
      <c r="AIH181" s="35"/>
      <c r="AII181" s="35"/>
      <c r="AIJ181" s="35"/>
      <c r="AIK181" s="35"/>
      <c r="AIL181" s="35"/>
      <c r="AIM181" s="35"/>
      <c r="AIN181" s="35"/>
      <c r="AIO181" s="35"/>
      <c r="AIP181" s="35"/>
      <c r="AIQ181" s="35"/>
      <c r="AIR181" s="35"/>
      <c r="AIS181" s="35"/>
      <c r="AIT181" s="35"/>
      <c r="AIU181" s="35"/>
      <c r="AIV181" s="35"/>
      <c r="AIW181" s="35"/>
      <c r="AIX181" s="35"/>
      <c r="AIY181" s="35"/>
      <c r="AIZ181" s="35"/>
      <c r="AJA181" s="35"/>
      <c r="AJB181" s="35"/>
      <c r="AJC181" s="35"/>
      <c r="AJD181" s="35"/>
      <c r="AJE181" s="35"/>
      <c r="AJF181" s="35"/>
      <c r="AJG181" s="35"/>
      <c r="AJH181" s="35"/>
      <c r="AJI181" s="35"/>
      <c r="AJJ181" s="35"/>
      <c r="AJK181" s="35"/>
      <c r="AJL181" s="35"/>
      <c r="AJM181" s="35"/>
      <c r="AJN181" s="35"/>
      <c r="AJO181" s="35"/>
      <c r="AJP181" s="35"/>
      <c r="AJQ181" s="35"/>
      <c r="AJR181" s="35"/>
      <c r="AJS181" s="35"/>
      <c r="AJT181" s="35"/>
      <c r="AJU181" s="35"/>
      <c r="AJV181" s="35"/>
      <c r="AJW181" s="35"/>
      <c r="AJX181" s="35"/>
      <c r="AJY181" s="35"/>
      <c r="AJZ181" s="35"/>
      <c r="AKA181" s="35"/>
      <c r="AKB181" s="35"/>
      <c r="AKC181" s="35"/>
      <c r="AKD181" s="35"/>
      <c r="AKE181" s="35"/>
      <c r="AKF181" s="35"/>
      <c r="AKG181" s="35"/>
      <c r="AKH181" s="35"/>
      <c r="AKI181" s="35"/>
      <c r="AKJ181" s="35"/>
      <c r="AKK181" s="35"/>
      <c r="AKL181" s="35"/>
      <c r="AKM181" s="35"/>
      <c r="AKN181" s="35"/>
      <c r="AKO181" s="35"/>
      <c r="AKP181" s="35"/>
      <c r="AKQ181" s="35"/>
      <c r="AKR181" s="35"/>
      <c r="AKS181" s="35"/>
      <c r="AKT181" s="35"/>
      <c r="AKU181" s="35"/>
      <c r="AKV181" s="35"/>
      <c r="AKW181" s="35"/>
      <c r="AKX181" s="35"/>
      <c r="AKY181" s="35"/>
      <c r="AKZ181" s="35"/>
      <c r="ALA181" s="35"/>
      <c r="ALB181" s="35"/>
      <c r="ALC181" s="35"/>
      <c r="ALD181" s="35"/>
      <c r="ALE181" s="35"/>
      <c r="ALF181" s="35"/>
      <c r="ALG181" s="35"/>
      <c r="ALH181" s="35"/>
      <c r="ALI181" s="35"/>
      <c r="ALJ181" s="35"/>
      <c r="ALK181" s="35"/>
      <c r="ALL181" s="35"/>
      <c r="ALM181" s="35"/>
      <c r="ALN181" s="35"/>
      <c r="ALO181" s="35"/>
      <c r="ALP181" s="35"/>
      <c r="ALQ181" s="35"/>
      <c r="ALR181" s="35"/>
      <c r="ALS181" s="35"/>
      <c r="ALT181" s="35"/>
      <c r="ALU181" s="35"/>
      <c r="ALV181" s="35"/>
      <c r="ALW181" s="35"/>
      <c r="ALX181" s="35"/>
      <c r="ALY181" s="35"/>
      <c r="ALZ181" s="35"/>
      <c r="AMA181" s="35"/>
    </row>
    <row r="182" spans="14:1015">
      <c r="N182" s="3">
        <f>Y182*info!T$4+AC182*info!T$5+AG182*info!T$6+AK182*info!T$7+N181</f>
        <v>3.4517999999999969</v>
      </c>
      <c r="P182" s="45">
        <v>142</v>
      </c>
      <c r="Q182" s="131"/>
      <c r="R182" s="131"/>
      <c r="S182" s="161">
        <f t="shared" si="93"/>
        <v>2.7688537549407109E-2</v>
      </c>
      <c r="T182" s="169">
        <f>AA181*$AA$30*$AA$34*(1-$AA$32)+AE181*$AE$30*$AE$34*(1-$AE$32)+AI181*$AI$30*$AI$34*(1-$AI$32)+AM181*$AM$30*$AM$34*(1-$AM$32)+AQ181*$AQ$30*$AQ$34*(1-$AQ$32)+AU181*$AU$30*$AU$34*(1-$AU$32)+Q182-R182+AW181+AX181+Advance!G156</f>
        <v>0.25469999999999926</v>
      </c>
      <c r="U182" s="132">
        <f t="shared" si="102"/>
        <v>0</v>
      </c>
      <c r="V182" s="165">
        <f t="shared" si="81"/>
        <v>0.25469999999999926</v>
      </c>
      <c r="W182" s="166">
        <f t="shared" si="94"/>
        <v>9.3119999999999994</v>
      </c>
      <c r="X182" s="49"/>
      <c r="Y182" s="42">
        <f t="shared" si="73"/>
        <v>0</v>
      </c>
      <c r="Z182" s="46">
        <f t="shared" si="95"/>
        <v>0</v>
      </c>
      <c r="AA182" s="47">
        <f t="shared" si="82"/>
        <v>0</v>
      </c>
      <c r="AB182" s="48">
        <f t="shared" si="83"/>
        <v>0.25469999999999926</v>
      </c>
      <c r="AC182" s="49">
        <f t="shared" si="84"/>
        <v>0</v>
      </c>
      <c r="AD182" s="46">
        <f t="shared" si="96"/>
        <v>0</v>
      </c>
      <c r="AE182" s="46">
        <f t="shared" si="85"/>
        <v>100</v>
      </c>
      <c r="AF182" s="50">
        <f t="shared" si="74"/>
        <v>0.25469999999999926</v>
      </c>
      <c r="AG182" s="42">
        <f t="shared" si="97"/>
        <v>0</v>
      </c>
      <c r="AH182" s="46">
        <f t="shared" si="98"/>
        <v>0</v>
      </c>
      <c r="AI182" s="46">
        <f t="shared" si="86"/>
        <v>200</v>
      </c>
      <c r="AJ182" s="50">
        <f t="shared" si="75"/>
        <v>0.25469999999999926</v>
      </c>
      <c r="AK182" s="42">
        <f t="shared" si="87"/>
        <v>7</v>
      </c>
      <c r="AL182" s="46">
        <f t="shared" si="99"/>
        <v>-1</v>
      </c>
      <c r="AM182" s="46">
        <f t="shared" si="88"/>
        <v>92</v>
      </c>
      <c r="AN182" s="50">
        <f t="shared" si="76"/>
        <v>2.6999999999992585E-3</v>
      </c>
      <c r="AO182" s="42">
        <f t="shared" si="89"/>
        <v>0</v>
      </c>
      <c r="AP182" s="46">
        <f t="shared" si="100"/>
        <v>0</v>
      </c>
      <c r="AQ182" s="46">
        <f t="shared" si="90"/>
        <v>0</v>
      </c>
      <c r="AR182" s="50">
        <f t="shared" si="77"/>
        <v>2.6999999999992585E-3</v>
      </c>
      <c r="AS182" s="42">
        <f t="shared" si="91"/>
        <v>0</v>
      </c>
      <c r="AT182" s="46">
        <f t="shared" si="101"/>
        <v>0</v>
      </c>
      <c r="AU182" s="46">
        <f t="shared" si="92"/>
        <v>0</v>
      </c>
      <c r="AV182" s="51">
        <f t="shared" si="78"/>
        <v>2.6999999999992585E-3</v>
      </c>
      <c r="AW182" s="42">
        <f t="shared" si="79"/>
        <v>0.25469999999999926</v>
      </c>
      <c r="AX182" s="43">
        <f t="shared" si="80"/>
        <v>-0.252</v>
      </c>
      <c r="AY182" s="42">
        <f t="shared" si="103"/>
        <v>392</v>
      </c>
      <c r="AZ182" s="52">
        <f t="shared" si="104"/>
        <v>9.3119999999999994</v>
      </c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  <c r="QR182" s="35"/>
      <c r="QS182" s="35"/>
      <c r="QT182" s="35"/>
      <c r="QU182" s="35"/>
      <c r="QV182" s="35"/>
      <c r="QW182" s="35"/>
      <c r="QX182" s="35"/>
      <c r="QY182" s="35"/>
      <c r="QZ182" s="35"/>
      <c r="RA182" s="35"/>
      <c r="RB182" s="35"/>
      <c r="RC182" s="35"/>
      <c r="RD182" s="35"/>
      <c r="RE182" s="35"/>
      <c r="RF182" s="35"/>
      <c r="RG182" s="35"/>
      <c r="RH182" s="35"/>
      <c r="RI182" s="35"/>
      <c r="RJ182" s="35"/>
      <c r="RK182" s="35"/>
      <c r="RL182" s="35"/>
      <c r="RM182" s="35"/>
      <c r="RN182" s="35"/>
      <c r="RO182" s="35"/>
      <c r="RP182" s="35"/>
      <c r="RQ182" s="35"/>
      <c r="RR182" s="35"/>
      <c r="RS182" s="35"/>
      <c r="RT182" s="35"/>
      <c r="RU182" s="35"/>
      <c r="RV182" s="35"/>
      <c r="RW182" s="35"/>
      <c r="RX182" s="35"/>
      <c r="RY182" s="35"/>
      <c r="RZ182" s="35"/>
      <c r="SA182" s="35"/>
      <c r="SB182" s="35"/>
      <c r="SC182" s="35"/>
      <c r="SD182" s="35"/>
      <c r="SE182" s="35"/>
      <c r="SF182" s="35"/>
      <c r="SG182" s="35"/>
      <c r="SH182" s="35"/>
      <c r="SI182" s="35"/>
      <c r="SJ182" s="35"/>
      <c r="SK182" s="35"/>
      <c r="SL182" s="35"/>
      <c r="SM182" s="35"/>
      <c r="SN182" s="35"/>
      <c r="SO182" s="35"/>
      <c r="SP182" s="35"/>
      <c r="SQ182" s="35"/>
      <c r="SR182" s="35"/>
      <c r="SS182" s="35"/>
      <c r="ST182" s="35"/>
      <c r="SU182" s="35"/>
      <c r="SV182" s="35"/>
      <c r="SW182" s="35"/>
      <c r="SX182" s="35"/>
      <c r="SY182" s="35"/>
      <c r="SZ182" s="35"/>
      <c r="TA182" s="35"/>
      <c r="TB182" s="35"/>
      <c r="TC182" s="35"/>
      <c r="TD182" s="35"/>
      <c r="TE182" s="35"/>
      <c r="TF182" s="35"/>
      <c r="TG182" s="35"/>
      <c r="TH182" s="35"/>
      <c r="TI182" s="35"/>
      <c r="TJ182" s="35"/>
      <c r="TK182" s="35"/>
      <c r="TL182" s="35"/>
      <c r="TM182" s="35"/>
      <c r="TN182" s="35"/>
      <c r="TO182" s="35"/>
      <c r="TP182" s="35"/>
      <c r="TQ182" s="35"/>
      <c r="TR182" s="35"/>
      <c r="TS182" s="35"/>
      <c r="TT182" s="35"/>
      <c r="TU182" s="35"/>
      <c r="TV182" s="35"/>
      <c r="TW182" s="35"/>
      <c r="TX182" s="35"/>
      <c r="TY182" s="35"/>
      <c r="TZ182" s="35"/>
      <c r="UA182" s="35"/>
      <c r="UB182" s="35"/>
      <c r="UC182" s="35"/>
      <c r="UD182" s="35"/>
      <c r="UE182" s="35"/>
      <c r="UF182" s="35"/>
      <c r="UG182" s="35"/>
      <c r="UH182" s="35"/>
      <c r="UI182" s="35"/>
      <c r="UJ182" s="35"/>
      <c r="UK182" s="35"/>
      <c r="UL182" s="35"/>
      <c r="UM182" s="35"/>
      <c r="UN182" s="35"/>
      <c r="UO182" s="35"/>
      <c r="UP182" s="35"/>
      <c r="UQ182" s="35"/>
      <c r="UR182" s="35"/>
      <c r="US182" s="35"/>
      <c r="UT182" s="35"/>
      <c r="UU182" s="35"/>
      <c r="UV182" s="35"/>
      <c r="UW182" s="35"/>
      <c r="UX182" s="35"/>
      <c r="UY182" s="35"/>
      <c r="UZ182" s="35"/>
      <c r="VA182" s="35"/>
      <c r="VB182" s="35"/>
      <c r="VC182" s="35"/>
      <c r="VD182" s="35"/>
      <c r="VE182" s="35"/>
      <c r="VF182" s="35"/>
      <c r="VG182" s="35"/>
      <c r="VH182" s="35"/>
      <c r="VI182" s="35"/>
      <c r="VJ182" s="35"/>
      <c r="VK182" s="35"/>
      <c r="VL182" s="35"/>
      <c r="VM182" s="35"/>
      <c r="VN182" s="35"/>
      <c r="VO182" s="35"/>
      <c r="VP182" s="35"/>
      <c r="VQ182" s="35"/>
      <c r="VR182" s="35"/>
      <c r="VS182" s="35"/>
      <c r="VT182" s="35"/>
      <c r="VU182" s="35"/>
      <c r="VV182" s="35"/>
      <c r="VW182" s="35"/>
      <c r="VX182" s="35"/>
      <c r="VY182" s="35"/>
      <c r="VZ182" s="35"/>
      <c r="WA182" s="35"/>
      <c r="WB182" s="35"/>
      <c r="WC182" s="35"/>
      <c r="WD182" s="35"/>
      <c r="WE182" s="35"/>
      <c r="WF182" s="35"/>
      <c r="WG182" s="35"/>
      <c r="WH182" s="35"/>
      <c r="WI182" s="35"/>
      <c r="WJ182" s="35"/>
      <c r="WK182" s="35"/>
      <c r="WL182" s="35"/>
      <c r="WM182" s="35"/>
      <c r="WN182" s="35"/>
      <c r="WO182" s="35"/>
      <c r="WP182" s="35"/>
      <c r="WQ182" s="35"/>
      <c r="WR182" s="35"/>
      <c r="WS182" s="35"/>
      <c r="WT182" s="35"/>
      <c r="WU182" s="35"/>
      <c r="WV182" s="35"/>
      <c r="WW182" s="35"/>
      <c r="WX182" s="35"/>
      <c r="WY182" s="35"/>
      <c r="WZ182" s="35"/>
      <c r="XA182" s="35"/>
      <c r="XB182" s="35"/>
      <c r="XC182" s="35"/>
      <c r="XD182" s="35"/>
      <c r="XE182" s="35"/>
      <c r="XF182" s="35"/>
      <c r="XG182" s="35"/>
      <c r="XH182" s="35"/>
      <c r="XI182" s="35"/>
      <c r="XJ182" s="35"/>
      <c r="XK182" s="35"/>
      <c r="XL182" s="35"/>
      <c r="XM182" s="35"/>
      <c r="XN182" s="35"/>
      <c r="XO182" s="35"/>
      <c r="XP182" s="35"/>
      <c r="XQ182" s="35"/>
      <c r="XR182" s="35"/>
      <c r="XS182" s="35"/>
      <c r="XT182" s="35"/>
      <c r="XU182" s="35"/>
      <c r="XV182" s="35"/>
      <c r="XW182" s="35"/>
      <c r="XX182" s="35"/>
      <c r="XY182" s="35"/>
      <c r="XZ182" s="35"/>
      <c r="YA182" s="35"/>
      <c r="YB182" s="35"/>
      <c r="YC182" s="35"/>
      <c r="YD182" s="35"/>
      <c r="YE182" s="35"/>
      <c r="YF182" s="35"/>
      <c r="YG182" s="35"/>
      <c r="YH182" s="35"/>
      <c r="YI182" s="35"/>
      <c r="YJ182" s="35"/>
      <c r="YK182" s="35"/>
      <c r="YL182" s="35"/>
      <c r="YM182" s="35"/>
      <c r="YN182" s="35"/>
      <c r="YO182" s="35"/>
      <c r="YP182" s="35"/>
      <c r="YQ182" s="35"/>
      <c r="YR182" s="35"/>
      <c r="YS182" s="35"/>
      <c r="YT182" s="35"/>
      <c r="YU182" s="35"/>
      <c r="YV182" s="35"/>
      <c r="YW182" s="35"/>
      <c r="YX182" s="35"/>
      <c r="YY182" s="35"/>
      <c r="YZ182" s="35"/>
      <c r="ZA182" s="35"/>
      <c r="ZB182" s="35"/>
      <c r="ZC182" s="35"/>
      <c r="ZD182" s="35"/>
      <c r="ZE182" s="35"/>
      <c r="ZF182" s="35"/>
      <c r="ZG182" s="35"/>
      <c r="ZH182" s="35"/>
      <c r="ZI182" s="35"/>
      <c r="ZJ182" s="35"/>
      <c r="ZK182" s="35"/>
      <c r="ZL182" s="35"/>
      <c r="ZM182" s="35"/>
      <c r="ZN182" s="35"/>
      <c r="ZO182" s="35"/>
      <c r="ZP182" s="35"/>
      <c r="ZQ182" s="35"/>
      <c r="ZR182" s="35"/>
      <c r="ZS182" s="35"/>
      <c r="ZT182" s="35"/>
      <c r="ZU182" s="35"/>
      <c r="ZV182" s="35"/>
      <c r="ZW182" s="35"/>
      <c r="ZX182" s="35"/>
      <c r="ZY182" s="35"/>
      <c r="ZZ182" s="35"/>
      <c r="AAA182" s="35"/>
      <c r="AAB182" s="35"/>
      <c r="AAC182" s="35"/>
      <c r="AAD182" s="35"/>
      <c r="AAE182" s="35"/>
      <c r="AAF182" s="35"/>
      <c r="AAG182" s="35"/>
      <c r="AAH182" s="35"/>
      <c r="AAI182" s="35"/>
      <c r="AAJ182" s="35"/>
      <c r="AAK182" s="35"/>
      <c r="AAL182" s="35"/>
      <c r="AAM182" s="35"/>
      <c r="AAN182" s="35"/>
      <c r="AAO182" s="35"/>
      <c r="AAP182" s="35"/>
      <c r="AAQ182" s="35"/>
      <c r="AAR182" s="35"/>
      <c r="AAS182" s="35"/>
      <c r="AAT182" s="35"/>
      <c r="AAU182" s="35"/>
      <c r="AAV182" s="35"/>
      <c r="AAW182" s="35"/>
      <c r="AAX182" s="35"/>
      <c r="AAY182" s="35"/>
      <c r="AAZ182" s="35"/>
      <c r="ABA182" s="35"/>
      <c r="ABB182" s="35"/>
      <c r="ABC182" s="35"/>
      <c r="ABD182" s="35"/>
      <c r="ABE182" s="35"/>
      <c r="ABF182" s="35"/>
      <c r="ABG182" s="35"/>
      <c r="ABH182" s="35"/>
      <c r="ABI182" s="35"/>
      <c r="ABJ182" s="35"/>
      <c r="ABK182" s="35"/>
      <c r="ABL182" s="35"/>
      <c r="ABM182" s="35"/>
      <c r="ABN182" s="35"/>
      <c r="ABO182" s="35"/>
      <c r="ABP182" s="35"/>
      <c r="ABQ182" s="35"/>
      <c r="ABR182" s="35"/>
      <c r="ABS182" s="35"/>
      <c r="ABT182" s="35"/>
      <c r="ABU182" s="35"/>
      <c r="ABV182" s="35"/>
      <c r="ABW182" s="35"/>
      <c r="ABX182" s="35"/>
      <c r="ABY182" s="35"/>
      <c r="ABZ182" s="35"/>
      <c r="ACA182" s="35"/>
      <c r="ACB182" s="35"/>
      <c r="ACC182" s="35"/>
      <c r="ACD182" s="35"/>
      <c r="ACE182" s="35"/>
      <c r="ACF182" s="35"/>
      <c r="ACG182" s="35"/>
      <c r="ACH182" s="35"/>
      <c r="ACI182" s="35"/>
      <c r="ACJ182" s="35"/>
      <c r="ACK182" s="35"/>
      <c r="ACL182" s="35"/>
      <c r="ACM182" s="35"/>
      <c r="ACN182" s="35"/>
      <c r="ACO182" s="35"/>
      <c r="ACP182" s="35"/>
      <c r="ACQ182" s="35"/>
      <c r="ACR182" s="35"/>
      <c r="ACS182" s="35"/>
      <c r="ACT182" s="35"/>
      <c r="ACU182" s="35"/>
      <c r="ACV182" s="35"/>
      <c r="ACW182" s="35"/>
      <c r="ACX182" s="35"/>
      <c r="ACY182" s="35"/>
      <c r="ACZ182" s="35"/>
      <c r="ADA182" s="35"/>
      <c r="ADB182" s="35"/>
      <c r="ADC182" s="35"/>
      <c r="ADD182" s="35"/>
      <c r="ADE182" s="35"/>
      <c r="ADF182" s="35"/>
      <c r="ADG182" s="35"/>
      <c r="ADH182" s="35"/>
      <c r="ADI182" s="35"/>
      <c r="ADJ182" s="35"/>
      <c r="ADK182" s="35"/>
      <c r="ADL182" s="35"/>
      <c r="ADM182" s="35"/>
      <c r="ADN182" s="35"/>
      <c r="ADO182" s="35"/>
      <c r="ADP182" s="35"/>
      <c r="ADQ182" s="35"/>
      <c r="ADR182" s="35"/>
      <c r="ADS182" s="35"/>
      <c r="ADT182" s="35"/>
      <c r="ADU182" s="35"/>
      <c r="ADV182" s="35"/>
      <c r="ADW182" s="35"/>
      <c r="ADX182" s="35"/>
      <c r="ADY182" s="35"/>
      <c r="ADZ182" s="35"/>
      <c r="AEA182" s="35"/>
      <c r="AEB182" s="35"/>
      <c r="AEC182" s="35"/>
      <c r="AED182" s="35"/>
      <c r="AEE182" s="35"/>
      <c r="AEF182" s="35"/>
      <c r="AEG182" s="35"/>
      <c r="AEH182" s="35"/>
      <c r="AEI182" s="35"/>
      <c r="AEJ182" s="35"/>
      <c r="AEK182" s="35"/>
      <c r="AEL182" s="35"/>
      <c r="AEM182" s="35"/>
      <c r="AEN182" s="35"/>
      <c r="AEO182" s="35"/>
      <c r="AEP182" s="35"/>
      <c r="AEQ182" s="35"/>
      <c r="AER182" s="35"/>
      <c r="AES182" s="35"/>
      <c r="AET182" s="35"/>
      <c r="AEU182" s="35"/>
      <c r="AEV182" s="35"/>
      <c r="AEW182" s="35"/>
      <c r="AEX182" s="35"/>
      <c r="AEY182" s="35"/>
      <c r="AEZ182" s="35"/>
      <c r="AFA182" s="35"/>
      <c r="AFB182" s="35"/>
      <c r="AFC182" s="35"/>
      <c r="AFD182" s="35"/>
      <c r="AFE182" s="35"/>
      <c r="AFF182" s="35"/>
      <c r="AFG182" s="35"/>
      <c r="AFH182" s="35"/>
      <c r="AFI182" s="35"/>
      <c r="AFJ182" s="35"/>
      <c r="AFK182" s="35"/>
      <c r="AFL182" s="35"/>
      <c r="AFM182" s="35"/>
      <c r="AFN182" s="35"/>
      <c r="AFO182" s="35"/>
      <c r="AFP182" s="35"/>
      <c r="AFQ182" s="35"/>
      <c r="AFR182" s="35"/>
      <c r="AFS182" s="35"/>
      <c r="AFT182" s="35"/>
      <c r="AFU182" s="35"/>
      <c r="AFV182" s="35"/>
      <c r="AFW182" s="35"/>
      <c r="AFX182" s="35"/>
      <c r="AFY182" s="35"/>
      <c r="AFZ182" s="35"/>
      <c r="AGA182" s="35"/>
      <c r="AGB182" s="35"/>
      <c r="AGC182" s="35"/>
      <c r="AGD182" s="35"/>
      <c r="AGE182" s="35"/>
      <c r="AGF182" s="35"/>
      <c r="AGG182" s="35"/>
      <c r="AGH182" s="35"/>
      <c r="AGI182" s="35"/>
      <c r="AGJ182" s="35"/>
      <c r="AGK182" s="35"/>
      <c r="AGL182" s="35"/>
      <c r="AGM182" s="35"/>
      <c r="AGN182" s="35"/>
      <c r="AGO182" s="35"/>
      <c r="AGP182" s="35"/>
      <c r="AGQ182" s="35"/>
      <c r="AGR182" s="35"/>
      <c r="AGS182" s="35"/>
      <c r="AGT182" s="35"/>
      <c r="AGU182" s="35"/>
      <c r="AGV182" s="35"/>
      <c r="AGW182" s="35"/>
      <c r="AGX182" s="35"/>
      <c r="AGY182" s="35"/>
      <c r="AGZ182" s="35"/>
      <c r="AHA182" s="35"/>
      <c r="AHB182" s="35"/>
      <c r="AHC182" s="35"/>
      <c r="AHD182" s="35"/>
      <c r="AHE182" s="35"/>
      <c r="AHF182" s="35"/>
      <c r="AHG182" s="35"/>
      <c r="AHH182" s="35"/>
      <c r="AHI182" s="35"/>
      <c r="AHJ182" s="35"/>
      <c r="AHK182" s="35"/>
      <c r="AHL182" s="35"/>
      <c r="AHM182" s="35"/>
      <c r="AHN182" s="35"/>
      <c r="AHO182" s="35"/>
      <c r="AHP182" s="35"/>
      <c r="AHQ182" s="35"/>
      <c r="AHR182" s="35"/>
      <c r="AHS182" s="35"/>
      <c r="AHT182" s="35"/>
      <c r="AHU182" s="35"/>
      <c r="AHV182" s="35"/>
      <c r="AHW182" s="35"/>
      <c r="AHX182" s="35"/>
      <c r="AHY182" s="35"/>
      <c r="AHZ182" s="35"/>
      <c r="AIA182" s="35"/>
      <c r="AIB182" s="35"/>
      <c r="AIC182" s="35"/>
      <c r="AID182" s="35"/>
      <c r="AIE182" s="35"/>
      <c r="AIF182" s="35"/>
      <c r="AIG182" s="35"/>
      <c r="AIH182" s="35"/>
      <c r="AII182" s="35"/>
      <c r="AIJ182" s="35"/>
      <c r="AIK182" s="35"/>
      <c r="AIL182" s="35"/>
      <c r="AIM182" s="35"/>
      <c r="AIN182" s="35"/>
      <c r="AIO182" s="35"/>
      <c r="AIP182" s="35"/>
      <c r="AIQ182" s="35"/>
      <c r="AIR182" s="35"/>
      <c r="AIS182" s="35"/>
      <c r="AIT182" s="35"/>
      <c r="AIU182" s="35"/>
      <c r="AIV182" s="35"/>
      <c r="AIW182" s="35"/>
      <c r="AIX182" s="35"/>
      <c r="AIY182" s="35"/>
      <c r="AIZ182" s="35"/>
      <c r="AJA182" s="35"/>
      <c r="AJB182" s="35"/>
      <c r="AJC182" s="35"/>
      <c r="AJD182" s="35"/>
      <c r="AJE182" s="35"/>
      <c r="AJF182" s="35"/>
      <c r="AJG182" s="35"/>
      <c r="AJH182" s="35"/>
      <c r="AJI182" s="35"/>
      <c r="AJJ182" s="35"/>
      <c r="AJK182" s="35"/>
      <c r="AJL182" s="35"/>
      <c r="AJM182" s="35"/>
      <c r="AJN182" s="35"/>
      <c r="AJO182" s="35"/>
      <c r="AJP182" s="35"/>
      <c r="AJQ182" s="35"/>
      <c r="AJR182" s="35"/>
      <c r="AJS182" s="35"/>
      <c r="AJT182" s="35"/>
      <c r="AJU182" s="35"/>
      <c r="AJV182" s="35"/>
      <c r="AJW182" s="35"/>
      <c r="AJX182" s="35"/>
      <c r="AJY182" s="35"/>
      <c r="AJZ182" s="35"/>
      <c r="AKA182" s="35"/>
      <c r="AKB182" s="35"/>
      <c r="AKC182" s="35"/>
      <c r="AKD182" s="35"/>
      <c r="AKE182" s="35"/>
      <c r="AKF182" s="35"/>
      <c r="AKG182" s="35"/>
      <c r="AKH182" s="35"/>
      <c r="AKI182" s="35"/>
      <c r="AKJ182" s="35"/>
      <c r="AKK182" s="35"/>
      <c r="AKL182" s="35"/>
      <c r="AKM182" s="35"/>
      <c r="AKN182" s="35"/>
      <c r="AKO182" s="35"/>
      <c r="AKP182" s="35"/>
      <c r="AKQ182" s="35"/>
      <c r="AKR182" s="35"/>
      <c r="AKS182" s="35"/>
      <c r="AKT182" s="35"/>
      <c r="AKU182" s="35"/>
      <c r="AKV182" s="35"/>
      <c r="AKW182" s="35"/>
      <c r="AKX182" s="35"/>
      <c r="AKY182" s="35"/>
      <c r="AKZ182" s="35"/>
      <c r="ALA182" s="35"/>
      <c r="ALB182" s="35"/>
      <c r="ALC182" s="35"/>
      <c r="ALD182" s="35"/>
      <c r="ALE182" s="35"/>
      <c r="ALF182" s="35"/>
      <c r="ALG182" s="35"/>
      <c r="ALH182" s="35"/>
      <c r="ALI182" s="35"/>
      <c r="ALJ182" s="35"/>
      <c r="ALK182" s="35"/>
      <c r="ALL182" s="35"/>
      <c r="ALM182" s="35"/>
      <c r="ALN182" s="35"/>
      <c r="ALO182" s="35"/>
      <c r="ALP182" s="35"/>
      <c r="ALQ182" s="35"/>
      <c r="ALR182" s="35"/>
      <c r="ALS182" s="35"/>
      <c r="ALT182" s="35"/>
      <c r="ALU182" s="35"/>
      <c r="ALV182" s="35"/>
      <c r="ALW182" s="35"/>
      <c r="ALX182" s="35"/>
      <c r="ALY182" s="35"/>
      <c r="ALZ182" s="35"/>
      <c r="AMA182" s="35"/>
    </row>
    <row r="183" spans="14:1015">
      <c r="N183" s="3">
        <f>Y183*info!T$4+AC183*info!T$5+AG183*info!T$6+AK183*info!T$7+N182</f>
        <v>3.4733999999999967</v>
      </c>
      <c r="P183" s="45">
        <v>143</v>
      </c>
      <c r="Q183" s="131"/>
      <c r="R183" s="131"/>
      <c r="S183" s="161">
        <f t="shared" si="93"/>
        <v>2.8179446640316203E-2</v>
      </c>
      <c r="T183" s="169">
        <f>AA182*$AA$30*$AA$34*(1-$AA$32)+AE182*$AE$30*$AE$34*(1-$AE$32)+AI182*$AI$30*$AI$34*(1-$AI$32)+AM182*$AM$30*$AM$34*(1-$AM$32)+AQ182*$AQ$30*$AQ$34*(1-$AQ$32)+AU182*$AU$30*$AU$34*(1-$AU$32)+Q183-R183+AW182+AX182+Advance!G157</f>
        <v>0.23549999999999927</v>
      </c>
      <c r="U183" s="132">
        <f t="shared" si="102"/>
        <v>0</v>
      </c>
      <c r="V183" s="165">
        <f t="shared" si="81"/>
        <v>0.23549999999999927</v>
      </c>
      <c r="W183" s="166">
        <f t="shared" si="94"/>
        <v>9.4559999999999995</v>
      </c>
      <c r="X183" s="49"/>
      <c r="Y183" s="42">
        <f t="shared" si="73"/>
        <v>0</v>
      </c>
      <c r="Z183" s="46">
        <f t="shared" si="95"/>
        <v>0</v>
      </c>
      <c r="AA183" s="47">
        <f t="shared" si="82"/>
        <v>0</v>
      </c>
      <c r="AB183" s="48">
        <f t="shared" si="83"/>
        <v>0.23549999999999927</v>
      </c>
      <c r="AC183" s="49">
        <f t="shared" si="84"/>
        <v>0</v>
      </c>
      <c r="AD183" s="46">
        <f t="shared" si="96"/>
        <v>0</v>
      </c>
      <c r="AE183" s="46">
        <f t="shared" si="85"/>
        <v>100</v>
      </c>
      <c r="AF183" s="50">
        <f t="shared" si="74"/>
        <v>0.23549999999999927</v>
      </c>
      <c r="AG183" s="42">
        <f t="shared" si="97"/>
        <v>0</v>
      </c>
      <c r="AH183" s="46">
        <f t="shared" si="98"/>
        <v>0</v>
      </c>
      <c r="AI183" s="46">
        <f t="shared" si="86"/>
        <v>200</v>
      </c>
      <c r="AJ183" s="50">
        <f t="shared" si="75"/>
        <v>0.23549999999999927</v>
      </c>
      <c r="AK183" s="42">
        <f t="shared" si="87"/>
        <v>6</v>
      </c>
      <c r="AL183" s="46">
        <f t="shared" si="99"/>
        <v>-2</v>
      </c>
      <c r="AM183" s="46">
        <f t="shared" si="88"/>
        <v>96</v>
      </c>
      <c r="AN183" s="50">
        <f t="shared" si="76"/>
        <v>1.9499999999999296E-2</v>
      </c>
      <c r="AO183" s="42">
        <f t="shared" si="89"/>
        <v>0</v>
      </c>
      <c r="AP183" s="46">
        <f t="shared" si="100"/>
        <v>0</v>
      </c>
      <c r="AQ183" s="46">
        <f t="shared" si="90"/>
        <v>0</v>
      </c>
      <c r="AR183" s="50">
        <f t="shared" si="77"/>
        <v>1.9499999999999296E-2</v>
      </c>
      <c r="AS183" s="42">
        <f t="shared" si="91"/>
        <v>0</v>
      </c>
      <c r="AT183" s="46">
        <f t="shared" si="101"/>
        <v>0</v>
      </c>
      <c r="AU183" s="46">
        <f t="shared" si="92"/>
        <v>0</v>
      </c>
      <c r="AV183" s="51">
        <f t="shared" si="78"/>
        <v>1.9499999999999296E-2</v>
      </c>
      <c r="AW183" s="42">
        <f t="shared" si="79"/>
        <v>0.23549999999999927</v>
      </c>
      <c r="AX183" s="43">
        <f t="shared" si="80"/>
        <v>-0.21599999999999997</v>
      </c>
      <c r="AY183" s="42">
        <f t="shared" si="103"/>
        <v>396</v>
      </c>
      <c r="AZ183" s="52">
        <f t="shared" si="104"/>
        <v>9.4559999999999995</v>
      </c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  <c r="QR183" s="35"/>
      <c r="QS183" s="35"/>
      <c r="QT183" s="35"/>
      <c r="QU183" s="35"/>
      <c r="QV183" s="35"/>
      <c r="QW183" s="35"/>
      <c r="QX183" s="35"/>
      <c r="QY183" s="35"/>
      <c r="QZ183" s="35"/>
      <c r="RA183" s="35"/>
      <c r="RB183" s="35"/>
      <c r="RC183" s="35"/>
      <c r="RD183" s="35"/>
      <c r="RE183" s="35"/>
      <c r="RF183" s="35"/>
      <c r="RG183" s="35"/>
      <c r="RH183" s="35"/>
      <c r="RI183" s="35"/>
      <c r="RJ183" s="35"/>
      <c r="RK183" s="35"/>
      <c r="RL183" s="35"/>
      <c r="RM183" s="35"/>
      <c r="RN183" s="35"/>
      <c r="RO183" s="35"/>
      <c r="RP183" s="35"/>
      <c r="RQ183" s="35"/>
      <c r="RR183" s="35"/>
      <c r="RS183" s="35"/>
      <c r="RT183" s="35"/>
      <c r="RU183" s="35"/>
      <c r="RV183" s="35"/>
      <c r="RW183" s="35"/>
      <c r="RX183" s="35"/>
      <c r="RY183" s="35"/>
      <c r="RZ183" s="35"/>
      <c r="SA183" s="35"/>
      <c r="SB183" s="35"/>
      <c r="SC183" s="35"/>
      <c r="SD183" s="35"/>
      <c r="SE183" s="35"/>
      <c r="SF183" s="35"/>
      <c r="SG183" s="35"/>
      <c r="SH183" s="35"/>
      <c r="SI183" s="35"/>
      <c r="SJ183" s="35"/>
      <c r="SK183" s="35"/>
      <c r="SL183" s="35"/>
      <c r="SM183" s="35"/>
      <c r="SN183" s="35"/>
      <c r="SO183" s="35"/>
      <c r="SP183" s="35"/>
      <c r="SQ183" s="35"/>
      <c r="SR183" s="35"/>
      <c r="SS183" s="35"/>
      <c r="ST183" s="35"/>
      <c r="SU183" s="35"/>
      <c r="SV183" s="35"/>
      <c r="SW183" s="35"/>
      <c r="SX183" s="35"/>
      <c r="SY183" s="35"/>
      <c r="SZ183" s="35"/>
      <c r="TA183" s="35"/>
      <c r="TB183" s="35"/>
      <c r="TC183" s="35"/>
      <c r="TD183" s="35"/>
      <c r="TE183" s="35"/>
      <c r="TF183" s="35"/>
      <c r="TG183" s="35"/>
      <c r="TH183" s="35"/>
      <c r="TI183" s="35"/>
      <c r="TJ183" s="35"/>
      <c r="TK183" s="35"/>
      <c r="TL183" s="35"/>
      <c r="TM183" s="35"/>
      <c r="TN183" s="35"/>
      <c r="TO183" s="35"/>
      <c r="TP183" s="35"/>
      <c r="TQ183" s="35"/>
      <c r="TR183" s="35"/>
      <c r="TS183" s="35"/>
      <c r="TT183" s="35"/>
      <c r="TU183" s="35"/>
      <c r="TV183" s="35"/>
      <c r="TW183" s="35"/>
      <c r="TX183" s="35"/>
      <c r="TY183" s="35"/>
      <c r="TZ183" s="35"/>
      <c r="UA183" s="35"/>
      <c r="UB183" s="35"/>
      <c r="UC183" s="35"/>
      <c r="UD183" s="35"/>
      <c r="UE183" s="35"/>
      <c r="UF183" s="35"/>
      <c r="UG183" s="35"/>
      <c r="UH183" s="35"/>
      <c r="UI183" s="35"/>
      <c r="UJ183" s="35"/>
      <c r="UK183" s="35"/>
      <c r="UL183" s="35"/>
      <c r="UM183" s="35"/>
      <c r="UN183" s="35"/>
      <c r="UO183" s="35"/>
      <c r="UP183" s="35"/>
      <c r="UQ183" s="35"/>
      <c r="UR183" s="35"/>
      <c r="US183" s="35"/>
      <c r="UT183" s="35"/>
      <c r="UU183" s="35"/>
      <c r="UV183" s="35"/>
      <c r="UW183" s="35"/>
      <c r="UX183" s="35"/>
      <c r="UY183" s="35"/>
      <c r="UZ183" s="35"/>
      <c r="VA183" s="35"/>
      <c r="VB183" s="35"/>
      <c r="VC183" s="35"/>
      <c r="VD183" s="35"/>
      <c r="VE183" s="35"/>
      <c r="VF183" s="35"/>
      <c r="VG183" s="35"/>
      <c r="VH183" s="35"/>
      <c r="VI183" s="35"/>
      <c r="VJ183" s="35"/>
      <c r="VK183" s="35"/>
      <c r="VL183" s="35"/>
      <c r="VM183" s="35"/>
      <c r="VN183" s="35"/>
      <c r="VO183" s="35"/>
      <c r="VP183" s="35"/>
      <c r="VQ183" s="35"/>
      <c r="VR183" s="35"/>
      <c r="VS183" s="35"/>
      <c r="VT183" s="35"/>
      <c r="VU183" s="35"/>
      <c r="VV183" s="35"/>
      <c r="VW183" s="35"/>
      <c r="VX183" s="35"/>
      <c r="VY183" s="35"/>
      <c r="VZ183" s="35"/>
      <c r="WA183" s="35"/>
      <c r="WB183" s="35"/>
      <c r="WC183" s="35"/>
      <c r="WD183" s="35"/>
      <c r="WE183" s="35"/>
      <c r="WF183" s="35"/>
      <c r="WG183" s="35"/>
      <c r="WH183" s="35"/>
      <c r="WI183" s="35"/>
      <c r="WJ183" s="35"/>
      <c r="WK183" s="35"/>
      <c r="WL183" s="35"/>
      <c r="WM183" s="35"/>
      <c r="WN183" s="35"/>
      <c r="WO183" s="35"/>
      <c r="WP183" s="35"/>
      <c r="WQ183" s="35"/>
      <c r="WR183" s="35"/>
      <c r="WS183" s="35"/>
      <c r="WT183" s="35"/>
      <c r="WU183" s="35"/>
      <c r="WV183" s="35"/>
      <c r="WW183" s="35"/>
      <c r="WX183" s="35"/>
      <c r="WY183" s="35"/>
      <c r="WZ183" s="35"/>
      <c r="XA183" s="35"/>
      <c r="XB183" s="35"/>
      <c r="XC183" s="35"/>
      <c r="XD183" s="35"/>
      <c r="XE183" s="35"/>
      <c r="XF183" s="35"/>
      <c r="XG183" s="35"/>
      <c r="XH183" s="35"/>
      <c r="XI183" s="35"/>
      <c r="XJ183" s="35"/>
      <c r="XK183" s="35"/>
      <c r="XL183" s="35"/>
      <c r="XM183" s="35"/>
      <c r="XN183" s="35"/>
      <c r="XO183" s="35"/>
      <c r="XP183" s="35"/>
      <c r="XQ183" s="35"/>
      <c r="XR183" s="35"/>
      <c r="XS183" s="35"/>
      <c r="XT183" s="35"/>
      <c r="XU183" s="35"/>
      <c r="XV183" s="35"/>
      <c r="XW183" s="35"/>
      <c r="XX183" s="35"/>
      <c r="XY183" s="35"/>
      <c r="XZ183" s="35"/>
      <c r="YA183" s="35"/>
      <c r="YB183" s="35"/>
      <c r="YC183" s="35"/>
      <c r="YD183" s="35"/>
      <c r="YE183" s="35"/>
      <c r="YF183" s="35"/>
      <c r="YG183" s="35"/>
      <c r="YH183" s="35"/>
      <c r="YI183" s="35"/>
      <c r="YJ183" s="35"/>
      <c r="YK183" s="35"/>
      <c r="YL183" s="35"/>
      <c r="YM183" s="35"/>
      <c r="YN183" s="35"/>
      <c r="YO183" s="35"/>
      <c r="YP183" s="35"/>
      <c r="YQ183" s="35"/>
      <c r="YR183" s="35"/>
      <c r="YS183" s="35"/>
      <c r="YT183" s="35"/>
      <c r="YU183" s="35"/>
      <c r="YV183" s="35"/>
      <c r="YW183" s="35"/>
      <c r="YX183" s="35"/>
      <c r="YY183" s="35"/>
      <c r="YZ183" s="35"/>
      <c r="ZA183" s="35"/>
      <c r="ZB183" s="35"/>
      <c r="ZC183" s="35"/>
      <c r="ZD183" s="35"/>
      <c r="ZE183" s="35"/>
      <c r="ZF183" s="35"/>
      <c r="ZG183" s="35"/>
      <c r="ZH183" s="35"/>
      <c r="ZI183" s="35"/>
      <c r="ZJ183" s="35"/>
      <c r="ZK183" s="35"/>
      <c r="ZL183" s="35"/>
      <c r="ZM183" s="35"/>
      <c r="ZN183" s="35"/>
      <c r="ZO183" s="35"/>
      <c r="ZP183" s="35"/>
      <c r="ZQ183" s="35"/>
      <c r="ZR183" s="35"/>
      <c r="ZS183" s="35"/>
      <c r="ZT183" s="35"/>
      <c r="ZU183" s="35"/>
      <c r="ZV183" s="35"/>
      <c r="ZW183" s="35"/>
      <c r="ZX183" s="35"/>
      <c r="ZY183" s="35"/>
      <c r="ZZ183" s="35"/>
      <c r="AAA183" s="35"/>
      <c r="AAB183" s="35"/>
      <c r="AAC183" s="35"/>
      <c r="AAD183" s="35"/>
      <c r="AAE183" s="35"/>
      <c r="AAF183" s="35"/>
      <c r="AAG183" s="35"/>
      <c r="AAH183" s="35"/>
      <c r="AAI183" s="35"/>
      <c r="AAJ183" s="35"/>
      <c r="AAK183" s="35"/>
      <c r="AAL183" s="35"/>
      <c r="AAM183" s="35"/>
      <c r="AAN183" s="35"/>
      <c r="AAO183" s="35"/>
      <c r="AAP183" s="35"/>
      <c r="AAQ183" s="35"/>
      <c r="AAR183" s="35"/>
      <c r="AAS183" s="35"/>
      <c r="AAT183" s="35"/>
      <c r="AAU183" s="35"/>
      <c r="AAV183" s="35"/>
      <c r="AAW183" s="35"/>
      <c r="AAX183" s="35"/>
      <c r="AAY183" s="35"/>
      <c r="AAZ183" s="35"/>
      <c r="ABA183" s="35"/>
      <c r="ABB183" s="35"/>
      <c r="ABC183" s="35"/>
      <c r="ABD183" s="35"/>
      <c r="ABE183" s="35"/>
      <c r="ABF183" s="35"/>
      <c r="ABG183" s="35"/>
      <c r="ABH183" s="35"/>
      <c r="ABI183" s="35"/>
      <c r="ABJ183" s="35"/>
      <c r="ABK183" s="35"/>
      <c r="ABL183" s="35"/>
      <c r="ABM183" s="35"/>
      <c r="ABN183" s="35"/>
      <c r="ABO183" s="35"/>
      <c r="ABP183" s="35"/>
      <c r="ABQ183" s="35"/>
      <c r="ABR183" s="35"/>
      <c r="ABS183" s="35"/>
      <c r="ABT183" s="35"/>
      <c r="ABU183" s="35"/>
      <c r="ABV183" s="35"/>
      <c r="ABW183" s="35"/>
      <c r="ABX183" s="35"/>
      <c r="ABY183" s="35"/>
      <c r="ABZ183" s="35"/>
      <c r="ACA183" s="35"/>
      <c r="ACB183" s="35"/>
      <c r="ACC183" s="35"/>
      <c r="ACD183" s="35"/>
      <c r="ACE183" s="35"/>
      <c r="ACF183" s="35"/>
      <c r="ACG183" s="35"/>
      <c r="ACH183" s="35"/>
      <c r="ACI183" s="35"/>
      <c r="ACJ183" s="35"/>
      <c r="ACK183" s="35"/>
      <c r="ACL183" s="35"/>
      <c r="ACM183" s="35"/>
      <c r="ACN183" s="35"/>
      <c r="ACO183" s="35"/>
      <c r="ACP183" s="35"/>
      <c r="ACQ183" s="35"/>
      <c r="ACR183" s="35"/>
      <c r="ACS183" s="35"/>
      <c r="ACT183" s="35"/>
      <c r="ACU183" s="35"/>
      <c r="ACV183" s="35"/>
      <c r="ACW183" s="35"/>
      <c r="ACX183" s="35"/>
      <c r="ACY183" s="35"/>
      <c r="ACZ183" s="35"/>
      <c r="ADA183" s="35"/>
      <c r="ADB183" s="35"/>
      <c r="ADC183" s="35"/>
      <c r="ADD183" s="35"/>
      <c r="ADE183" s="35"/>
      <c r="ADF183" s="35"/>
      <c r="ADG183" s="35"/>
      <c r="ADH183" s="35"/>
      <c r="ADI183" s="35"/>
      <c r="ADJ183" s="35"/>
      <c r="ADK183" s="35"/>
      <c r="ADL183" s="35"/>
      <c r="ADM183" s="35"/>
      <c r="ADN183" s="35"/>
      <c r="ADO183" s="35"/>
      <c r="ADP183" s="35"/>
      <c r="ADQ183" s="35"/>
      <c r="ADR183" s="35"/>
      <c r="ADS183" s="35"/>
      <c r="ADT183" s="35"/>
      <c r="ADU183" s="35"/>
      <c r="ADV183" s="35"/>
      <c r="ADW183" s="35"/>
      <c r="ADX183" s="35"/>
      <c r="ADY183" s="35"/>
      <c r="ADZ183" s="35"/>
      <c r="AEA183" s="35"/>
      <c r="AEB183" s="35"/>
      <c r="AEC183" s="35"/>
      <c r="AED183" s="35"/>
      <c r="AEE183" s="35"/>
      <c r="AEF183" s="35"/>
      <c r="AEG183" s="35"/>
      <c r="AEH183" s="35"/>
      <c r="AEI183" s="35"/>
      <c r="AEJ183" s="35"/>
      <c r="AEK183" s="35"/>
      <c r="AEL183" s="35"/>
      <c r="AEM183" s="35"/>
      <c r="AEN183" s="35"/>
      <c r="AEO183" s="35"/>
      <c r="AEP183" s="35"/>
      <c r="AEQ183" s="35"/>
      <c r="AER183" s="35"/>
      <c r="AES183" s="35"/>
      <c r="AET183" s="35"/>
      <c r="AEU183" s="35"/>
      <c r="AEV183" s="35"/>
      <c r="AEW183" s="35"/>
      <c r="AEX183" s="35"/>
      <c r="AEY183" s="35"/>
      <c r="AEZ183" s="35"/>
      <c r="AFA183" s="35"/>
      <c r="AFB183" s="35"/>
      <c r="AFC183" s="35"/>
      <c r="AFD183" s="35"/>
      <c r="AFE183" s="35"/>
      <c r="AFF183" s="35"/>
      <c r="AFG183" s="35"/>
      <c r="AFH183" s="35"/>
      <c r="AFI183" s="35"/>
      <c r="AFJ183" s="35"/>
      <c r="AFK183" s="35"/>
      <c r="AFL183" s="35"/>
      <c r="AFM183" s="35"/>
      <c r="AFN183" s="35"/>
      <c r="AFO183" s="35"/>
      <c r="AFP183" s="35"/>
      <c r="AFQ183" s="35"/>
      <c r="AFR183" s="35"/>
      <c r="AFS183" s="35"/>
      <c r="AFT183" s="35"/>
      <c r="AFU183" s="35"/>
      <c r="AFV183" s="35"/>
      <c r="AFW183" s="35"/>
      <c r="AFX183" s="35"/>
      <c r="AFY183" s="35"/>
      <c r="AFZ183" s="35"/>
      <c r="AGA183" s="35"/>
      <c r="AGB183" s="35"/>
      <c r="AGC183" s="35"/>
      <c r="AGD183" s="35"/>
      <c r="AGE183" s="35"/>
      <c r="AGF183" s="35"/>
      <c r="AGG183" s="35"/>
      <c r="AGH183" s="35"/>
      <c r="AGI183" s="35"/>
      <c r="AGJ183" s="35"/>
      <c r="AGK183" s="35"/>
      <c r="AGL183" s="35"/>
      <c r="AGM183" s="35"/>
      <c r="AGN183" s="35"/>
      <c r="AGO183" s="35"/>
      <c r="AGP183" s="35"/>
      <c r="AGQ183" s="35"/>
      <c r="AGR183" s="35"/>
      <c r="AGS183" s="35"/>
      <c r="AGT183" s="35"/>
      <c r="AGU183" s="35"/>
      <c r="AGV183" s="35"/>
      <c r="AGW183" s="35"/>
      <c r="AGX183" s="35"/>
      <c r="AGY183" s="35"/>
      <c r="AGZ183" s="35"/>
      <c r="AHA183" s="35"/>
      <c r="AHB183" s="35"/>
      <c r="AHC183" s="35"/>
      <c r="AHD183" s="35"/>
      <c r="AHE183" s="35"/>
      <c r="AHF183" s="35"/>
      <c r="AHG183" s="35"/>
      <c r="AHH183" s="35"/>
      <c r="AHI183" s="35"/>
      <c r="AHJ183" s="35"/>
      <c r="AHK183" s="35"/>
      <c r="AHL183" s="35"/>
      <c r="AHM183" s="35"/>
      <c r="AHN183" s="35"/>
      <c r="AHO183" s="35"/>
      <c r="AHP183" s="35"/>
      <c r="AHQ183" s="35"/>
      <c r="AHR183" s="35"/>
      <c r="AHS183" s="35"/>
      <c r="AHT183" s="35"/>
      <c r="AHU183" s="35"/>
      <c r="AHV183" s="35"/>
      <c r="AHW183" s="35"/>
      <c r="AHX183" s="35"/>
      <c r="AHY183" s="35"/>
      <c r="AHZ183" s="35"/>
      <c r="AIA183" s="35"/>
      <c r="AIB183" s="35"/>
      <c r="AIC183" s="35"/>
      <c r="AID183" s="35"/>
      <c r="AIE183" s="35"/>
      <c r="AIF183" s="35"/>
      <c r="AIG183" s="35"/>
      <c r="AIH183" s="35"/>
      <c r="AII183" s="35"/>
      <c r="AIJ183" s="35"/>
      <c r="AIK183" s="35"/>
      <c r="AIL183" s="35"/>
      <c r="AIM183" s="35"/>
      <c r="AIN183" s="35"/>
      <c r="AIO183" s="35"/>
      <c r="AIP183" s="35"/>
      <c r="AIQ183" s="35"/>
      <c r="AIR183" s="35"/>
      <c r="AIS183" s="35"/>
      <c r="AIT183" s="35"/>
      <c r="AIU183" s="35"/>
      <c r="AIV183" s="35"/>
      <c r="AIW183" s="35"/>
      <c r="AIX183" s="35"/>
      <c r="AIY183" s="35"/>
      <c r="AIZ183" s="35"/>
      <c r="AJA183" s="35"/>
      <c r="AJB183" s="35"/>
      <c r="AJC183" s="35"/>
      <c r="AJD183" s="35"/>
      <c r="AJE183" s="35"/>
      <c r="AJF183" s="35"/>
      <c r="AJG183" s="35"/>
      <c r="AJH183" s="35"/>
      <c r="AJI183" s="35"/>
      <c r="AJJ183" s="35"/>
      <c r="AJK183" s="35"/>
      <c r="AJL183" s="35"/>
      <c r="AJM183" s="35"/>
      <c r="AJN183" s="35"/>
      <c r="AJO183" s="35"/>
      <c r="AJP183" s="35"/>
      <c r="AJQ183" s="35"/>
      <c r="AJR183" s="35"/>
      <c r="AJS183" s="35"/>
      <c r="AJT183" s="35"/>
      <c r="AJU183" s="35"/>
      <c r="AJV183" s="35"/>
      <c r="AJW183" s="35"/>
      <c r="AJX183" s="35"/>
      <c r="AJY183" s="35"/>
      <c r="AJZ183" s="35"/>
      <c r="AKA183" s="35"/>
      <c r="AKB183" s="35"/>
      <c r="AKC183" s="35"/>
      <c r="AKD183" s="35"/>
      <c r="AKE183" s="35"/>
      <c r="AKF183" s="35"/>
      <c r="AKG183" s="35"/>
      <c r="AKH183" s="35"/>
      <c r="AKI183" s="35"/>
      <c r="AKJ183" s="35"/>
      <c r="AKK183" s="35"/>
      <c r="AKL183" s="35"/>
      <c r="AKM183" s="35"/>
      <c r="AKN183" s="35"/>
      <c r="AKO183" s="35"/>
      <c r="AKP183" s="35"/>
      <c r="AKQ183" s="35"/>
      <c r="AKR183" s="35"/>
      <c r="AKS183" s="35"/>
      <c r="AKT183" s="35"/>
      <c r="AKU183" s="35"/>
      <c r="AKV183" s="35"/>
      <c r="AKW183" s="35"/>
      <c r="AKX183" s="35"/>
      <c r="AKY183" s="35"/>
      <c r="AKZ183" s="35"/>
      <c r="ALA183" s="35"/>
      <c r="ALB183" s="35"/>
      <c r="ALC183" s="35"/>
      <c r="ALD183" s="35"/>
      <c r="ALE183" s="35"/>
      <c r="ALF183" s="35"/>
      <c r="ALG183" s="35"/>
      <c r="ALH183" s="35"/>
      <c r="ALI183" s="35"/>
      <c r="ALJ183" s="35"/>
      <c r="ALK183" s="35"/>
      <c r="ALL183" s="35"/>
      <c r="ALM183" s="35"/>
      <c r="ALN183" s="35"/>
      <c r="ALO183" s="35"/>
      <c r="ALP183" s="35"/>
      <c r="ALQ183" s="35"/>
      <c r="ALR183" s="35"/>
      <c r="ALS183" s="35"/>
      <c r="ALT183" s="35"/>
      <c r="ALU183" s="35"/>
      <c r="ALV183" s="35"/>
      <c r="ALW183" s="35"/>
      <c r="ALX183" s="35"/>
      <c r="ALY183" s="35"/>
      <c r="ALZ183" s="35"/>
      <c r="AMA183" s="35"/>
    </row>
    <row r="184" spans="14:1015">
      <c r="N184" s="3">
        <f>Y184*info!T$4+AC184*info!T$5+AG184*info!T$6+AK184*info!T$7+N183</f>
        <v>3.5141999999999967</v>
      </c>
      <c r="P184" s="45">
        <v>144</v>
      </c>
      <c r="Q184" s="131"/>
      <c r="R184" s="131"/>
      <c r="S184" s="161">
        <f t="shared" si="93"/>
        <v>2.8506719367588931E-2</v>
      </c>
      <c r="T184" s="169">
        <f>AA183*$AA$30*$AA$34*(1-$AA$32)+AE183*$AE$30*$AE$34*(1-$AE$32)+AI183*$AI$30*$AI$34*(1-$AI$32)+AM183*$AM$30*$AM$34*(1-$AM$32)+AQ183*$AQ$30*$AQ$34*(1-$AQ$32)+AU183*$AU$30*$AU$34*(1-$AU$32)+Q184-R184+AW183+AX183+Advance!G158</f>
        <v>0.25589999999999929</v>
      </c>
      <c r="U184" s="132">
        <f t="shared" si="102"/>
        <v>0</v>
      </c>
      <c r="V184" s="165">
        <f t="shared" si="81"/>
        <v>0.25589999999999929</v>
      </c>
      <c r="W184" s="166">
        <f t="shared" si="94"/>
        <v>9.4919999999999991</v>
      </c>
      <c r="X184" s="49"/>
      <c r="Y184" s="42">
        <f t="shared" si="73"/>
        <v>0</v>
      </c>
      <c r="Z184" s="46">
        <f t="shared" si="95"/>
        <v>0</v>
      </c>
      <c r="AA184" s="47">
        <f t="shared" si="82"/>
        <v>0</v>
      </c>
      <c r="AB184" s="48">
        <f t="shared" si="83"/>
        <v>0.25589999999999929</v>
      </c>
      <c r="AC184" s="49">
        <f t="shared" si="84"/>
        <v>14</v>
      </c>
      <c r="AD184" s="46">
        <f t="shared" si="96"/>
        <v>-14</v>
      </c>
      <c r="AE184" s="46">
        <f t="shared" si="85"/>
        <v>100</v>
      </c>
      <c r="AF184" s="50">
        <f t="shared" si="74"/>
        <v>8.7899999999999284E-2</v>
      </c>
      <c r="AG184" s="42">
        <f t="shared" si="97"/>
        <v>0</v>
      </c>
      <c r="AH184" s="46">
        <f t="shared" si="98"/>
        <v>0</v>
      </c>
      <c r="AI184" s="46">
        <f t="shared" si="86"/>
        <v>200</v>
      </c>
      <c r="AJ184" s="50">
        <f t="shared" si="75"/>
        <v>8.7899999999999284E-2</v>
      </c>
      <c r="AK184" s="42">
        <f t="shared" si="87"/>
        <v>2</v>
      </c>
      <c r="AL184" s="46">
        <f t="shared" si="99"/>
        <v>-1</v>
      </c>
      <c r="AM184" s="46">
        <f t="shared" si="88"/>
        <v>97</v>
      </c>
      <c r="AN184" s="50">
        <f t="shared" si="76"/>
        <v>1.589999999999929E-2</v>
      </c>
      <c r="AO184" s="42">
        <f t="shared" si="89"/>
        <v>0</v>
      </c>
      <c r="AP184" s="46">
        <f t="shared" si="100"/>
        <v>0</v>
      </c>
      <c r="AQ184" s="46">
        <f t="shared" si="90"/>
        <v>0</v>
      </c>
      <c r="AR184" s="50">
        <f t="shared" si="77"/>
        <v>1.589999999999929E-2</v>
      </c>
      <c r="AS184" s="42">
        <f t="shared" si="91"/>
        <v>0</v>
      </c>
      <c r="AT184" s="46">
        <f t="shared" si="101"/>
        <v>0</v>
      </c>
      <c r="AU184" s="46">
        <f t="shared" si="92"/>
        <v>0</v>
      </c>
      <c r="AV184" s="51">
        <f t="shared" si="78"/>
        <v>1.589999999999929E-2</v>
      </c>
      <c r="AW184" s="42">
        <f t="shared" si="79"/>
        <v>0.25589999999999929</v>
      </c>
      <c r="AX184" s="43">
        <f t="shared" si="80"/>
        <v>-0.24</v>
      </c>
      <c r="AY184" s="42">
        <f t="shared" si="103"/>
        <v>397</v>
      </c>
      <c r="AZ184" s="52">
        <f t="shared" si="104"/>
        <v>9.4919999999999991</v>
      </c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  <c r="QR184" s="35"/>
      <c r="QS184" s="35"/>
      <c r="QT184" s="35"/>
      <c r="QU184" s="35"/>
      <c r="QV184" s="35"/>
      <c r="QW184" s="35"/>
      <c r="QX184" s="35"/>
      <c r="QY184" s="35"/>
      <c r="QZ184" s="35"/>
      <c r="RA184" s="35"/>
      <c r="RB184" s="35"/>
      <c r="RC184" s="35"/>
      <c r="RD184" s="35"/>
      <c r="RE184" s="35"/>
      <c r="RF184" s="35"/>
      <c r="RG184" s="35"/>
      <c r="RH184" s="35"/>
      <c r="RI184" s="35"/>
      <c r="RJ184" s="35"/>
      <c r="RK184" s="35"/>
      <c r="RL184" s="35"/>
      <c r="RM184" s="35"/>
      <c r="RN184" s="35"/>
      <c r="RO184" s="35"/>
      <c r="RP184" s="35"/>
      <c r="RQ184" s="35"/>
      <c r="RR184" s="35"/>
      <c r="RS184" s="35"/>
      <c r="RT184" s="35"/>
      <c r="RU184" s="35"/>
      <c r="RV184" s="35"/>
      <c r="RW184" s="35"/>
      <c r="RX184" s="35"/>
      <c r="RY184" s="35"/>
      <c r="RZ184" s="35"/>
      <c r="SA184" s="35"/>
      <c r="SB184" s="35"/>
      <c r="SC184" s="35"/>
      <c r="SD184" s="35"/>
      <c r="SE184" s="35"/>
      <c r="SF184" s="35"/>
      <c r="SG184" s="35"/>
      <c r="SH184" s="35"/>
      <c r="SI184" s="35"/>
      <c r="SJ184" s="35"/>
      <c r="SK184" s="35"/>
      <c r="SL184" s="35"/>
      <c r="SM184" s="35"/>
      <c r="SN184" s="35"/>
      <c r="SO184" s="35"/>
      <c r="SP184" s="35"/>
      <c r="SQ184" s="35"/>
      <c r="SR184" s="35"/>
      <c r="SS184" s="35"/>
      <c r="ST184" s="35"/>
      <c r="SU184" s="35"/>
      <c r="SV184" s="35"/>
      <c r="SW184" s="35"/>
      <c r="SX184" s="35"/>
      <c r="SY184" s="35"/>
      <c r="SZ184" s="35"/>
      <c r="TA184" s="35"/>
      <c r="TB184" s="35"/>
      <c r="TC184" s="35"/>
      <c r="TD184" s="35"/>
      <c r="TE184" s="35"/>
      <c r="TF184" s="35"/>
      <c r="TG184" s="35"/>
      <c r="TH184" s="35"/>
      <c r="TI184" s="35"/>
      <c r="TJ184" s="35"/>
      <c r="TK184" s="35"/>
      <c r="TL184" s="35"/>
      <c r="TM184" s="35"/>
      <c r="TN184" s="35"/>
      <c r="TO184" s="35"/>
      <c r="TP184" s="35"/>
      <c r="TQ184" s="35"/>
      <c r="TR184" s="35"/>
      <c r="TS184" s="35"/>
      <c r="TT184" s="35"/>
      <c r="TU184" s="35"/>
      <c r="TV184" s="35"/>
      <c r="TW184" s="35"/>
      <c r="TX184" s="35"/>
      <c r="TY184" s="35"/>
      <c r="TZ184" s="35"/>
      <c r="UA184" s="35"/>
      <c r="UB184" s="35"/>
      <c r="UC184" s="35"/>
      <c r="UD184" s="35"/>
      <c r="UE184" s="35"/>
      <c r="UF184" s="35"/>
      <c r="UG184" s="35"/>
      <c r="UH184" s="35"/>
      <c r="UI184" s="35"/>
      <c r="UJ184" s="35"/>
      <c r="UK184" s="35"/>
      <c r="UL184" s="35"/>
      <c r="UM184" s="35"/>
      <c r="UN184" s="35"/>
      <c r="UO184" s="35"/>
      <c r="UP184" s="35"/>
      <c r="UQ184" s="35"/>
      <c r="UR184" s="35"/>
      <c r="US184" s="35"/>
      <c r="UT184" s="35"/>
      <c r="UU184" s="35"/>
      <c r="UV184" s="35"/>
      <c r="UW184" s="35"/>
      <c r="UX184" s="35"/>
      <c r="UY184" s="35"/>
      <c r="UZ184" s="35"/>
      <c r="VA184" s="35"/>
      <c r="VB184" s="35"/>
      <c r="VC184" s="35"/>
      <c r="VD184" s="35"/>
      <c r="VE184" s="35"/>
      <c r="VF184" s="35"/>
      <c r="VG184" s="35"/>
      <c r="VH184" s="35"/>
      <c r="VI184" s="35"/>
      <c r="VJ184" s="35"/>
      <c r="VK184" s="35"/>
      <c r="VL184" s="35"/>
      <c r="VM184" s="35"/>
      <c r="VN184" s="35"/>
      <c r="VO184" s="35"/>
      <c r="VP184" s="35"/>
      <c r="VQ184" s="35"/>
      <c r="VR184" s="35"/>
      <c r="VS184" s="35"/>
      <c r="VT184" s="35"/>
      <c r="VU184" s="35"/>
      <c r="VV184" s="35"/>
      <c r="VW184" s="35"/>
      <c r="VX184" s="35"/>
      <c r="VY184" s="35"/>
      <c r="VZ184" s="35"/>
      <c r="WA184" s="35"/>
      <c r="WB184" s="35"/>
      <c r="WC184" s="35"/>
      <c r="WD184" s="35"/>
      <c r="WE184" s="35"/>
      <c r="WF184" s="35"/>
      <c r="WG184" s="35"/>
      <c r="WH184" s="35"/>
      <c r="WI184" s="35"/>
      <c r="WJ184" s="35"/>
      <c r="WK184" s="35"/>
      <c r="WL184" s="35"/>
      <c r="WM184" s="35"/>
      <c r="WN184" s="35"/>
      <c r="WO184" s="35"/>
      <c r="WP184" s="35"/>
      <c r="WQ184" s="35"/>
      <c r="WR184" s="35"/>
      <c r="WS184" s="35"/>
      <c r="WT184" s="35"/>
      <c r="WU184" s="35"/>
      <c r="WV184" s="35"/>
      <c r="WW184" s="35"/>
      <c r="WX184" s="35"/>
      <c r="WY184" s="35"/>
      <c r="WZ184" s="35"/>
      <c r="XA184" s="35"/>
      <c r="XB184" s="35"/>
      <c r="XC184" s="35"/>
      <c r="XD184" s="35"/>
      <c r="XE184" s="35"/>
      <c r="XF184" s="35"/>
      <c r="XG184" s="35"/>
      <c r="XH184" s="35"/>
      <c r="XI184" s="35"/>
      <c r="XJ184" s="35"/>
      <c r="XK184" s="35"/>
      <c r="XL184" s="35"/>
      <c r="XM184" s="35"/>
      <c r="XN184" s="35"/>
      <c r="XO184" s="35"/>
      <c r="XP184" s="35"/>
      <c r="XQ184" s="35"/>
      <c r="XR184" s="35"/>
      <c r="XS184" s="35"/>
      <c r="XT184" s="35"/>
      <c r="XU184" s="35"/>
      <c r="XV184" s="35"/>
      <c r="XW184" s="35"/>
      <c r="XX184" s="35"/>
      <c r="XY184" s="35"/>
      <c r="XZ184" s="35"/>
      <c r="YA184" s="35"/>
      <c r="YB184" s="35"/>
      <c r="YC184" s="35"/>
      <c r="YD184" s="35"/>
      <c r="YE184" s="35"/>
      <c r="YF184" s="35"/>
      <c r="YG184" s="35"/>
      <c r="YH184" s="35"/>
      <c r="YI184" s="35"/>
      <c r="YJ184" s="35"/>
      <c r="YK184" s="35"/>
      <c r="YL184" s="35"/>
      <c r="YM184" s="35"/>
      <c r="YN184" s="35"/>
      <c r="YO184" s="35"/>
      <c r="YP184" s="35"/>
      <c r="YQ184" s="35"/>
      <c r="YR184" s="35"/>
      <c r="YS184" s="35"/>
      <c r="YT184" s="35"/>
      <c r="YU184" s="35"/>
      <c r="YV184" s="35"/>
      <c r="YW184" s="35"/>
      <c r="YX184" s="35"/>
      <c r="YY184" s="35"/>
      <c r="YZ184" s="35"/>
      <c r="ZA184" s="35"/>
      <c r="ZB184" s="35"/>
      <c r="ZC184" s="35"/>
      <c r="ZD184" s="35"/>
      <c r="ZE184" s="35"/>
      <c r="ZF184" s="35"/>
      <c r="ZG184" s="35"/>
      <c r="ZH184" s="35"/>
      <c r="ZI184" s="35"/>
      <c r="ZJ184" s="35"/>
      <c r="ZK184" s="35"/>
      <c r="ZL184" s="35"/>
      <c r="ZM184" s="35"/>
      <c r="ZN184" s="35"/>
      <c r="ZO184" s="35"/>
      <c r="ZP184" s="35"/>
      <c r="ZQ184" s="35"/>
      <c r="ZR184" s="35"/>
      <c r="ZS184" s="35"/>
      <c r="ZT184" s="35"/>
      <c r="ZU184" s="35"/>
      <c r="ZV184" s="35"/>
      <c r="ZW184" s="35"/>
      <c r="ZX184" s="35"/>
      <c r="ZY184" s="35"/>
      <c r="ZZ184" s="35"/>
      <c r="AAA184" s="35"/>
      <c r="AAB184" s="35"/>
      <c r="AAC184" s="35"/>
      <c r="AAD184" s="35"/>
      <c r="AAE184" s="35"/>
      <c r="AAF184" s="35"/>
      <c r="AAG184" s="35"/>
      <c r="AAH184" s="35"/>
      <c r="AAI184" s="35"/>
      <c r="AAJ184" s="35"/>
      <c r="AAK184" s="35"/>
      <c r="AAL184" s="35"/>
      <c r="AAM184" s="35"/>
      <c r="AAN184" s="35"/>
      <c r="AAO184" s="35"/>
      <c r="AAP184" s="35"/>
      <c r="AAQ184" s="35"/>
      <c r="AAR184" s="35"/>
      <c r="AAS184" s="35"/>
      <c r="AAT184" s="35"/>
      <c r="AAU184" s="35"/>
      <c r="AAV184" s="35"/>
      <c r="AAW184" s="35"/>
      <c r="AAX184" s="35"/>
      <c r="AAY184" s="35"/>
      <c r="AAZ184" s="35"/>
      <c r="ABA184" s="35"/>
      <c r="ABB184" s="35"/>
      <c r="ABC184" s="35"/>
      <c r="ABD184" s="35"/>
      <c r="ABE184" s="35"/>
      <c r="ABF184" s="35"/>
      <c r="ABG184" s="35"/>
      <c r="ABH184" s="35"/>
      <c r="ABI184" s="35"/>
      <c r="ABJ184" s="35"/>
      <c r="ABK184" s="35"/>
      <c r="ABL184" s="35"/>
      <c r="ABM184" s="35"/>
      <c r="ABN184" s="35"/>
      <c r="ABO184" s="35"/>
      <c r="ABP184" s="35"/>
      <c r="ABQ184" s="35"/>
      <c r="ABR184" s="35"/>
      <c r="ABS184" s="35"/>
      <c r="ABT184" s="35"/>
      <c r="ABU184" s="35"/>
      <c r="ABV184" s="35"/>
      <c r="ABW184" s="35"/>
      <c r="ABX184" s="35"/>
      <c r="ABY184" s="35"/>
      <c r="ABZ184" s="35"/>
      <c r="ACA184" s="35"/>
      <c r="ACB184" s="35"/>
      <c r="ACC184" s="35"/>
      <c r="ACD184" s="35"/>
      <c r="ACE184" s="35"/>
      <c r="ACF184" s="35"/>
      <c r="ACG184" s="35"/>
      <c r="ACH184" s="35"/>
      <c r="ACI184" s="35"/>
      <c r="ACJ184" s="35"/>
      <c r="ACK184" s="35"/>
      <c r="ACL184" s="35"/>
      <c r="ACM184" s="35"/>
      <c r="ACN184" s="35"/>
      <c r="ACO184" s="35"/>
      <c r="ACP184" s="35"/>
      <c r="ACQ184" s="35"/>
      <c r="ACR184" s="35"/>
      <c r="ACS184" s="35"/>
      <c r="ACT184" s="35"/>
      <c r="ACU184" s="35"/>
      <c r="ACV184" s="35"/>
      <c r="ACW184" s="35"/>
      <c r="ACX184" s="35"/>
      <c r="ACY184" s="35"/>
      <c r="ACZ184" s="35"/>
      <c r="ADA184" s="35"/>
      <c r="ADB184" s="35"/>
      <c r="ADC184" s="35"/>
      <c r="ADD184" s="35"/>
      <c r="ADE184" s="35"/>
      <c r="ADF184" s="35"/>
      <c r="ADG184" s="35"/>
      <c r="ADH184" s="35"/>
      <c r="ADI184" s="35"/>
      <c r="ADJ184" s="35"/>
      <c r="ADK184" s="35"/>
      <c r="ADL184" s="35"/>
      <c r="ADM184" s="35"/>
      <c r="ADN184" s="35"/>
      <c r="ADO184" s="35"/>
      <c r="ADP184" s="35"/>
      <c r="ADQ184" s="35"/>
      <c r="ADR184" s="35"/>
      <c r="ADS184" s="35"/>
      <c r="ADT184" s="35"/>
      <c r="ADU184" s="35"/>
      <c r="ADV184" s="35"/>
      <c r="ADW184" s="35"/>
      <c r="ADX184" s="35"/>
      <c r="ADY184" s="35"/>
      <c r="ADZ184" s="35"/>
      <c r="AEA184" s="35"/>
      <c r="AEB184" s="35"/>
      <c r="AEC184" s="35"/>
      <c r="AED184" s="35"/>
      <c r="AEE184" s="35"/>
      <c r="AEF184" s="35"/>
      <c r="AEG184" s="35"/>
      <c r="AEH184" s="35"/>
      <c r="AEI184" s="35"/>
      <c r="AEJ184" s="35"/>
      <c r="AEK184" s="35"/>
      <c r="AEL184" s="35"/>
      <c r="AEM184" s="35"/>
      <c r="AEN184" s="35"/>
      <c r="AEO184" s="35"/>
      <c r="AEP184" s="35"/>
      <c r="AEQ184" s="35"/>
      <c r="AER184" s="35"/>
      <c r="AES184" s="35"/>
      <c r="AET184" s="35"/>
      <c r="AEU184" s="35"/>
      <c r="AEV184" s="35"/>
      <c r="AEW184" s="35"/>
      <c r="AEX184" s="35"/>
      <c r="AEY184" s="35"/>
      <c r="AEZ184" s="35"/>
      <c r="AFA184" s="35"/>
      <c r="AFB184" s="35"/>
      <c r="AFC184" s="35"/>
      <c r="AFD184" s="35"/>
      <c r="AFE184" s="35"/>
      <c r="AFF184" s="35"/>
      <c r="AFG184" s="35"/>
      <c r="AFH184" s="35"/>
      <c r="AFI184" s="35"/>
      <c r="AFJ184" s="35"/>
      <c r="AFK184" s="35"/>
      <c r="AFL184" s="35"/>
      <c r="AFM184" s="35"/>
      <c r="AFN184" s="35"/>
      <c r="AFO184" s="35"/>
      <c r="AFP184" s="35"/>
      <c r="AFQ184" s="35"/>
      <c r="AFR184" s="35"/>
      <c r="AFS184" s="35"/>
      <c r="AFT184" s="35"/>
      <c r="AFU184" s="35"/>
      <c r="AFV184" s="35"/>
      <c r="AFW184" s="35"/>
      <c r="AFX184" s="35"/>
      <c r="AFY184" s="35"/>
      <c r="AFZ184" s="35"/>
      <c r="AGA184" s="35"/>
      <c r="AGB184" s="35"/>
      <c r="AGC184" s="35"/>
      <c r="AGD184" s="35"/>
      <c r="AGE184" s="35"/>
      <c r="AGF184" s="35"/>
      <c r="AGG184" s="35"/>
      <c r="AGH184" s="35"/>
      <c r="AGI184" s="35"/>
      <c r="AGJ184" s="35"/>
      <c r="AGK184" s="35"/>
      <c r="AGL184" s="35"/>
      <c r="AGM184" s="35"/>
      <c r="AGN184" s="35"/>
      <c r="AGO184" s="35"/>
      <c r="AGP184" s="35"/>
      <c r="AGQ184" s="35"/>
      <c r="AGR184" s="35"/>
      <c r="AGS184" s="35"/>
      <c r="AGT184" s="35"/>
      <c r="AGU184" s="35"/>
      <c r="AGV184" s="35"/>
      <c r="AGW184" s="35"/>
      <c r="AGX184" s="35"/>
      <c r="AGY184" s="35"/>
      <c r="AGZ184" s="35"/>
      <c r="AHA184" s="35"/>
      <c r="AHB184" s="35"/>
      <c r="AHC184" s="35"/>
      <c r="AHD184" s="35"/>
      <c r="AHE184" s="35"/>
      <c r="AHF184" s="35"/>
      <c r="AHG184" s="35"/>
      <c r="AHH184" s="35"/>
      <c r="AHI184" s="35"/>
      <c r="AHJ184" s="35"/>
      <c r="AHK184" s="35"/>
      <c r="AHL184" s="35"/>
      <c r="AHM184" s="35"/>
      <c r="AHN184" s="35"/>
      <c r="AHO184" s="35"/>
      <c r="AHP184" s="35"/>
      <c r="AHQ184" s="35"/>
      <c r="AHR184" s="35"/>
      <c r="AHS184" s="35"/>
      <c r="AHT184" s="35"/>
      <c r="AHU184" s="35"/>
      <c r="AHV184" s="35"/>
      <c r="AHW184" s="35"/>
      <c r="AHX184" s="35"/>
      <c r="AHY184" s="35"/>
      <c r="AHZ184" s="35"/>
      <c r="AIA184" s="35"/>
      <c r="AIB184" s="35"/>
      <c r="AIC184" s="35"/>
      <c r="AID184" s="35"/>
      <c r="AIE184" s="35"/>
      <c r="AIF184" s="35"/>
      <c r="AIG184" s="35"/>
      <c r="AIH184" s="35"/>
      <c r="AII184" s="35"/>
      <c r="AIJ184" s="35"/>
      <c r="AIK184" s="35"/>
      <c r="AIL184" s="35"/>
      <c r="AIM184" s="35"/>
      <c r="AIN184" s="35"/>
      <c r="AIO184" s="35"/>
      <c r="AIP184" s="35"/>
      <c r="AIQ184" s="35"/>
      <c r="AIR184" s="35"/>
      <c r="AIS184" s="35"/>
      <c r="AIT184" s="35"/>
      <c r="AIU184" s="35"/>
      <c r="AIV184" s="35"/>
      <c r="AIW184" s="35"/>
      <c r="AIX184" s="35"/>
      <c r="AIY184" s="35"/>
      <c r="AIZ184" s="35"/>
      <c r="AJA184" s="35"/>
      <c r="AJB184" s="35"/>
      <c r="AJC184" s="35"/>
      <c r="AJD184" s="35"/>
      <c r="AJE184" s="35"/>
      <c r="AJF184" s="35"/>
      <c r="AJG184" s="35"/>
      <c r="AJH184" s="35"/>
      <c r="AJI184" s="35"/>
      <c r="AJJ184" s="35"/>
      <c r="AJK184" s="35"/>
      <c r="AJL184" s="35"/>
      <c r="AJM184" s="35"/>
      <c r="AJN184" s="35"/>
      <c r="AJO184" s="35"/>
      <c r="AJP184" s="35"/>
      <c r="AJQ184" s="35"/>
      <c r="AJR184" s="35"/>
      <c r="AJS184" s="35"/>
      <c r="AJT184" s="35"/>
      <c r="AJU184" s="35"/>
      <c r="AJV184" s="35"/>
      <c r="AJW184" s="35"/>
      <c r="AJX184" s="35"/>
      <c r="AJY184" s="35"/>
      <c r="AJZ184" s="35"/>
      <c r="AKA184" s="35"/>
      <c r="AKB184" s="35"/>
      <c r="AKC184" s="35"/>
      <c r="AKD184" s="35"/>
      <c r="AKE184" s="35"/>
      <c r="AKF184" s="35"/>
      <c r="AKG184" s="35"/>
      <c r="AKH184" s="35"/>
      <c r="AKI184" s="35"/>
      <c r="AKJ184" s="35"/>
      <c r="AKK184" s="35"/>
      <c r="AKL184" s="35"/>
      <c r="AKM184" s="35"/>
      <c r="AKN184" s="35"/>
      <c r="AKO184" s="35"/>
      <c r="AKP184" s="35"/>
      <c r="AKQ184" s="35"/>
      <c r="AKR184" s="35"/>
      <c r="AKS184" s="35"/>
      <c r="AKT184" s="35"/>
      <c r="AKU184" s="35"/>
      <c r="AKV184" s="35"/>
      <c r="AKW184" s="35"/>
      <c r="AKX184" s="35"/>
      <c r="AKY184" s="35"/>
      <c r="AKZ184" s="35"/>
      <c r="ALA184" s="35"/>
      <c r="ALB184" s="35"/>
      <c r="ALC184" s="35"/>
      <c r="ALD184" s="35"/>
      <c r="ALE184" s="35"/>
      <c r="ALF184" s="35"/>
      <c r="ALG184" s="35"/>
      <c r="ALH184" s="35"/>
      <c r="ALI184" s="35"/>
      <c r="ALJ184" s="35"/>
      <c r="ALK184" s="35"/>
      <c r="ALL184" s="35"/>
      <c r="ALM184" s="35"/>
      <c r="ALN184" s="35"/>
      <c r="ALO184" s="35"/>
      <c r="ALP184" s="35"/>
      <c r="ALQ184" s="35"/>
      <c r="ALR184" s="35"/>
      <c r="ALS184" s="35"/>
      <c r="ALT184" s="35"/>
      <c r="ALU184" s="35"/>
      <c r="ALV184" s="35"/>
      <c r="ALW184" s="35"/>
      <c r="ALX184" s="35"/>
      <c r="ALY184" s="35"/>
      <c r="ALZ184" s="35"/>
      <c r="AMA184" s="35"/>
    </row>
    <row r="185" spans="14:1015">
      <c r="N185" s="3">
        <f>Y185*info!T$4+AC185*info!T$5+AG185*info!T$6+AK185*info!T$7+N184</f>
        <v>3.5489999999999968</v>
      </c>
      <c r="P185" s="45">
        <v>145</v>
      </c>
      <c r="Q185" s="131"/>
      <c r="R185" s="131"/>
      <c r="S185" s="161">
        <f t="shared" si="93"/>
        <v>2.8588537549407114E-2</v>
      </c>
      <c r="T185" s="169">
        <f>AA184*$AA$30*$AA$34*(1-$AA$32)+AE184*$AE$30*$AE$34*(1-$AE$32)+AI184*$AI$30*$AI$34*(1-$AI$32)+AM184*$AM$30*$AM$34*(1-$AM$32)+AQ184*$AQ$30*$AQ$34*(1-$AQ$32)+AU184*$AU$30*$AU$34*(1-$AU$32)+Q185-R185+AW184+AX184+Advance!G159</f>
        <v>0.25319999999999931</v>
      </c>
      <c r="U185" s="132">
        <f t="shared" si="102"/>
        <v>0</v>
      </c>
      <c r="V185" s="165">
        <f t="shared" si="81"/>
        <v>0.25319999999999931</v>
      </c>
      <c r="W185" s="166">
        <f t="shared" si="94"/>
        <v>9.5279999999999987</v>
      </c>
      <c r="X185" s="49"/>
      <c r="Y185" s="42">
        <f t="shared" si="73"/>
        <v>0</v>
      </c>
      <c r="Z185" s="46">
        <f t="shared" si="95"/>
        <v>0</v>
      </c>
      <c r="AA185" s="47">
        <f t="shared" si="82"/>
        <v>0</v>
      </c>
      <c r="AB185" s="48">
        <f t="shared" si="83"/>
        <v>0.25319999999999931</v>
      </c>
      <c r="AC185" s="49">
        <f t="shared" si="84"/>
        <v>10</v>
      </c>
      <c r="AD185" s="46">
        <f t="shared" si="96"/>
        <v>-10</v>
      </c>
      <c r="AE185" s="46">
        <f t="shared" si="85"/>
        <v>100</v>
      </c>
      <c r="AF185" s="50">
        <f t="shared" si="74"/>
        <v>0.13319999999999932</v>
      </c>
      <c r="AG185" s="42">
        <f t="shared" si="97"/>
        <v>0</v>
      </c>
      <c r="AH185" s="46">
        <f t="shared" si="98"/>
        <v>0</v>
      </c>
      <c r="AI185" s="46">
        <f t="shared" si="86"/>
        <v>200</v>
      </c>
      <c r="AJ185" s="50">
        <f t="shared" si="75"/>
        <v>0.13319999999999932</v>
      </c>
      <c r="AK185" s="42">
        <f t="shared" si="87"/>
        <v>3</v>
      </c>
      <c r="AL185" s="46">
        <f t="shared" si="99"/>
        <v>-2</v>
      </c>
      <c r="AM185" s="46">
        <f t="shared" si="88"/>
        <v>98</v>
      </c>
      <c r="AN185" s="50">
        <f t="shared" si="76"/>
        <v>2.5199999999999334E-2</v>
      </c>
      <c r="AO185" s="42">
        <f t="shared" si="89"/>
        <v>0</v>
      </c>
      <c r="AP185" s="46">
        <f t="shared" si="100"/>
        <v>0</v>
      </c>
      <c r="AQ185" s="46">
        <f t="shared" si="90"/>
        <v>0</v>
      </c>
      <c r="AR185" s="50">
        <f t="shared" si="77"/>
        <v>2.5199999999999334E-2</v>
      </c>
      <c r="AS185" s="42">
        <f t="shared" si="91"/>
        <v>0</v>
      </c>
      <c r="AT185" s="46">
        <f t="shared" si="101"/>
        <v>0</v>
      </c>
      <c r="AU185" s="46">
        <f t="shared" si="92"/>
        <v>0</v>
      </c>
      <c r="AV185" s="51">
        <f t="shared" si="78"/>
        <v>2.5199999999999334E-2</v>
      </c>
      <c r="AW185" s="42">
        <f t="shared" si="79"/>
        <v>0.25319999999999931</v>
      </c>
      <c r="AX185" s="43">
        <f t="shared" si="80"/>
        <v>-0.22799999999999998</v>
      </c>
      <c r="AY185" s="42">
        <f t="shared" si="103"/>
        <v>398</v>
      </c>
      <c r="AZ185" s="52">
        <f t="shared" si="104"/>
        <v>9.5279999999999987</v>
      </c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  <c r="QR185" s="35"/>
      <c r="QS185" s="35"/>
      <c r="QT185" s="35"/>
      <c r="QU185" s="35"/>
      <c r="QV185" s="35"/>
      <c r="QW185" s="35"/>
      <c r="QX185" s="35"/>
      <c r="QY185" s="35"/>
      <c r="QZ185" s="35"/>
      <c r="RA185" s="35"/>
      <c r="RB185" s="35"/>
      <c r="RC185" s="35"/>
      <c r="RD185" s="35"/>
      <c r="RE185" s="35"/>
      <c r="RF185" s="35"/>
      <c r="RG185" s="35"/>
      <c r="RH185" s="35"/>
      <c r="RI185" s="35"/>
      <c r="RJ185" s="35"/>
      <c r="RK185" s="35"/>
      <c r="RL185" s="35"/>
      <c r="RM185" s="35"/>
      <c r="RN185" s="35"/>
      <c r="RO185" s="35"/>
      <c r="RP185" s="35"/>
      <c r="RQ185" s="35"/>
      <c r="RR185" s="35"/>
      <c r="RS185" s="35"/>
      <c r="RT185" s="35"/>
      <c r="RU185" s="35"/>
      <c r="RV185" s="35"/>
      <c r="RW185" s="35"/>
      <c r="RX185" s="35"/>
      <c r="RY185" s="35"/>
      <c r="RZ185" s="35"/>
      <c r="SA185" s="35"/>
      <c r="SB185" s="35"/>
      <c r="SC185" s="35"/>
      <c r="SD185" s="35"/>
      <c r="SE185" s="35"/>
      <c r="SF185" s="35"/>
      <c r="SG185" s="35"/>
      <c r="SH185" s="35"/>
      <c r="SI185" s="35"/>
      <c r="SJ185" s="35"/>
      <c r="SK185" s="35"/>
      <c r="SL185" s="35"/>
      <c r="SM185" s="35"/>
      <c r="SN185" s="35"/>
      <c r="SO185" s="35"/>
      <c r="SP185" s="35"/>
      <c r="SQ185" s="35"/>
      <c r="SR185" s="35"/>
      <c r="SS185" s="35"/>
      <c r="ST185" s="35"/>
      <c r="SU185" s="35"/>
      <c r="SV185" s="35"/>
      <c r="SW185" s="35"/>
      <c r="SX185" s="35"/>
      <c r="SY185" s="35"/>
      <c r="SZ185" s="35"/>
      <c r="TA185" s="35"/>
      <c r="TB185" s="35"/>
      <c r="TC185" s="35"/>
      <c r="TD185" s="35"/>
      <c r="TE185" s="35"/>
      <c r="TF185" s="35"/>
      <c r="TG185" s="35"/>
      <c r="TH185" s="35"/>
      <c r="TI185" s="35"/>
      <c r="TJ185" s="35"/>
      <c r="TK185" s="35"/>
      <c r="TL185" s="35"/>
      <c r="TM185" s="35"/>
      <c r="TN185" s="35"/>
      <c r="TO185" s="35"/>
      <c r="TP185" s="35"/>
      <c r="TQ185" s="35"/>
      <c r="TR185" s="35"/>
      <c r="TS185" s="35"/>
      <c r="TT185" s="35"/>
      <c r="TU185" s="35"/>
      <c r="TV185" s="35"/>
      <c r="TW185" s="35"/>
      <c r="TX185" s="35"/>
      <c r="TY185" s="35"/>
      <c r="TZ185" s="35"/>
      <c r="UA185" s="35"/>
      <c r="UB185" s="35"/>
      <c r="UC185" s="35"/>
      <c r="UD185" s="35"/>
      <c r="UE185" s="35"/>
      <c r="UF185" s="35"/>
      <c r="UG185" s="35"/>
      <c r="UH185" s="35"/>
      <c r="UI185" s="35"/>
      <c r="UJ185" s="35"/>
      <c r="UK185" s="35"/>
      <c r="UL185" s="35"/>
      <c r="UM185" s="35"/>
      <c r="UN185" s="35"/>
      <c r="UO185" s="35"/>
      <c r="UP185" s="35"/>
      <c r="UQ185" s="35"/>
      <c r="UR185" s="35"/>
      <c r="US185" s="35"/>
      <c r="UT185" s="35"/>
      <c r="UU185" s="35"/>
      <c r="UV185" s="35"/>
      <c r="UW185" s="35"/>
      <c r="UX185" s="35"/>
      <c r="UY185" s="35"/>
      <c r="UZ185" s="35"/>
      <c r="VA185" s="35"/>
      <c r="VB185" s="35"/>
      <c r="VC185" s="35"/>
      <c r="VD185" s="35"/>
      <c r="VE185" s="35"/>
      <c r="VF185" s="35"/>
      <c r="VG185" s="35"/>
      <c r="VH185" s="35"/>
      <c r="VI185" s="35"/>
      <c r="VJ185" s="35"/>
      <c r="VK185" s="35"/>
      <c r="VL185" s="35"/>
      <c r="VM185" s="35"/>
      <c r="VN185" s="35"/>
      <c r="VO185" s="35"/>
      <c r="VP185" s="35"/>
      <c r="VQ185" s="35"/>
      <c r="VR185" s="35"/>
      <c r="VS185" s="35"/>
      <c r="VT185" s="35"/>
      <c r="VU185" s="35"/>
      <c r="VV185" s="35"/>
      <c r="VW185" s="35"/>
      <c r="VX185" s="35"/>
      <c r="VY185" s="35"/>
      <c r="VZ185" s="35"/>
      <c r="WA185" s="35"/>
      <c r="WB185" s="35"/>
      <c r="WC185" s="35"/>
      <c r="WD185" s="35"/>
      <c r="WE185" s="35"/>
      <c r="WF185" s="35"/>
      <c r="WG185" s="35"/>
      <c r="WH185" s="35"/>
      <c r="WI185" s="35"/>
      <c r="WJ185" s="35"/>
      <c r="WK185" s="35"/>
      <c r="WL185" s="35"/>
      <c r="WM185" s="35"/>
      <c r="WN185" s="35"/>
      <c r="WO185" s="35"/>
      <c r="WP185" s="35"/>
      <c r="WQ185" s="35"/>
      <c r="WR185" s="35"/>
      <c r="WS185" s="35"/>
      <c r="WT185" s="35"/>
      <c r="WU185" s="35"/>
      <c r="WV185" s="35"/>
      <c r="WW185" s="35"/>
      <c r="WX185" s="35"/>
      <c r="WY185" s="35"/>
      <c r="WZ185" s="35"/>
      <c r="XA185" s="35"/>
      <c r="XB185" s="35"/>
      <c r="XC185" s="35"/>
      <c r="XD185" s="35"/>
      <c r="XE185" s="35"/>
      <c r="XF185" s="35"/>
      <c r="XG185" s="35"/>
      <c r="XH185" s="35"/>
      <c r="XI185" s="35"/>
      <c r="XJ185" s="35"/>
      <c r="XK185" s="35"/>
      <c r="XL185" s="35"/>
      <c r="XM185" s="35"/>
      <c r="XN185" s="35"/>
      <c r="XO185" s="35"/>
      <c r="XP185" s="35"/>
      <c r="XQ185" s="35"/>
      <c r="XR185" s="35"/>
      <c r="XS185" s="35"/>
      <c r="XT185" s="35"/>
      <c r="XU185" s="35"/>
      <c r="XV185" s="35"/>
      <c r="XW185" s="35"/>
      <c r="XX185" s="35"/>
      <c r="XY185" s="35"/>
      <c r="XZ185" s="35"/>
      <c r="YA185" s="35"/>
      <c r="YB185" s="35"/>
      <c r="YC185" s="35"/>
      <c r="YD185" s="35"/>
      <c r="YE185" s="35"/>
      <c r="YF185" s="35"/>
      <c r="YG185" s="35"/>
      <c r="YH185" s="35"/>
      <c r="YI185" s="35"/>
      <c r="YJ185" s="35"/>
      <c r="YK185" s="35"/>
      <c r="YL185" s="35"/>
      <c r="YM185" s="35"/>
      <c r="YN185" s="35"/>
      <c r="YO185" s="35"/>
      <c r="YP185" s="35"/>
      <c r="YQ185" s="35"/>
      <c r="YR185" s="35"/>
      <c r="YS185" s="35"/>
      <c r="YT185" s="35"/>
      <c r="YU185" s="35"/>
      <c r="YV185" s="35"/>
      <c r="YW185" s="35"/>
      <c r="YX185" s="35"/>
      <c r="YY185" s="35"/>
      <c r="YZ185" s="35"/>
      <c r="ZA185" s="35"/>
      <c r="ZB185" s="35"/>
      <c r="ZC185" s="35"/>
      <c r="ZD185" s="35"/>
      <c r="ZE185" s="35"/>
      <c r="ZF185" s="35"/>
      <c r="ZG185" s="35"/>
      <c r="ZH185" s="35"/>
      <c r="ZI185" s="35"/>
      <c r="ZJ185" s="35"/>
      <c r="ZK185" s="35"/>
      <c r="ZL185" s="35"/>
      <c r="ZM185" s="35"/>
      <c r="ZN185" s="35"/>
      <c r="ZO185" s="35"/>
      <c r="ZP185" s="35"/>
      <c r="ZQ185" s="35"/>
      <c r="ZR185" s="35"/>
      <c r="ZS185" s="35"/>
      <c r="ZT185" s="35"/>
      <c r="ZU185" s="35"/>
      <c r="ZV185" s="35"/>
      <c r="ZW185" s="35"/>
      <c r="ZX185" s="35"/>
      <c r="ZY185" s="35"/>
      <c r="ZZ185" s="35"/>
      <c r="AAA185" s="35"/>
      <c r="AAB185" s="35"/>
      <c r="AAC185" s="35"/>
      <c r="AAD185" s="35"/>
      <c r="AAE185" s="35"/>
      <c r="AAF185" s="35"/>
      <c r="AAG185" s="35"/>
      <c r="AAH185" s="35"/>
      <c r="AAI185" s="35"/>
      <c r="AAJ185" s="35"/>
      <c r="AAK185" s="35"/>
      <c r="AAL185" s="35"/>
      <c r="AAM185" s="35"/>
      <c r="AAN185" s="35"/>
      <c r="AAO185" s="35"/>
      <c r="AAP185" s="35"/>
      <c r="AAQ185" s="35"/>
      <c r="AAR185" s="35"/>
      <c r="AAS185" s="35"/>
      <c r="AAT185" s="35"/>
      <c r="AAU185" s="35"/>
      <c r="AAV185" s="35"/>
      <c r="AAW185" s="35"/>
      <c r="AAX185" s="35"/>
      <c r="AAY185" s="35"/>
      <c r="AAZ185" s="35"/>
      <c r="ABA185" s="35"/>
      <c r="ABB185" s="35"/>
      <c r="ABC185" s="35"/>
      <c r="ABD185" s="35"/>
      <c r="ABE185" s="35"/>
      <c r="ABF185" s="35"/>
      <c r="ABG185" s="35"/>
      <c r="ABH185" s="35"/>
      <c r="ABI185" s="35"/>
      <c r="ABJ185" s="35"/>
      <c r="ABK185" s="35"/>
      <c r="ABL185" s="35"/>
      <c r="ABM185" s="35"/>
      <c r="ABN185" s="35"/>
      <c r="ABO185" s="35"/>
      <c r="ABP185" s="35"/>
      <c r="ABQ185" s="35"/>
      <c r="ABR185" s="35"/>
      <c r="ABS185" s="35"/>
      <c r="ABT185" s="35"/>
      <c r="ABU185" s="35"/>
      <c r="ABV185" s="35"/>
      <c r="ABW185" s="35"/>
      <c r="ABX185" s="35"/>
      <c r="ABY185" s="35"/>
      <c r="ABZ185" s="35"/>
      <c r="ACA185" s="35"/>
      <c r="ACB185" s="35"/>
      <c r="ACC185" s="35"/>
      <c r="ACD185" s="35"/>
      <c r="ACE185" s="35"/>
      <c r="ACF185" s="35"/>
      <c r="ACG185" s="35"/>
      <c r="ACH185" s="35"/>
      <c r="ACI185" s="35"/>
      <c r="ACJ185" s="35"/>
      <c r="ACK185" s="35"/>
      <c r="ACL185" s="35"/>
      <c r="ACM185" s="35"/>
      <c r="ACN185" s="35"/>
      <c r="ACO185" s="35"/>
      <c r="ACP185" s="35"/>
      <c r="ACQ185" s="35"/>
      <c r="ACR185" s="35"/>
      <c r="ACS185" s="35"/>
      <c r="ACT185" s="35"/>
      <c r="ACU185" s="35"/>
      <c r="ACV185" s="35"/>
      <c r="ACW185" s="35"/>
      <c r="ACX185" s="35"/>
      <c r="ACY185" s="35"/>
      <c r="ACZ185" s="35"/>
      <c r="ADA185" s="35"/>
      <c r="ADB185" s="35"/>
      <c r="ADC185" s="35"/>
      <c r="ADD185" s="35"/>
      <c r="ADE185" s="35"/>
      <c r="ADF185" s="35"/>
      <c r="ADG185" s="35"/>
      <c r="ADH185" s="35"/>
      <c r="ADI185" s="35"/>
      <c r="ADJ185" s="35"/>
      <c r="ADK185" s="35"/>
      <c r="ADL185" s="35"/>
      <c r="ADM185" s="35"/>
      <c r="ADN185" s="35"/>
      <c r="ADO185" s="35"/>
      <c r="ADP185" s="35"/>
      <c r="ADQ185" s="35"/>
      <c r="ADR185" s="35"/>
      <c r="ADS185" s="35"/>
      <c r="ADT185" s="35"/>
      <c r="ADU185" s="35"/>
      <c r="ADV185" s="35"/>
      <c r="ADW185" s="35"/>
      <c r="ADX185" s="35"/>
      <c r="ADY185" s="35"/>
      <c r="ADZ185" s="35"/>
      <c r="AEA185" s="35"/>
      <c r="AEB185" s="35"/>
      <c r="AEC185" s="35"/>
      <c r="AED185" s="35"/>
      <c r="AEE185" s="35"/>
      <c r="AEF185" s="35"/>
      <c r="AEG185" s="35"/>
      <c r="AEH185" s="35"/>
      <c r="AEI185" s="35"/>
      <c r="AEJ185" s="35"/>
      <c r="AEK185" s="35"/>
      <c r="AEL185" s="35"/>
      <c r="AEM185" s="35"/>
      <c r="AEN185" s="35"/>
      <c r="AEO185" s="35"/>
      <c r="AEP185" s="35"/>
      <c r="AEQ185" s="35"/>
      <c r="AER185" s="35"/>
      <c r="AES185" s="35"/>
      <c r="AET185" s="35"/>
      <c r="AEU185" s="35"/>
      <c r="AEV185" s="35"/>
      <c r="AEW185" s="35"/>
      <c r="AEX185" s="35"/>
      <c r="AEY185" s="35"/>
      <c r="AEZ185" s="35"/>
      <c r="AFA185" s="35"/>
      <c r="AFB185" s="35"/>
      <c r="AFC185" s="35"/>
      <c r="AFD185" s="35"/>
      <c r="AFE185" s="35"/>
      <c r="AFF185" s="35"/>
      <c r="AFG185" s="35"/>
      <c r="AFH185" s="35"/>
      <c r="AFI185" s="35"/>
      <c r="AFJ185" s="35"/>
      <c r="AFK185" s="35"/>
      <c r="AFL185" s="35"/>
      <c r="AFM185" s="35"/>
      <c r="AFN185" s="35"/>
      <c r="AFO185" s="35"/>
      <c r="AFP185" s="35"/>
      <c r="AFQ185" s="35"/>
      <c r="AFR185" s="35"/>
      <c r="AFS185" s="35"/>
      <c r="AFT185" s="35"/>
      <c r="AFU185" s="35"/>
      <c r="AFV185" s="35"/>
      <c r="AFW185" s="35"/>
      <c r="AFX185" s="35"/>
      <c r="AFY185" s="35"/>
      <c r="AFZ185" s="35"/>
      <c r="AGA185" s="35"/>
      <c r="AGB185" s="35"/>
      <c r="AGC185" s="35"/>
      <c r="AGD185" s="35"/>
      <c r="AGE185" s="35"/>
      <c r="AGF185" s="35"/>
      <c r="AGG185" s="35"/>
      <c r="AGH185" s="35"/>
      <c r="AGI185" s="35"/>
      <c r="AGJ185" s="35"/>
      <c r="AGK185" s="35"/>
      <c r="AGL185" s="35"/>
      <c r="AGM185" s="35"/>
      <c r="AGN185" s="35"/>
      <c r="AGO185" s="35"/>
      <c r="AGP185" s="35"/>
      <c r="AGQ185" s="35"/>
      <c r="AGR185" s="35"/>
      <c r="AGS185" s="35"/>
      <c r="AGT185" s="35"/>
      <c r="AGU185" s="35"/>
      <c r="AGV185" s="35"/>
      <c r="AGW185" s="35"/>
      <c r="AGX185" s="35"/>
      <c r="AGY185" s="35"/>
      <c r="AGZ185" s="35"/>
      <c r="AHA185" s="35"/>
      <c r="AHB185" s="35"/>
      <c r="AHC185" s="35"/>
      <c r="AHD185" s="35"/>
      <c r="AHE185" s="35"/>
      <c r="AHF185" s="35"/>
      <c r="AHG185" s="35"/>
      <c r="AHH185" s="35"/>
      <c r="AHI185" s="35"/>
      <c r="AHJ185" s="35"/>
      <c r="AHK185" s="35"/>
      <c r="AHL185" s="35"/>
      <c r="AHM185" s="35"/>
      <c r="AHN185" s="35"/>
      <c r="AHO185" s="35"/>
      <c r="AHP185" s="35"/>
      <c r="AHQ185" s="35"/>
      <c r="AHR185" s="35"/>
      <c r="AHS185" s="35"/>
      <c r="AHT185" s="35"/>
      <c r="AHU185" s="35"/>
      <c r="AHV185" s="35"/>
      <c r="AHW185" s="35"/>
      <c r="AHX185" s="35"/>
      <c r="AHY185" s="35"/>
      <c r="AHZ185" s="35"/>
      <c r="AIA185" s="35"/>
      <c r="AIB185" s="35"/>
      <c r="AIC185" s="35"/>
      <c r="AID185" s="35"/>
      <c r="AIE185" s="35"/>
      <c r="AIF185" s="35"/>
      <c r="AIG185" s="35"/>
      <c r="AIH185" s="35"/>
      <c r="AII185" s="35"/>
      <c r="AIJ185" s="35"/>
      <c r="AIK185" s="35"/>
      <c r="AIL185" s="35"/>
      <c r="AIM185" s="35"/>
      <c r="AIN185" s="35"/>
      <c r="AIO185" s="35"/>
      <c r="AIP185" s="35"/>
      <c r="AIQ185" s="35"/>
      <c r="AIR185" s="35"/>
      <c r="AIS185" s="35"/>
      <c r="AIT185" s="35"/>
      <c r="AIU185" s="35"/>
      <c r="AIV185" s="35"/>
      <c r="AIW185" s="35"/>
      <c r="AIX185" s="35"/>
      <c r="AIY185" s="35"/>
      <c r="AIZ185" s="35"/>
      <c r="AJA185" s="35"/>
      <c r="AJB185" s="35"/>
      <c r="AJC185" s="35"/>
      <c r="AJD185" s="35"/>
      <c r="AJE185" s="35"/>
      <c r="AJF185" s="35"/>
      <c r="AJG185" s="35"/>
      <c r="AJH185" s="35"/>
      <c r="AJI185" s="35"/>
      <c r="AJJ185" s="35"/>
      <c r="AJK185" s="35"/>
      <c r="AJL185" s="35"/>
      <c r="AJM185" s="35"/>
      <c r="AJN185" s="35"/>
      <c r="AJO185" s="35"/>
      <c r="AJP185" s="35"/>
      <c r="AJQ185" s="35"/>
      <c r="AJR185" s="35"/>
      <c r="AJS185" s="35"/>
      <c r="AJT185" s="35"/>
      <c r="AJU185" s="35"/>
      <c r="AJV185" s="35"/>
      <c r="AJW185" s="35"/>
      <c r="AJX185" s="35"/>
      <c r="AJY185" s="35"/>
      <c r="AJZ185" s="35"/>
      <c r="AKA185" s="35"/>
      <c r="AKB185" s="35"/>
      <c r="AKC185" s="35"/>
      <c r="AKD185" s="35"/>
      <c r="AKE185" s="35"/>
      <c r="AKF185" s="35"/>
      <c r="AKG185" s="35"/>
      <c r="AKH185" s="35"/>
      <c r="AKI185" s="35"/>
      <c r="AKJ185" s="35"/>
      <c r="AKK185" s="35"/>
      <c r="AKL185" s="35"/>
      <c r="AKM185" s="35"/>
      <c r="AKN185" s="35"/>
      <c r="AKO185" s="35"/>
      <c r="AKP185" s="35"/>
      <c r="AKQ185" s="35"/>
      <c r="AKR185" s="35"/>
      <c r="AKS185" s="35"/>
      <c r="AKT185" s="35"/>
      <c r="AKU185" s="35"/>
      <c r="AKV185" s="35"/>
      <c r="AKW185" s="35"/>
      <c r="AKX185" s="35"/>
      <c r="AKY185" s="35"/>
      <c r="AKZ185" s="35"/>
      <c r="ALA185" s="35"/>
      <c r="ALB185" s="35"/>
      <c r="ALC185" s="35"/>
      <c r="ALD185" s="35"/>
      <c r="ALE185" s="35"/>
      <c r="ALF185" s="35"/>
      <c r="ALG185" s="35"/>
      <c r="ALH185" s="35"/>
      <c r="ALI185" s="35"/>
      <c r="ALJ185" s="35"/>
      <c r="ALK185" s="35"/>
      <c r="ALL185" s="35"/>
      <c r="ALM185" s="35"/>
      <c r="ALN185" s="35"/>
      <c r="ALO185" s="35"/>
      <c r="ALP185" s="35"/>
      <c r="ALQ185" s="35"/>
      <c r="ALR185" s="35"/>
      <c r="ALS185" s="35"/>
      <c r="ALT185" s="35"/>
      <c r="ALU185" s="35"/>
      <c r="ALV185" s="35"/>
      <c r="ALW185" s="35"/>
      <c r="ALX185" s="35"/>
      <c r="ALY185" s="35"/>
      <c r="ALZ185" s="35"/>
      <c r="AMA185" s="35"/>
    </row>
    <row r="186" spans="14:1015">
      <c r="N186" s="3">
        <f>Y186*info!T$4+AC186*info!T$5+AG186*info!T$6+AK186*info!T$7+N185</f>
        <v>3.5861999999999967</v>
      </c>
      <c r="P186" s="45">
        <v>146</v>
      </c>
      <c r="Q186" s="131"/>
      <c r="R186" s="131"/>
      <c r="S186" s="161">
        <f t="shared" si="93"/>
        <v>2.8670355731225297E-2</v>
      </c>
      <c r="T186" s="169">
        <f>AA185*$AA$30*$AA$34*(1-$AA$32)+AE185*$AE$30*$AE$34*(1-$AE$32)+AI185*$AI$30*$AI$34*(1-$AI$32)+AM185*$AM$30*$AM$34*(1-$AM$32)+AQ185*$AQ$30*$AQ$34*(1-$AQ$32)+AU185*$AU$30*$AU$34*(1-$AU$32)+Q186-R186+AW185+AX185+Advance!G160</f>
        <v>0.2633999999999993</v>
      </c>
      <c r="U186" s="132">
        <f t="shared" si="102"/>
        <v>0</v>
      </c>
      <c r="V186" s="165">
        <f t="shared" si="81"/>
        <v>0.2633999999999993</v>
      </c>
      <c r="W186" s="166">
        <f t="shared" si="94"/>
        <v>9.5640000000000001</v>
      </c>
      <c r="X186" s="49"/>
      <c r="Y186" s="42">
        <f t="shared" si="73"/>
        <v>0</v>
      </c>
      <c r="Z186" s="46">
        <f t="shared" si="95"/>
        <v>0</v>
      </c>
      <c r="AA186" s="47">
        <f t="shared" si="82"/>
        <v>0</v>
      </c>
      <c r="AB186" s="48">
        <f t="shared" si="83"/>
        <v>0.2633999999999993</v>
      </c>
      <c r="AC186" s="49">
        <f t="shared" si="84"/>
        <v>11</v>
      </c>
      <c r="AD186" s="46">
        <f t="shared" si="96"/>
        <v>-11</v>
      </c>
      <c r="AE186" s="46">
        <f t="shared" si="85"/>
        <v>100</v>
      </c>
      <c r="AF186" s="50">
        <f t="shared" si="74"/>
        <v>0.1313999999999993</v>
      </c>
      <c r="AG186" s="42">
        <f t="shared" si="97"/>
        <v>0</v>
      </c>
      <c r="AH186" s="46">
        <f t="shared" si="98"/>
        <v>0</v>
      </c>
      <c r="AI186" s="46">
        <f t="shared" si="86"/>
        <v>200</v>
      </c>
      <c r="AJ186" s="50">
        <f t="shared" si="75"/>
        <v>0.1313999999999993</v>
      </c>
      <c r="AK186" s="42">
        <f t="shared" si="87"/>
        <v>3</v>
      </c>
      <c r="AL186" s="46">
        <f t="shared" si="99"/>
        <v>-2</v>
      </c>
      <c r="AM186" s="46">
        <f t="shared" si="88"/>
        <v>99</v>
      </c>
      <c r="AN186" s="50">
        <f t="shared" si="76"/>
        <v>2.339999999999931E-2</v>
      </c>
      <c r="AO186" s="42">
        <f t="shared" si="89"/>
        <v>0</v>
      </c>
      <c r="AP186" s="46">
        <f t="shared" si="100"/>
        <v>0</v>
      </c>
      <c r="AQ186" s="46">
        <f t="shared" si="90"/>
        <v>0</v>
      </c>
      <c r="AR186" s="50">
        <f t="shared" si="77"/>
        <v>2.339999999999931E-2</v>
      </c>
      <c r="AS186" s="42">
        <f t="shared" si="91"/>
        <v>0</v>
      </c>
      <c r="AT186" s="46">
        <f t="shared" si="101"/>
        <v>0</v>
      </c>
      <c r="AU186" s="46">
        <f t="shared" si="92"/>
        <v>0</v>
      </c>
      <c r="AV186" s="51">
        <f t="shared" si="78"/>
        <v>2.339999999999931E-2</v>
      </c>
      <c r="AW186" s="42">
        <f t="shared" si="79"/>
        <v>0.2633999999999993</v>
      </c>
      <c r="AX186" s="43">
        <f t="shared" si="80"/>
        <v>-0.24</v>
      </c>
      <c r="AY186" s="42">
        <f t="shared" si="103"/>
        <v>399</v>
      </c>
      <c r="AZ186" s="52">
        <f t="shared" si="104"/>
        <v>9.5640000000000001</v>
      </c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  <c r="QR186" s="35"/>
      <c r="QS186" s="35"/>
      <c r="QT186" s="35"/>
      <c r="QU186" s="35"/>
      <c r="QV186" s="35"/>
      <c r="QW186" s="35"/>
      <c r="QX186" s="35"/>
      <c r="QY186" s="35"/>
      <c r="QZ186" s="35"/>
      <c r="RA186" s="35"/>
      <c r="RB186" s="35"/>
      <c r="RC186" s="35"/>
      <c r="RD186" s="35"/>
      <c r="RE186" s="35"/>
      <c r="RF186" s="35"/>
      <c r="RG186" s="35"/>
      <c r="RH186" s="35"/>
      <c r="RI186" s="35"/>
      <c r="RJ186" s="35"/>
      <c r="RK186" s="35"/>
      <c r="RL186" s="35"/>
      <c r="RM186" s="35"/>
      <c r="RN186" s="35"/>
      <c r="RO186" s="35"/>
      <c r="RP186" s="35"/>
      <c r="RQ186" s="35"/>
      <c r="RR186" s="35"/>
      <c r="RS186" s="35"/>
      <c r="RT186" s="35"/>
      <c r="RU186" s="35"/>
      <c r="RV186" s="35"/>
      <c r="RW186" s="35"/>
      <c r="RX186" s="35"/>
      <c r="RY186" s="35"/>
      <c r="RZ186" s="35"/>
      <c r="SA186" s="35"/>
      <c r="SB186" s="35"/>
      <c r="SC186" s="35"/>
      <c r="SD186" s="35"/>
      <c r="SE186" s="35"/>
      <c r="SF186" s="35"/>
      <c r="SG186" s="35"/>
      <c r="SH186" s="35"/>
      <c r="SI186" s="35"/>
      <c r="SJ186" s="35"/>
      <c r="SK186" s="35"/>
      <c r="SL186" s="35"/>
      <c r="SM186" s="35"/>
      <c r="SN186" s="35"/>
      <c r="SO186" s="35"/>
      <c r="SP186" s="35"/>
      <c r="SQ186" s="35"/>
      <c r="SR186" s="35"/>
      <c r="SS186" s="35"/>
      <c r="ST186" s="35"/>
      <c r="SU186" s="35"/>
      <c r="SV186" s="35"/>
      <c r="SW186" s="35"/>
      <c r="SX186" s="35"/>
      <c r="SY186" s="35"/>
      <c r="SZ186" s="35"/>
      <c r="TA186" s="35"/>
      <c r="TB186" s="35"/>
      <c r="TC186" s="35"/>
      <c r="TD186" s="35"/>
      <c r="TE186" s="35"/>
      <c r="TF186" s="35"/>
      <c r="TG186" s="35"/>
      <c r="TH186" s="35"/>
      <c r="TI186" s="35"/>
      <c r="TJ186" s="35"/>
      <c r="TK186" s="35"/>
      <c r="TL186" s="35"/>
      <c r="TM186" s="35"/>
      <c r="TN186" s="35"/>
      <c r="TO186" s="35"/>
      <c r="TP186" s="35"/>
      <c r="TQ186" s="35"/>
      <c r="TR186" s="35"/>
      <c r="TS186" s="35"/>
      <c r="TT186" s="35"/>
      <c r="TU186" s="35"/>
      <c r="TV186" s="35"/>
      <c r="TW186" s="35"/>
      <c r="TX186" s="35"/>
      <c r="TY186" s="35"/>
      <c r="TZ186" s="35"/>
      <c r="UA186" s="35"/>
      <c r="UB186" s="35"/>
      <c r="UC186" s="35"/>
      <c r="UD186" s="35"/>
      <c r="UE186" s="35"/>
      <c r="UF186" s="35"/>
      <c r="UG186" s="35"/>
      <c r="UH186" s="35"/>
      <c r="UI186" s="35"/>
      <c r="UJ186" s="35"/>
      <c r="UK186" s="35"/>
      <c r="UL186" s="35"/>
      <c r="UM186" s="35"/>
      <c r="UN186" s="35"/>
      <c r="UO186" s="35"/>
      <c r="UP186" s="35"/>
      <c r="UQ186" s="35"/>
      <c r="UR186" s="35"/>
      <c r="US186" s="35"/>
      <c r="UT186" s="35"/>
      <c r="UU186" s="35"/>
      <c r="UV186" s="35"/>
      <c r="UW186" s="35"/>
      <c r="UX186" s="35"/>
      <c r="UY186" s="35"/>
      <c r="UZ186" s="35"/>
      <c r="VA186" s="35"/>
      <c r="VB186" s="35"/>
      <c r="VC186" s="35"/>
      <c r="VD186" s="35"/>
      <c r="VE186" s="35"/>
      <c r="VF186" s="35"/>
      <c r="VG186" s="35"/>
      <c r="VH186" s="35"/>
      <c r="VI186" s="35"/>
      <c r="VJ186" s="35"/>
      <c r="VK186" s="35"/>
      <c r="VL186" s="35"/>
      <c r="VM186" s="35"/>
      <c r="VN186" s="35"/>
      <c r="VO186" s="35"/>
      <c r="VP186" s="35"/>
      <c r="VQ186" s="35"/>
      <c r="VR186" s="35"/>
      <c r="VS186" s="35"/>
      <c r="VT186" s="35"/>
      <c r="VU186" s="35"/>
      <c r="VV186" s="35"/>
      <c r="VW186" s="35"/>
      <c r="VX186" s="35"/>
      <c r="VY186" s="35"/>
      <c r="VZ186" s="35"/>
      <c r="WA186" s="35"/>
      <c r="WB186" s="35"/>
      <c r="WC186" s="35"/>
      <c r="WD186" s="35"/>
      <c r="WE186" s="35"/>
      <c r="WF186" s="35"/>
      <c r="WG186" s="35"/>
      <c r="WH186" s="35"/>
      <c r="WI186" s="35"/>
      <c r="WJ186" s="35"/>
      <c r="WK186" s="35"/>
      <c r="WL186" s="35"/>
      <c r="WM186" s="35"/>
      <c r="WN186" s="35"/>
      <c r="WO186" s="35"/>
      <c r="WP186" s="35"/>
      <c r="WQ186" s="35"/>
      <c r="WR186" s="35"/>
      <c r="WS186" s="35"/>
      <c r="WT186" s="35"/>
      <c r="WU186" s="35"/>
      <c r="WV186" s="35"/>
      <c r="WW186" s="35"/>
      <c r="WX186" s="35"/>
      <c r="WY186" s="35"/>
      <c r="WZ186" s="35"/>
      <c r="XA186" s="35"/>
      <c r="XB186" s="35"/>
      <c r="XC186" s="35"/>
      <c r="XD186" s="35"/>
      <c r="XE186" s="35"/>
      <c r="XF186" s="35"/>
      <c r="XG186" s="35"/>
      <c r="XH186" s="35"/>
      <c r="XI186" s="35"/>
      <c r="XJ186" s="35"/>
      <c r="XK186" s="35"/>
      <c r="XL186" s="35"/>
      <c r="XM186" s="35"/>
      <c r="XN186" s="35"/>
      <c r="XO186" s="35"/>
      <c r="XP186" s="35"/>
      <c r="XQ186" s="35"/>
      <c r="XR186" s="35"/>
      <c r="XS186" s="35"/>
      <c r="XT186" s="35"/>
      <c r="XU186" s="35"/>
      <c r="XV186" s="35"/>
      <c r="XW186" s="35"/>
      <c r="XX186" s="35"/>
      <c r="XY186" s="35"/>
      <c r="XZ186" s="35"/>
      <c r="YA186" s="35"/>
      <c r="YB186" s="35"/>
      <c r="YC186" s="35"/>
      <c r="YD186" s="35"/>
      <c r="YE186" s="35"/>
      <c r="YF186" s="35"/>
      <c r="YG186" s="35"/>
      <c r="YH186" s="35"/>
      <c r="YI186" s="35"/>
      <c r="YJ186" s="35"/>
      <c r="YK186" s="35"/>
      <c r="YL186" s="35"/>
      <c r="YM186" s="35"/>
      <c r="YN186" s="35"/>
      <c r="YO186" s="35"/>
      <c r="YP186" s="35"/>
      <c r="YQ186" s="35"/>
      <c r="YR186" s="35"/>
      <c r="YS186" s="35"/>
      <c r="YT186" s="35"/>
      <c r="YU186" s="35"/>
      <c r="YV186" s="35"/>
      <c r="YW186" s="35"/>
      <c r="YX186" s="35"/>
      <c r="YY186" s="35"/>
      <c r="YZ186" s="35"/>
      <c r="ZA186" s="35"/>
      <c r="ZB186" s="35"/>
      <c r="ZC186" s="35"/>
      <c r="ZD186" s="35"/>
      <c r="ZE186" s="35"/>
      <c r="ZF186" s="35"/>
      <c r="ZG186" s="35"/>
      <c r="ZH186" s="35"/>
      <c r="ZI186" s="35"/>
      <c r="ZJ186" s="35"/>
      <c r="ZK186" s="35"/>
      <c r="ZL186" s="35"/>
      <c r="ZM186" s="35"/>
      <c r="ZN186" s="35"/>
      <c r="ZO186" s="35"/>
      <c r="ZP186" s="35"/>
      <c r="ZQ186" s="35"/>
      <c r="ZR186" s="35"/>
      <c r="ZS186" s="35"/>
      <c r="ZT186" s="35"/>
      <c r="ZU186" s="35"/>
      <c r="ZV186" s="35"/>
      <c r="ZW186" s="35"/>
      <c r="ZX186" s="35"/>
      <c r="ZY186" s="35"/>
      <c r="ZZ186" s="35"/>
      <c r="AAA186" s="35"/>
      <c r="AAB186" s="35"/>
      <c r="AAC186" s="35"/>
      <c r="AAD186" s="35"/>
      <c r="AAE186" s="35"/>
      <c r="AAF186" s="35"/>
      <c r="AAG186" s="35"/>
      <c r="AAH186" s="35"/>
      <c r="AAI186" s="35"/>
      <c r="AAJ186" s="35"/>
      <c r="AAK186" s="35"/>
      <c r="AAL186" s="35"/>
      <c r="AAM186" s="35"/>
      <c r="AAN186" s="35"/>
      <c r="AAO186" s="35"/>
      <c r="AAP186" s="35"/>
      <c r="AAQ186" s="35"/>
      <c r="AAR186" s="35"/>
      <c r="AAS186" s="35"/>
      <c r="AAT186" s="35"/>
      <c r="AAU186" s="35"/>
      <c r="AAV186" s="35"/>
      <c r="AAW186" s="35"/>
      <c r="AAX186" s="35"/>
      <c r="AAY186" s="35"/>
      <c r="AAZ186" s="35"/>
      <c r="ABA186" s="35"/>
      <c r="ABB186" s="35"/>
      <c r="ABC186" s="35"/>
      <c r="ABD186" s="35"/>
      <c r="ABE186" s="35"/>
      <c r="ABF186" s="35"/>
      <c r="ABG186" s="35"/>
      <c r="ABH186" s="35"/>
      <c r="ABI186" s="35"/>
      <c r="ABJ186" s="35"/>
      <c r="ABK186" s="35"/>
      <c r="ABL186" s="35"/>
      <c r="ABM186" s="35"/>
      <c r="ABN186" s="35"/>
      <c r="ABO186" s="35"/>
      <c r="ABP186" s="35"/>
      <c r="ABQ186" s="35"/>
      <c r="ABR186" s="35"/>
      <c r="ABS186" s="35"/>
      <c r="ABT186" s="35"/>
      <c r="ABU186" s="35"/>
      <c r="ABV186" s="35"/>
      <c r="ABW186" s="35"/>
      <c r="ABX186" s="35"/>
      <c r="ABY186" s="35"/>
      <c r="ABZ186" s="35"/>
      <c r="ACA186" s="35"/>
      <c r="ACB186" s="35"/>
      <c r="ACC186" s="35"/>
      <c r="ACD186" s="35"/>
      <c r="ACE186" s="35"/>
      <c r="ACF186" s="35"/>
      <c r="ACG186" s="35"/>
      <c r="ACH186" s="35"/>
      <c r="ACI186" s="35"/>
      <c r="ACJ186" s="35"/>
      <c r="ACK186" s="35"/>
      <c r="ACL186" s="35"/>
      <c r="ACM186" s="35"/>
      <c r="ACN186" s="35"/>
      <c r="ACO186" s="35"/>
      <c r="ACP186" s="35"/>
      <c r="ACQ186" s="35"/>
      <c r="ACR186" s="35"/>
      <c r="ACS186" s="35"/>
      <c r="ACT186" s="35"/>
      <c r="ACU186" s="35"/>
      <c r="ACV186" s="35"/>
      <c r="ACW186" s="35"/>
      <c r="ACX186" s="35"/>
      <c r="ACY186" s="35"/>
      <c r="ACZ186" s="35"/>
      <c r="ADA186" s="35"/>
      <c r="ADB186" s="35"/>
      <c r="ADC186" s="35"/>
      <c r="ADD186" s="35"/>
      <c r="ADE186" s="35"/>
      <c r="ADF186" s="35"/>
      <c r="ADG186" s="35"/>
      <c r="ADH186" s="35"/>
      <c r="ADI186" s="35"/>
      <c r="ADJ186" s="35"/>
      <c r="ADK186" s="35"/>
      <c r="ADL186" s="35"/>
      <c r="ADM186" s="35"/>
      <c r="ADN186" s="35"/>
      <c r="ADO186" s="35"/>
      <c r="ADP186" s="35"/>
      <c r="ADQ186" s="35"/>
      <c r="ADR186" s="35"/>
      <c r="ADS186" s="35"/>
      <c r="ADT186" s="35"/>
      <c r="ADU186" s="35"/>
      <c r="ADV186" s="35"/>
      <c r="ADW186" s="35"/>
      <c r="ADX186" s="35"/>
      <c r="ADY186" s="35"/>
      <c r="ADZ186" s="35"/>
      <c r="AEA186" s="35"/>
      <c r="AEB186" s="35"/>
      <c r="AEC186" s="35"/>
      <c r="AED186" s="35"/>
      <c r="AEE186" s="35"/>
      <c r="AEF186" s="35"/>
      <c r="AEG186" s="35"/>
      <c r="AEH186" s="35"/>
      <c r="AEI186" s="35"/>
      <c r="AEJ186" s="35"/>
      <c r="AEK186" s="35"/>
      <c r="AEL186" s="35"/>
      <c r="AEM186" s="35"/>
      <c r="AEN186" s="35"/>
      <c r="AEO186" s="35"/>
      <c r="AEP186" s="35"/>
      <c r="AEQ186" s="35"/>
      <c r="AER186" s="35"/>
      <c r="AES186" s="35"/>
      <c r="AET186" s="35"/>
      <c r="AEU186" s="35"/>
      <c r="AEV186" s="35"/>
      <c r="AEW186" s="35"/>
      <c r="AEX186" s="35"/>
      <c r="AEY186" s="35"/>
      <c r="AEZ186" s="35"/>
      <c r="AFA186" s="35"/>
      <c r="AFB186" s="35"/>
      <c r="AFC186" s="35"/>
      <c r="AFD186" s="35"/>
      <c r="AFE186" s="35"/>
      <c r="AFF186" s="35"/>
      <c r="AFG186" s="35"/>
      <c r="AFH186" s="35"/>
      <c r="AFI186" s="35"/>
      <c r="AFJ186" s="35"/>
      <c r="AFK186" s="35"/>
      <c r="AFL186" s="35"/>
      <c r="AFM186" s="35"/>
      <c r="AFN186" s="35"/>
      <c r="AFO186" s="35"/>
      <c r="AFP186" s="35"/>
      <c r="AFQ186" s="35"/>
      <c r="AFR186" s="35"/>
      <c r="AFS186" s="35"/>
      <c r="AFT186" s="35"/>
      <c r="AFU186" s="35"/>
      <c r="AFV186" s="35"/>
      <c r="AFW186" s="35"/>
      <c r="AFX186" s="35"/>
      <c r="AFY186" s="35"/>
      <c r="AFZ186" s="35"/>
      <c r="AGA186" s="35"/>
      <c r="AGB186" s="35"/>
      <c r="AGC186" s="35"/>
      <c r="AGD186" s="35"/>
      <c r="AGE186" s="35"/>
      <c r="AGF186" s="35"/>
      <c r="AGG186" s="35"/>
      <c r="AGH186" s="35"/>
      <c r="AGI186" s="35"/>
      <c r="AGJ186" s="35"/>
      <c r="AGK186" s="35"/>
      <c r="AGL186" s="35"/>
      <c r="AGM186" s="35"/>
      <c r="AGN186" s="35"/>
      <c r="AGO186" s="35"/>
      <c r="AGP186" s="35"/>
      <c r="AGQ186" s="35"/>
      <c r="AGR186" s="35"/>
      <c r="AGS186" s="35"/>
      <c r="AGT186" s="35"/>
      <c r="AGU186" s="35"/>
      <c r="AGV186" s="35"/>
      <c r="AGW186" s="35"/>
      <c r="AGX186" s="35"/>
      <c r="AGY186" s="35"/>
      <c r="AGZ186" s="35"/>
      <c r="AHA186" s="35"/>
      <c r="AHB186" s="35"/>
      <c r="AHC186" s="35"/>
      <c r="AHD186" s="35"/>
      <c r="AHE186" s="35"/>
      <c r="AHF186" s="35"/>
      <c r="AHG186" s="35"/>
      <c r="AHH186" s="35"/>
      <c r="AHI186" s="35"/>
      <c r="AHJ186" s="35"/>
      <c r="AHK186" s="35"/>
      <c r="AHL186" s="35"/>
      <c r="AHM186" s="35"/>
      <c r="AHN186" s="35"/>
      <c r="AHO186" s="35"/>
      <c r="AHP186" s="35"/>
      <c r="AHQ186" s="35"/>
      <c r="AHR186" s="35"/>
      <c r="AHS186" s="35"/>
      <c r="AHT186" s="35"/>
      <c r="AHU186" s="35"/>
      <c r="AHV186" s="35"/>
      <c r="AHW186" s="35"/>
      <c r="AHX186" s="35"/>
      <c r="AHY186" s="35"/>
      <c r="AHZ186" s="35"/>
      <c r="AIA186" s="35"/>
      <c r="AIB186" s="35"/>
      <c r="AIC186" s="35"/>
      <c r="AID186" s="35"/>
      <c r="AIE186" s="35"/>
      <c r="AIF186" s="35"/>
      <c r="AIG186" s="35"/>
      <c r="AIH186" s="35"/>
      <c r="AII186" s="35"/>
      <c r="AIJ186" s="35"/>
      <c r="AIK186" s="35"/>
      <c r="AIL186" s="35"/>
      <c r="AIM186" s="35"/>
      <c r="AIN186" s="35"/>
      <c r="AIO186" s="35"/>
      <c r="AIP186" s="35"/>
      <c r="AIQ186" s="35"/>
      <c r="AIR186" s="35"/>
      <c r="AIS186" s="35"/>
      <c r="AIT186" s="35"/>
      <c r="AIU186" s="35"/>
      <c r="AIV186" s="35"/>
      <c r="AIW186" s="35"/>
      <c r="AIX186" s="35"/>
      <c r="AIY186" s="35"/>
      <c r="AIZ186" s="35"/>
      <c r="AJA186" s="35"/>
      <c r="AJB186" s="35"/>
      <c r="AJC186" s="35"/>
      <c r="AJD186" s="35"/>
      <c r="AJE186" s="35"/>
      <c r="AJF186" s="35"/>
      <c r="AJG186" s="35"/>
      <c r="AJH186" s="35"/>
      <c r="AJI186" s="35"/>
      <c r="AJJ186" s="35"/>
      <c r="AJK186" s="35"/>
      <c r="AJL186" s="35"/>
      <c r="AJM186" s="35"/>
      <c r="AJN186" s="35"/>
      <c r="AJO186" s="35"/>
      <c r="AJP186" s="35"/>
      <c r="AJQ186" s="35"/>
      <c r="AJR186" s="35"/>
      <c r="AJS186" s="35"/>
      <c r="AJT186" s="35"/>
      <c r="AJU186" s="35"/>
      <c r="AJV186" s="35"/>
      <c r="AJW186" s="35"/>
      <c r="AJX186" s="35"/>
      <c r="AJY186" s="35"/>
      <c r="AJZ186" s="35"/>
      <c r="AKA186" s="35"/>
      <c r="AKB186" s="35"/>
      <c r="AKC186" s="35"/>
      <c r="AKD186" s="35"/>
      <c r="AKE186" s="35"/>
      <c r="AKF186" s="35"/>
      <c r="AKG186" s="35"/>
      <c r="AKH186" s="35"/>
      <c r="AKI186" s="35"/>
      <c r="AKJ186" s="35"/>
      <c r="AKK186" s="35"/>
      <c r="AKL186" s="35"/>
      <c r="AKM186" s="35"/>
      <c r="AKN186" s="35"/>
      <c r="AKO186" s="35"/>
      <c r="AKP186" s="35"/>
      <c r="AKQ186" s="35"/>
      <c r="AKR186" s="35"/>
      <c r="AKS186" s="35"/>
      <c r="AKT186" s="35"/>
      <c r="AKU186" s="35"/>
      <c r="AKV186" s="35"/>
      <c r="AKW186" s="35"/>
      <c r="AKX186" s="35"/>
      <c r="AKY186" s="35"/>
      <c r="AKZ186" s="35"/>
      <c r="ALA186" s="35"/>
      <c r="ALB186" s="35"/>
      <c r="ALC186" s="35"/>
      <c r="ALD186" s="35"/>
      <c r="ALE186" s="35"/>
      <c r="ALF186" s="35"/>
      <c r="ALG186" s="35"/>
      <c r="ALH186" s="35"/>
      <c r="ALI186" s="35"/>
      <c r="ALJ186" s="35"/>
      <c r="ALK186" s="35"/>
      <c r="ALL186" s="35"/>
      <c r="ALM186" s="35"/>
      <c r="ALN186" s="35"/>
      <c r="ALO186" s="35"/>
      <c r="ALP186" s="35"/>
      <c r="ALQ186" s="35"/>
      <c r="ALR186" s="35"/>
      <c r="ALS186" s="35"/>
      <c r="ALT186" s="35"/>
      <c r="ALU186" s="35"/>
      <c r="ALV186" s="35"/>
      <c r="ALW186" s="35"/>
      <c r="ALX186" s="35"/>
      <c r="ALY186" s="35"/>
      <c r="ALZ186" s="35"/>
      <c r="AMA186" s="35"/>
    </row>
    <row r="187" spans="14:1015">
      <c r="N187" s="3">
        <f>Y187*info!T$4+AC187*info!T$5+AG187*info!T$6+AK187*info!T$7+N186</f>
        <v>3.6209999999999969</v>
      </c>
      <c r="P187" s="45">
        <v>147</v>
      </c>
      <c r="Q187" s="131"/>
      <c r="R187" s="131"/>
      <c r="S187" s="161">
        <f t="shared" si="93"/>
        <v>2.8752173913043477E-2</v>
      </c>
      <c r="T187" s="169">
        <f>AA186*$AA$30*$AA$34*(1-$AA$32)+AE186*$AE$30*$AE$34*(1-$AE$32)+AI186*$AI$30*$AI$34*(1-$AI$32)+AM186*$AM$30*$AM$34*(1-$AM$32)+AQ186*$AQ$30*$AQ$34*(1-$AQ$32)+AU186*$AU$30*$AU$34*(1-$AU$32)+Q187-R187+AW186+AX186+Advance!G161</f>
        <v>0.26249999999999929</v>
      </c>
      <c r="U187" s="132">
        <f t="shared" si="102"/>
        <v>0</v>
      </c>
      <c r="V187" s="165">
        <f t="shared" si="81"/>
        <v>0.26249999999999929</v>
      </c>
      <c r="W187" s="166">
        <f t="shared" si="94"/>
        <v>9.6720000000000006</v>
      </c>
      <c r="X187" s="49"/>
      <c r="Y187" s="42">
        <f t="shared" si="73"/>
        <v>0</v>
      </c>
      <c r="Z187" s="46">
        <f t="shared" si="95"/>
        <v>0</v>
      </c>
      <c r="AA187" s="47">
        <f t="shared" si="82"/>
        <v>0</v>
      </c>
      <c r="AB187" s="48">
        <f t="shared" si="83"/>
        <v>0.26249999999999929</v>
      </c>
      <c r="AC187" s="49">
        <f t="shared" si="84"/>
        <v>10</v>
      </c>
      <c r="AD187" s="46">
        <f t="shared" si="96"/>
        <v>-10</v>
      </c>
      <c r="AE187" s="46">
        <f t="shared" si="85"/>
        <v>100</v>
      </c>
      <c r="AF187" s="50">
        <f t="shared" si="74"/>
        <v>0.14249999999999929</v>
      </c>
      <c r="AG187" s="42">
        <f t="shared" si="97"/>
        <v>0</v>
      </c>
      <c r="AH187" s="46">
        <f t="shared" si="98"/>
        <v>0</v>
      </c>
      <c r="AI187" s="46">
        <f t="shared" si="86"/>
        <v>200</v>
      </c>
      <c r="AJ187" s="50">
        <f t="shared" si="75"/>
        <v>0.14249999999999929</v>
      </c>
      <c r="AK187" s="42">
        <f t="shared" si="87"/>
        <v>3</v>
      </c>
      <c r="AL187" s="46">
        <f t="shared" si="99"/>
        <v>0</v>
      </c>
      <c r="AM187" s="46">
        <f t="shared" si="88"/>
        <v>102</v>
      </c>
      <c r="AN187" s="50">
        <f t="shared" si="76"/>
        <v>3.4499999999999309E-2</v>
      </c>
      <c r="AO187" s="42">
        <f t="shared" si="89"/>
        <v>0</v>
      </c>
      <c r="AP187" s="46">
        <f t="shared" si="100"/>
        <v>0</v>
      </c>
      <c r="AQ187" s="46">
        <f t="shared" si="90"/>
        <v>0</v>
      </c>
      <c r="AR187" s="50">
        <f t="shared" si="77"/>
        <v>3.4499999999999309E-2</v>
      </c>
      <c r="AS187" s="42">
        <f t="shared" si="91"/>
        <v>0</v>
      </c>
      <c r="AT187" s="46">
        <f t="shared" si="101"/>
        <v>0</v>
      </c>
      <c r="AU187" s="46">
        <f t="shared" si="92"/>
        <v>0</v>
      </c>
      <c r="AV187" s="51">
        <f t="shared" si="78"/>
        <v>3.4499999999999309E-2</v>
      </c>
      <c r="AW187" s="42">
        <f t="shared" si="79"/>
        <v>0.26249999999999929</v>
      </c>
      <c r="AX187" s="43">
        <f t="shared" si="80"/>
        <v>-0.22799999999999998</v>
      </c>
      <c r="AY187" s="42">
        <f t="shared" si="103"/>
        <v>402</v>
      </c>
      <c r="AZ187" s="52">
        <f t="shared" si="104"/>
        <v>9.6720000000000006</v>
      </c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  <c r="QR187" s="35"/>
      <c r="QS187" s="35"/>
      <c r="QT187" s="35"/>
      <c r="QU187" s="35"/>
      <c r="QV187" s="35"/>
      <c r="QW187" s="35"/>
      <c r="QX187" s="35"/>
      <c r="QY187" s="35"/>
      <c r="QZ187" s="35"/>
      <c r="RA187" s="35"/>
      <c r="RB187" s="35"/>
      <c r="RC187" s="35"/>
      <c r="RD187" s="35"/>
      <c r="RE187" s="35"/>
      <c r="RF187" s="35"/>
      <c r="RG187" s="35"/>
      <c r="RH187" s="35"/>
      <c r="RI187" s="35"/>
      <c r="RJ187" s="35"/>
      <c r="RK187" s="35"/>
      <c r="RL187" s="35"/>
      <c r="RM187" s="35"/>
      <c r="RN187" s="35"/>
      <c r="RO187" s="35"/>
      <c r="RP187" s="35"/>
      <c r="RQ187" s="35"/>
      <c r="RR187" s="35"/>
      <c r="RS187" s="35"/>
      <c r="RT187" s="35"/>
      <c r="RU187" s="35"/>
      <c r="RV187" s="35"/>
      <c r="RW187" s="35"/>
      <c r="RX187" s="35"/>
      <c r="RY187" s="35"/>
      <c r="RZ187" s="35"/>
      <c r="SA187" s="35"/>
      <c r="SB187" s="35"/>
      <c r="SC187" s="35"/>
      <c r="SD187" s="35"/>
      <c r="SE187" s="35"/>
      <c r="SF187" s="35"/>
      <c r="SG187" s="35"/>
      <c r="SH187" s="35"/>
      <c r="SI187" s="35"/>
      <c r="SJ187" s="35"/>
      <c r="SK187" s="35"/>
      <c r="SL187" s="35"/>
      <c r="SM187" s="35"/>
      <c r="SN187" s="35"/>
      <c r="SO187" s="35"/>
      <c r="SP187" s="35"/>
      <c r="SQ187" s="35"/>
      <c r="SR187" s="35"/>
      <c r="SS187" s="35"/>
      <c r="ST187" s="35"/>
      <c r="SU187" s="35"/>
      <c r="SV187" s="35"/>
      <c r="SW187" s="35"/>
      <c r="SX187" s="35"/>
      <c r="SY187" s="35"/>
      <c r="SZ187" s="35"/>
      <c r="TA187" s="35"/>
      <c r="TB187" s="35"/>
      <c r="TC187" s="35"/>
      <c r="TD187" s="35"/>
      <c r="TE187" s="35"/>
      <c r="TF187" s="35"/>
      <c r="TG187" s="35"/>
      <c r="TH187" s="35"/>
      <c r="TI187" s="35"/>
      <c r="TJ187" s="35"/>
      <c r="TK187" s="35"/>
      <c r="TL187" s="35"/>
      <c r="TM187" s="35"/>
      <c r="TN187" s="35"/>
      <c r="TO187" s="35"/>
      <c r="TP187" s="35"/>
      <c r="TQ187" s="35"/>
      <c r="TR187" s="35"/>
      <c r="TS187" s="35"/>
      <c r="TT187" s="35"/>
      <c r="TU187" s="35"/>
      <c r="TV187" s="35"/>
      <c r="TW187" s="35"/>
      <c r="TX187" s="35"/>
      <c r="TY187" s="35"/>
      <c r="TZ187" s="35"/>
      <c r="UA187" s="35"/>
      <c r="UB187" s="35"/>
      <c r="UC187" s="35"/>
      <c r="UD187" s="35"/>
      <c r="UE187" s="35"/>
      <c r="UF187" s="35"/>
      <c r="UG187" s="35"/>
      <c r="UH187" s="35"/>
      <c r="UI187" s="35"/>
      <c r="UJ187" s="35"/>
      <c r="UK187" s="35"/>
      <c r="UL187" s="35"/>
      <c r="UM187" s="35"/>
      <c r="UN187" s="35"/>
      <c r="UO187" s="35"/>
      <c r="UP187" s="35"/>
      <c r="UQ187" s="35"/>
      <c r="UR187" s="35"/>
      <c r="US187" s="35"/>
      <c r="UT187" s="35"/>
      <c r="UU187" s="35"/>
      <c r="UV187" s="35"/>
      <c r="UW187" s="35"/>
      <c r="UX187" s="35"/>
      <c r="UY187" s="35"/>
      <c r="UZ187" s="35"/>
      <c r="VA187" s="35"/>
      <c r="VB187" s="35"/>
      <c r="VC187" s="35"/>
      <c r="VD187" s="35"/>
      <c r="VE187" s="35"/>
      <c r="VF187" s="35"/>
      <c r="VG187" s="35"/>
      <c r="VH187" s="35"/>
      <c r="VI187" s="35"/>
      <c r="VJ187" s="35"/>
      <c r="VK187" s="35"/>
      <c r="VL187" s="35"/>
      <c r="VM187" s="35"/>
      <c r="VN187" s="35"/>
      <c r="VO187" s="35"/>
      <c r="VP187" s="35"/>
      <c r="VQ187" s="35"/>
      <c r="VR187" s="35"/>
      <c r="VS187" s="35"/>
      <c r="VT187" s="35"/>
      <c r="VU187" s="35"/>
      <c r="VV187" s="35"/>
      <c r="VW187" s="35"/>
      <c r="VX187" s="35"/>
      <c r="VY187" s="35"/>
      <c r="VZ187" s="35"/>
      <c r="WA187" s="35"/>
      <c r="WB187" s="35"/>
      <c r="WC187" s="35"/>
      <c r="WD187" s="35"/>
      <c r="WE187" s="35"/>
      <c r="WF187" s="35"/>
      <c r="WG187" s="35"/>
      <c r="WH187" s="35"/>
      <c r="WI187" s="35"/>
      <c r="WJ187" s="35"/>
      <c r="WK187" s="35"/>
      <c r="WL187" s="35"/>
      <c r="WM187" s="35"/>
      <c r="WN187" s="35"/>
      <c r="WO187" s="35"/>
      <c r="WP187" s="35"/>
      <c r="WQ187" s="35"/>
      <c r="WR187" s="35"/>
      <c r="WS187" s="35"/>
      <c r="WT187" s="35"/>
      <c r="WU187" s="35"/>
      <c r="WV187" s="35"/>
      <c r="WW187" s="35"/>
      <c r="WX187" s="35"/>
      <c r="WY187" s="35"/>
      <c r="WZ187" s="35"/>
      <c r="XA187" s="35"/>
      <c r="XB187" s="35"/>
      <c r="XC187" s="35"/>
      <c r="XD187" s="35"/>
      <c r="XE187" s="35"/>
      <c r="XF187" s="35"/>
      <c r="XG187" s="35"/>
      <c r="XH187" s="35"/>
      <c r="XI187" s="35"/>
      <c r="XJ187" s="35"/>
      <c r="XK187" s="35"/>
      <c r="XL187" s="35"/>
      <c r="XM187" s="35"/>
      <c r="XN187" s="35"/>
      <c r="XO187" s="35"/>
      <c r="XP187" s="35"/>
      <c r="XQ187" s="35"/>
      <c r="XR187" s="35"/>
      <c r="XS187" s="35"/>
      <c r="XT187" s="35"/>
      <c r="XU187" s="35"/>
      <c r="XV187" s="35"/>
      <c r="XW187" s="35"/>
      <c r="XX187" s="35"/>
      <c r="XY187" s="35"/>
      <c r="XZ187" s="35"/>
      <c r="YA187" s="35"/>
      <c r="YB187" s="35"/>
      <c r="YC187" s="35"/>
      <c r="YD187" s="35"/>
      <c r="YE187" s="35"/>
      <c r="YF187" s="35"/>
      <c r="YG187" s="35"/>
      <c r="YH187" s="35"/>
      <c r="YI187" s="35"/>
      <c r="YJ187" s="35"/>
      <c r="YK187" s="35"/>
      <c r="YL187" s="35"/>
      <c r="YM187" s="35"/>
      <c r="YN187" s="35"/>
      <c r="YO187" s="35"/>
      <c r="YP187" s="35"/>
      <c r="YQ187" s="35"/>
      <c r="YR187" s="35"/>
      <c r="YS187" s="35"/>
      <c r="YT187" s="35"/>
      <c r="YU187" s="35"/>
      <c r="YV187" s="35"/>
      <c r="YW187" s="35"/>
      <c r="YX187" s="35"/>
      <c r="YY187" s="35"/>
      <c r="YZ187" s="35"/>
      <c r="ZA187" s="35"/>
      <c r="ZB187" s="35"/>
      <c r="ZC187" s="35"/>
      <c r="ZD187" s="35"/>
      <c r="ZE187" s="35"/>
      <c r="ZF187" s="35"/>
      <c r="ZG187" s="35"/>
      <c r="ZH187" s="35"/>
      <c r="ZI187" s="35"/>
      <c r="ZJ187" s="35"/>
      <c r="ZK187" s="35"/>
      <c r="ZL187" s="35"/>
      <c r="ZM187" s="35"/>
      <c r="ZN187" s="35"/>
      <c r="ZO187" s="35"/>
      <c r="ZP187" s="35"/>
      <c r="ZQ187" s="35"/>
      <c r="ZR187" s="35"/>
      <c r="ZS187" s="35"/>
      <c r="ZT187" s="35"/>
      <c r="ZU187" s="35"/>
      <c r="ZV187" s="35"/>
      <c r="ZW187" s="35"/>
      <c r="ZX187" s="35"/>
      <c r="ZY187" s="35"/>
      <c r="ZZ187" s="35"/>
      <c r="AAA187" s="35"/>
      <c r="AAB187" s="35"/>
      <c r="AAC187" s="35"/>
      <c r="AAD187" s="35"/>
      <c r="AAE187" s="35"/>
      <c r="AAF187" s="35"/>
      <c r="AAG187" s="35"/>
      <c r="AAH187" s="35"/>
      <c r="AAI187" s="35"/>
      <c r="AAJ187" s="35"/>
      <c r="AAK187" s="35"/>
      <c r="AAL187" s="35"/>
      <c r="AAM187" s="35"/>
      <c r="AAN187" s="35"/>
      <c r="AAO187" s="35"/>
      <c r="AAP187" s="35"/>
      <c r="AAQ187" s="35"/>
      <c r="AAR187" s="35"/>
      <c r="AAS187" s="35"/>
      <c r="AAT187" s="35"/>
      <c r="AAU187" s="35"/>
      <c r="AAV187" s="35"/>
      <c r="AAW187" s="35"/>
      <c r="AAX187" s="35"/>
      <c r="AAY187" s="35"/>
      <c r="AAZ187" s="35"/>
      <c r="ABA187" s="35"/>
      <c r="ABB187" s="35"/>
      <c r="ABC187" s="35"/>
      <c r="ABD187" s="35"/>
      <c r="ABE187" s="35"/>
      <c r="ABF187" s="35"/>
      <c r="ABG187" s="35"/>
      <c r="ABH187" s="35"/>
      <c r="ABI187" s="35"/>
      <c r="ABJ187" s="35"/>
      <c r="ABK187" s="35"/>
      <c r="ABL187" s="35"/>
      <c r="ABM187" s="35"/>
      <c r="ABN187" s="35"/>
      <c r="ABO187" s="35"/>
      <c r="ABP187" s="35"/>
      <c r="ABQ187" s="35"/>
      <c r="ABR187" s="35"/>
      <c r="ABS187" s="35"/>
      <c r="ABT187" s="35"/>
      <c r="ABU187" s="35"/>
      <c r="ABV187" s="35"/>
      <c r="ABW187" s="35"/>
      <c r="ABX187" s="35"/>
      <c r="ABY187" s="35"/>
      <c r="ABZ187" s="35"/>
      <c r="ACA187" s="35"/>
      <c r="ACB187" s="35"/>
      <c r="ACC187" s="35"/>
      <c r="ACD187" s="35"/>
      <c r="ACE187" s="35"/>
      <c r="ACF187" s="35"/>
      <c r="ACG187" s="35"/>
      <c r="ACH187" s="35"/>
      <c r="ACI187" s="35"/>
      <c r="ACJ187" s="35"/>
      <c r="ACK187" s="35"/>
      <c r="ACL187" s="35"/>
      <c r="ACM187" s="35"/>
      <c r="ACN187" s="35"/>
      <c r="ACO187" s="35"/>
      <c r="ACP187" s="35"/>
      <c r="ACQ187" s="35"/>
      <c r="ACR187" s="35"/>
      <c r="ACS187" s="35"/>
      <c r="ACT187" s="35"/>
      <c r="ACU187" s="35"/>
      <c r="ACV187" s="35"/>
      <c r="ACW187" s="35"/>
      <c r="ACX187" s="35"/>
      <c r="ACY187" s="35"/>
      <c r="ACZ187" s="35"/>
      <c r="ADA187" s="35"/>
      <c r="ADB187" s="35"/>
      <c r="ADC187" s="35"/>
      <c r="ADD187" s="35"/>
      <c r="ADE187" s="35"/>
      <c r="ADF187" s="35"/>
      <c r="ADG187" s="35"/>
      <c r="ADH187" s="35"/>
      <c r="ADI187" s="35"/>
      <c r="ADJ187" s="35"/>
      <c r="ADK187" s="35"/>
      <c r="ADL187" s="35"/>
      <c r="ADM187" s="35"/>
      <c r="ADN187" s="35"/>
      <c r="ADO187" s="35"/>
      <c r="ADP187" s="35"/>
      <c r="ADQ187" s="35"/>
      <c r="ADR187" s="35"/>
      <c r="ADS187" s="35"/>
      <c r="ADT187" s="35"/>
      <c r="ADU187" s="35"/>
      <c r="ADV187" s="35"/>
      <c r="ADW187" s="35"/>
      <c r="ADX187" s="35"/>
      <c r="ADY187" s="35"/>
      <c r="ADZ187" s="35"/>
      <c r="AEA187" s="35"/>
      <c r="AEB187" s="35"/>
      <c r="AEC187" s="35"/>
      <c r="AED187" s="35"/>
      <c r="AEE187" s="35"/>
      <c r="AEF187" s="35"/>
      <c r="AEG187" s="35"/>
      <c r="AEH187" s="35"/>
      <c r="AEI187" s="35"/>
      <c r="AEJ187" s="35"/>
      <c r="AEK187" s="35"/>
      <c r="AEL187" s="35"/>
      <c r="AEM187" s="35"/>
      <c r="AEN187" s="35"/>
      <c r="AEO187" s="35"/>
      <c r="AEP187" s="35"/>
      <c r="AEQ187" s="35"/>
      <c r="AER187" s="35"/>
      <c r="AES187" s="35"/>
      <c r="AET187" s="35"/>
      <c r="AEU187" s="35"/>
      <c r="AEV187" s="35"/>
      <c r="AEW187" s="35"/>
      <c r="AEX187" s="35"/>
      <c r="AEY187" s="35"/>
      <c r="AEZ187" s="35"/>
      <c r="AFA187" s="35"/>
      <c r="AFB187" s="35"/>
      <c r="AFC187" s="35"/>
      <c r="AFD187" s="35"/>
      <c r="AFE187" s="35"/>
      <c r="AFF187" s="35"/>
      <c r="AFG187" s="35"/>
      <c r="AFH187" s="35"/>
      <c r="AFI187" s="35"/>
      <c r="AFJ187" s="35"/>
      <c r="AFK187" s="35"/>
      <c r="AFL187" s="35"/>
      <c r="AFM187" s="35"/>
      <c r="AFN187" s="35"/>
      <c r="AFO187" s="35"/>
      <c r="AFP187" s="35"/>
      <c r="AFQ187" s="35"/>
      <c r="AFR187" s="35"/>
      <c r="AFS187" s="35"/>
      <c r="AFT187" s="35"/>
      <c r="AFU187" s="35"/>
      <c r="AFV187" s="35"/>
      <c r="AFW187" s="35"/>
      <c r="AFX187" s="35"/>
      <c r="AFY187" s="35"/>
      <c r="AFZ187" s="35"/>
      <c r="AGA187" s="35"/>
      <c r="AGB187" s="35"/>
      <c r="AGC187" s="35"/>
      <c r="AGD187" s="35"/>
      <c r="AGE187" s="35"/>
      <c r="AGF187" s="35"/>
      <c r="AGG187" s="35"/>
      <c r="AGH187" s="35"/>
      <c r="AGI187" s="35"/>
      <c r="AGJ187" s="35"/>
      <c r="AGK187" s="35"/>
      <c r="AGL187" s="35"/>
      <c r="AGM187" s="35"/>
      <c r="AGN187" s="35"/>
      <c r="AGO187" s="35"/>
      <c r="AGP187" s="35"/>
      <c r="AGQ187" s="35"/>
      <c r="AGR187" s="35"/>
      <c r="AGS187" s="35"/>
      <c r="AGT187" s="35"/>
      <c r="AGU187" s="35"/>
      <c r="AGV187" s="35"/>
      <c r="AGW187" s="35"/>
      <c r="AGX187" s="35"/>
      <c r="AGY187" s="35"/>
      <c r="AGZ187" s="35"/>
      <c r="AHA187" s="35"/>
      <c r="AHB187" s="35"/>
      <c r="AHC187" s="35"/>
      <c r="AHD187" s="35"/>
      <c r="AHE187" s="35"/>
      <c r="AHF187" s="35"/>
      <c r="AHG187" s="35"/>
      <c r="AHH187" s="35"/>
      <c r="AHI187" s="35"/>
      <c r="AHJ187" s="35"/>
      <c r="AHK187" s="35"/>
      <c r="AHL187" s="35"/>
      <c r="AHM187" s="35"/>
      <c r="AHN187" s="35"/>
      <c r="AHO187" s="35"/>
      <c r="AHP187" s="35"/>
      <c r="AHQ187" s="35"/>
      <c r="AHR187" s="35"/>
      <c r="AHS187" s="35"/>
      <c r="AHT187" s="35"/>
      <c r="AHU187" s="35"/>
      <c r="AHV187" s="35"/>
      <c r="AHW187" s="35"/>
      <c r="AHX187" s="35"/>
      <c r="AHY187" s="35"/>
      <c r="AHZ187" s="35"/>
      <c r="AIA187" s="35"/>
      <c r="AIB187" s="35"/>
      <c r="AIC187" s="35"/>
      <c r="AID187" s="35"/>
      <c r="AIE187" s="35"/>
      <c r="AIF187" s="35"/>
      <c r="AIG187" s="35"/>
      <c r="AIH187" s="35"/>
      <c r="AII187" s="35"/>
      <c r="AIJ187" s="35"/>
      <c r="AIK187" s="35"/>
      <c r="AIL187" s="35"/>
      <c r="AIM187" s="35"/>
      <c r="AIN187" s="35"/>
      <c r="AIO187" s="35"/>
      <c r="AIP187" s="35"/>
      <c r="AIQ187" s="35"/>
      <c r="AIR187" s="35"/>
      <c r="AIS187" s="35"/>
      <c r="AIT187" s="35"/>
      <c r="AIU187" s="35"/>
      <c r="AIV187" s="35"/>
      <c r="AIW187" s="35"/>
      <c r="AIX187" s="35"/>
      <c r="AIY187" s="35"/>
      <c r="AIZ187" s="35"/>
      <c r="AJA187" s="35"/>
      <c r="AJB187" s="35"/>
      <c r="AJC187" s="35"/>
      <c r="AJD187" s="35"/>
      <c r="AJE187" s="35"/>
      <c r="AJF187" s="35"/>
      <c r="AJG187" s="35"/>
      <c r="AJH187" s="35"/>
      <c r="AJI187" s="35"/>
      <c r="AJJ187" s="35"/>
      <c r="AJK187" s="35"/>
      <c r="AJL187" s="35"/>
      <c r="AJM187" s="35"/>
      <c r="AJN187" s="35"/>
      <c r="AJO187" s="35"/>
      <c r="AJP187" s="35"/>
      <c r="AJQ187" s="35"/>
      <c r="AJR187" s="35"/>
      <c r="AJS187" s="35"/>
      <c r="AJT187" s="35"/>
      <c r="AJU187" s="35"/>
      <c r="AJV187" s="35"/>
      <c r="AJW187" s="35"/>
      <c r="AJX187" s="35"/>
      <c r="AJY187" s="35"/>
      <c r="AJZ187" s="35"/>
      <c r="AKA187" s="35"/>
      <c r="AKB187" s="35"/>
      <c r="AKC187" s="35"/>
      <c r="AKD187" s="35"/>
      <c r="AKE187" s="35"/>
      <c r="AKF187" s="35"/>
      <c r="AKG187" s="35"/>
      <c r="AKH187" s="35"/>
      <c r="AKI187" s="35"/>
      <c r="AKJ187" s="35"/>
      <c r="AKK187" s="35"/>
      <c r="AKL187" s="35"/>
      <c r="AKM187" s="35"/>
      <c r="AKN187" s="35"/>
      <c r="AKO187" s="35"/>
      <c r="AKP187" s="35"/>
      <c r="AKQ187" s="35"/>
      <c r="AKR187" s="35"/>
      <c r="AKS187" s="35"/>
      <c r="AKT187" s="35"/>
      <c r="AKU187" s="35"/>
      <c r="AKV187" s="35"/>
      <c r="AKW187" s="35"/>
      <c r="AKX187" s="35"/>
      <c r="AKY187" s="35"/>
      <c r="AKZ187" s="35"/>
      <c r="ALA187" s="35"/>
      <c r="ALB187" s="35"/>
      <c r="ALC187" s="35"/>
      <c r="ALD187" s="35"/>
      <c r="ALE187" s="35"/>
      <c r="ALF187" s="35"/>
      <c r="ALG187" s="35"/>
      <c r="ALH187" s="35"/>
      <c r="ALI187" s="35"/>
      <c r="ALJ187" s="35"/>
      <c r="ALK187" s="35"/>
      <c r="ALL187" s="35"/>
      <c r="ALM187" s="35"/>
      <c r="ALN187" s="35"/>
      <c r="ALO187" s="35"/>
      <c r="ALP187" s="35"/>
      <c r="ALQ187" s="35"/>
      <c r="ALR187" s="35"/>
      <c r="ALS187" s="35"/>
      <c r="ALT187" s="35"/>
      <c r="ALU187" s="35"/>
      <c r="ALV187" s="35"/>
      <c r="ALW187" s="35"/>
      <c r="ALX187" s="35"/>
      <c r="ALY187" s="35"/>
      <c r="ALZ187" s="35"/>
      <c r="AMA187" s="35"/>
    </row>
    <row r="188" spans="14:1015">
      <c r="N188" s="3">
        <f>Y188*info!T$4+AC188*info!T$5+AG188*info!T$6+AK188*info!T$7+N187</f>
        <v>3.6593999999999971</v>
      </c>
      <c r="P188" s="45">
        <v>148</v>
      </c>
      <c r="Q188" s="131"/>
      <c r="R188" s="131"/>
      <c r="S188" s="161">
        <f t="shared" si="93"/>
        <v>2.8997628458498022E-2</v>
      </c>
      <c r="T188" s="169">
        <f>AA187*$AA$30*$AA$34*(1-$AA$32)+AE187*$AE$30*$AE$34*(1-$AE$32)+AI187*$AI$30*$AI$34*(1-$AI$32)+AM187*$AM$30*$AM$34*(1-$AM$32)+AQ187*$AQ$30*$AQ$34*(1-$AQ$32)+AU187*$AU$30*$AU$34*(1-$AU$32)+Q188-R188+AW187+AX187+Advance!G162</f>
        <v>0.27629999999999932</v>
      </c>
      <c r="U188" s="132">
        <f t="shared" si="102"/>
        <v>0</v>
      </c>
      <c r="V188" s="165">
        <f t="shared" si="81"/>
        <v>0.27629999999999932</v>
      </c>
      <c r="W188" s="166">
        <f t="shared" si="94"/>
        <v>9.8159999999999989</v>
      </c>
      <c r="X188" s="49"/>
      <c r="Y188" s="42">
        <f t="shared" si="73"/>
        <v>0</v>
      </c>
      <c r="Z188" s="46">
        <f t="shared" si="95"/>
        <v>0</v>
      </c>
      <c r="AA188" s="47">
        <f t="shared" si="82"/>
        <v>0</v>
      </c>
      <c r="AB188" s="48">
        <f t="shared" si="83"/>
        <v>0.27629999999999932</v>
      </c>
      <c r="AC188" s="49">
        <f t="shared" si="84"/>
        <v>10</v>
      </c>
      <c r="AD188" s="46">
        <f t="shared" si="96"/>
        <v>-10</v>
      </c>
      <c r="AE188" s="46">
        <f t="shared" si="85"/>
        <v>100</v>
      </c>
      <c r="AF188" s="50">
        <f t="shared" si="74"/>
        <v>0.15629999999999933</v>
      </c>
      <c r="AG188" s="42">
        <f t="shared" si="97"/>
        <v>0</v>
      </c>
      <c r="AH188" s="46">
        <f t="shared" si="98"/>
        <v>0</v>
      </c>
      <c r="AI188" s="46">
        <f t="shared" si="86"/>
        <v>200</v>
      </c>
      <c r="AJ188" s="50">
        <f t="shared" si="75"/>
        <v>0.15629999999999933</v>
      </c>
      <c r="AK188" s="42">
        <f t="shared" si="87"/>
        <v>4</v>
      </c>
      <c r="AL188" s="46">
        <f t="shared" si="99"/>
        <v>0</v>
      </c>
      <c r="AM188" s="46">
        <f t="shared" si="88"/>
        <v>106</v>
      </c>
      <c r="AN188" s="50">
        <f t="shared" si="76"/>
        <v>1.2299999999999339E-2</v>
      </c>
      <c r="AO188" s="42">
        <f t="shared" si="89"/>
        <v>0</v>
      </c>
      <c r="AP188" s="46">
        <f t="shared" si="100"/>
        <v>0</v>
      </c>
      <c r="AQ188" s="46">
        <f t="shared" si="90"/>
        <v>0</v>
      </c>
      <c r="AR188" s="50">
        <f t="shared" si="77"/>
        <v>1.2299999999999339E-2</v>
      </c>
      <c r="AS188" s="42">
        <f t="shared" si="91"/>
        <v>0</v>
      </c>
      <c r="AT188" s="46">
        <f t="shared" si="101"/>
        <v>0</v>
      </c>
      <c r="AU188" s="46">
        <f t="shared" si="92"/>
        <v>0</v>
      </c>
      <c r="AV188" s="51">
        <f t="shared" si="78"/>
        <v>1.2299999999999339E-2</v>
      </c>
      <c r="AW188" s="42">
        <f t="shared" si="79"/>
        <v>0.27629999999999932</v>
      </c>
      <c r="AX188" s="43">
        <f t="shared" si="80"/>
        <v>-0.26400000000000001</v>
      </c>
      <c r="AY188" s="42">
        <f t="shared" si="103"/>
        <v>406</v>
      </c>
      <c r="AZ188" s="52">
        <f t="shared" si="104"/>
        <v>9.8159999999999989</v>
      </c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  <c r="QR188" s="35"/>
      <c r="QS188" s="35"/>
      <c r="QT188" s="35"/>
      <c r="QU188" s="35"/>
      <c r="QV188" s="35"/>
      <c r="QW188" s="35"/>
      <c r="QX188" s="35"/>
      <c r="QY188" s="35"/>
      <c r="QZ188" s="35"/>
      <c r="RA188" s="35"/>
      <c r="RB188" s="35"/>
      <c r="RC188" s="35"/>
      <c r="RD188" s="35"/>
      <c r="RE188" s="35"/>
      <c r="RF188" s="35"/>
      <c r="RG188" s="35"/>
      <c r="RH188" s="35"/>
      <c r="RI188" s="35"/>
      <c r="RJ188" s="35"/>
      <c r="RK188" s="35"/>
      <c r="RL188" s="35"/>
      <c r="RM188" s="35"/>
      <c r="RN188" s="35"/>
      <c r="RO188" s="35"/>
      <c r="RP188" s="35"/>
      <c r="RQ188" s="35"/>
      <c r="RR188" s="35"/>
      <c r="RS188" s="35"/>
      <c r="RT188" s="35"/>
      <c r="RU188" s="35"/>
      <c r="RV188" s="35"/>
      <c r="RW188" s="35"/>
      <c r="RX188" s="35"/>
      <c r="RY188" s="35"/>
      <c r="RZ188" s="35"/>
      <c r="SA188" s="35"/>
      <c r="SB188" s="35"/>
      <c r="SC188" s="35"/>
      <c r="SD188" s="35"/>
      <c r="SE188" s="35"/>
      <c r="SF188" s="35"/>
      <c r="SG188" s="35"/>
      <c r="SH188" s="35"/>
      <c r="SI188" s="35"/>
      <c r="SJ188" s="35"/>
      <c r="SK188" s="35"/>
      <c r="SL188" s="35"/>
      <c r="SM188" s="35"/>
      <c r="SN188" s="35"/>
      <c r="SO188" s="35"/>
      <c r="SP188" s="35"/>
      <c r="SQ188" s="35"/>
      <c r="SR188" s="35"/>
      <c r="SS188" s="35"/>
      <c r="ST188" s="35"/>
      <c r="SU188" s="35"/>
      <c r="SV188" s="35"/>
      <c r="SW188" s="35"/>
      <c r="SX188" s="35"/>
      <c r="SY188" s="35"/>
      <c r="SZ188" s="35"/>
      <c r="TA188" s="35"/>
      <c r="TB188" s="35"/>
      <c r="TC188" s="35"/>
      <c r="TD188" s="35"/>
      <c r="TE188" s="35"/>
      <c r="TF188" s="35"/>
      <c r="TG188" s="35"/>
      <c r="TH188" s="35"/>
      <c r="TI188" s="35"/>
      <c r="TJ188" s="35"/>
      <c r="TK188" s="35"/>
      <c r="TL188" s="35"/>
      <c r="TM188" s="35"/>
      <c r="TN188" s="35"/>
      <c r="TO188" s="35"/>
      <c r="TP188" s="35"/>
      <c r="TQ188" s="35"/>
      <c r="TR188" s="35"/>
      <c r="TS188" s="35"/>
      <c r="TT188" s="35"/>
      <c r="TU188" s="35"/>
      <c r="TV188" s="35"/>
      <c r="TW188" s="35"/>
      <c r="TX188" s="35"/>
      <c r="TY188" s="35"/>
      <c r="TZ188" s="35"/>
      <c r="UA188" s="35"/>
      <c r="UB188" s="35"/>
      <c r="UC188" s="35"/>
      <c r="UD188" s="35"/>
      <c r="UE188" s="35"/>
      <c r="UF188" s="35"/>
      <c r="UG188" s="35"/>
      <c r="UH188" s="35"/>
      <c r="UI188" s="35"/>
      <c r="UJ188" s="35"/>
      <c r="UK188" s="35"/>
      <c r="UL188" s="35"/>
      <c r="UM188" s="35"/>
      <c r="UN188" s="35"/>
      <c r="UO188" s="35"/>
      <c r="UP188" s="35"/>
      <c r="UQ188" s="35"/>
      <c r="UR188" s="35"/>
      <c r="US188" s="35"/>
      <c r="UT188" s="35"/>
      <c r="UU188" s="35"/>
      <c r="UV188" s="35"/>
      <c r="UW188" s="35"/>
      <c r="UX188" s="35"/>
      <c r="UY188" s="35"/>
      <c r="UZ188" s="35"/>
      <c r="VA188" s="35"/>
      <c r="VB188" s="35"/>
      <c r="VC188" s="35"/>
      <c r="VD188" s="35"/>
      <c r="VE188" s="35"/>
      <c r="VF188" s="35"/>
      <c r="VG188" s="35"/>
      <c r="VH188" s="35"/>
      <c r="VI188" s="35"/>
      <c r="VJ188" s="35"/>
      <c r="VK188" s="35"/>
      <c r="VL188" s="35"/>
      <c r="VM188" s="35"/>
      <c r="VN188" s="35"/>
      <c r="VO188" s="35"/>
      <c r="VP188" s="35"/>
      <c r="VQ188" s="35"/>
      <c r="VR188" s="35"/>
      <c r="VS188" s="35"/>
      <c r="VT188" s="35"/>
      <c r="VU188" s="35"/>
      <c r="VV188" s="35"/>
      <c r="VW188" s="35"/>
      <c r="VX188" s="35"/>
      <c r="VY188" s="35"/>
      <c r="VZ188" s="35"/>
      <c r="WA188" s="35"/>
      <c r="WB188" s="35"/>
      <c r="WC188" s="35"/>
      <c r="WD188" s="35"/>
      <c r="WE188" s="35"/>
      <c r="WF188" s="35"/>
      <c r="WG188" s="35"/>
      <c r="WH188" s="35"/>
      <c r="WI188" s="35"/>
      <c r="WJ188" s="35"/>
      <c r="WK188" s="35"/>
      <c r="WL188" s="35"/>
      <c r="WM188" s="35"/>
      <c r="WN188" s="35"/>
      <c r="WO188" s="35"/>
      <c r="WP188" s="35"/>
      <c r="WQ188" s="35"/>
      <c r="WR188" s="35"/>
      <c r="WS188" s="35"/>
      <c r="WT188" s="35"/>
      <c r="WU188" s="35"/>
      <c r="WV188" s="35"/>
      <c r="WW188" s="35"/>
      <c r="WX188" s="35"/>
      <c r="WY188" s="35"/>
      <c r="WZ188" s="35"/>
      <c r="XA188" s="35"/>
      <c r="XB188" s="35"/>
      <c r="XC188" s="35"/>
      <c r="XD188" s="35"/>
      <c r="XE188" s="35"/>
      <c r="XF188" s="35"/>
      <c r="XG188" s="35"/>
      <c r="XH188" s="35"/>
      <c r="XI188" s="35"/>
      <c r="XJ188" s="35"/>
      <c r="XK188" s="35"/>
      <c r="XL188" s="35"/>
      <c r="XM188" s="35"/>
      <c r="XN188" s="35"/>
      <c r="XO188" s="35"/>
      <c r="XP188" s="35"/>
      <c r="XQ188" s="35"/>
      <c r="XR188" s="35"/>
      <c r="XS188" s="35"/>
      <c r="XT188" s="35"/>
      <c r="XU188" s="35"/>
      <c r="XV188" s="35"/>
      <c r="XW188" s="35"/>
      <c r="XX188" s="35"/>
      <c r="XY188" s="35"/>
      <c r="XZ188" s="35"/>
      <c r="YA188" s="35"/>
      <c r="YB188" s="35"/>
      <c r="YC188" s="35"/>
      <c r="YD188" s="35"/>
      <c r="YE188" s="35"/>
      <c r="YF188" s="35"/>
      <c r="YG188" s="35"/>
      <c r="YH188" s="35"/>
      <c r="YI188" s="35"/>
      <c r="YJ188" s="35"/>
      <c r="YK188" s="35"/>
      <c r="YL188" s="35"/>
      <c r="YM188" s="35"/>
      <c r="YN188" s="35"/>
      <c r="YO188" s="35"/>
      <c r="YP188" s="35"/>
      <c r="YQ188" s="35"/>
      <c r="YR188" s="35"/>
      <c r="YS188" s="35"/>
      <c r="YT188" s="35"/>
      <c r="YU188" s="35"/>
      <c r="YV188" s="35"/>
      <c r="YW188" s="35"/>
      <c r="YX188" s="35"/>
      <c r="YY188" s="35"/>
      <c r="YZ188" s="35"/>
      <c r="ZA188" s="35"/>
      <c r="ZB188" s="35"/>
      <c r="ZC188" s="35"/>
      <c r="ZD188" s="35"/>
      <c r="ZE188" s="35"/>
      <c r="ZF188" s="35"/>
      <c r="ZG188" s="35"/>
      <c r="ZH188" s="35"/>
      <c r="ZI188" s="35"/>
      <c r="ZJ188" s="35"/>
      <c r="ZK188" s="35"/>
      <c r="ZL188" s="35"/>
      <c r="ZM188" s="35"/>
      <c r="ZN188" s="35"/>
      <c r="ZO188" s="35"/>
      <c r="ZP188" s="35"/>
      <c r="ZQ188" s="35"/>
      <c r="ZR188" s="35"/>
      <c r="ZS188" s="35"/>
      <c r="ZT188" s="35"/>
      <c r="ZU188" s="35"/>
      <c r="ZV188" s="35"/>
      <c r="ZW188" s="35"/>
      <c r="ZX188" s="35"/>
      <c r="ZY188" s="35"/>
      <c r="ZZ188" s="35"/>
      <c r="AAA188" s="35"/>
      <c r="AAB188" s="35"/>
      <c r="AAC188" s="35"/>
      <c r="AAD188" s="35"/>
      <c r="AAE188" s="35"/>
      <c r="AAF188" s="35"/>
      <c r="AAG188" s="35"/>
      <c r="AAH188" s="35"/>
      <c r="AAI188" s="35"/>
      <c r="AAJ188" s="35"/>
      <c r="AAK188" s="35"/>
      <c r="AAL188" s="35"/>
      <c r="AAM188" s="35"/>
      <c r="AAN188" s="35"/>
      <c r="AAO188" s="35"/>
      <c r="AAP188" s="35"/>
      <c r="AAQ188" s="35"/>
      <c r="AAR188" s="35"/>
      <c r="AAS188" s="35"/>
      <c r="AAT188" s="35"/>
      <c r="AAU188" s="35"/>
      <c r="AAV188" s="35"/>
      <c r="AAW188" s="35"/>
      <c r="AAX188" s="35"/>
      <c r="AAY188" s="35"/>
      <c r="AAZ188" s="35"/>
      <c r="ABA188" s="35"/>
      <c r="ABB188" s="35"/>
      <c r="ABC188" s="35"/>
      <c r="ABD188" s="35"/>
      <c r="ABE188" s="35"/>
      <c r="ABF188" s="35"/>
      <c r="ABG188" s="35"/>
      <c r="ABH188" s="35"/>
      <c r="ABI188" s="35"/>
      <c r="ABJ188" s="35"/>
      <c r="ABK188" s="35"/>
      <c r="ABL188" s="35"/>
      <c r="ABM188" s="35"/>
      <c r="ABN188" s="35"/>
      <c r="ABO188" s="35"/>
      <c r="ABP188" s="35"/>
      <c r="ABQ188" s="35"/>
      <c r="ABR188" s="35"/>
      <c r="ABS188" s="35"/>
      <c r="ABT188" s="35"/>
      <c r="ABU188" s="35"/>
      <c r="ABV188" s="35"/>
      <c r="ABW188" s="35"/>
      <c r="ABX188" s="35"/>
      <c r="ABY188" s="35"/>
      <c r="ABZ188" s="35"/>
      <c r="ACA188" s="35"/>
      <c r="ACB188" s="35"/>
      <c r="ACC188" s="35"/>
      <c r="ACD188" s="35"/>
      <c r="ACE188" s="35"/>
      <c r="ACF188" s="35"/>
      <c r="ACG188" s="35"/>
      <c r="ACH188" s="35"/>
      <c r="ACI188" s="35"/>
      <c r="ACJ188" s="35"/>
      <c r="ACK188" s="35"/>
      <c r="ACL188" s="35"/>
      <c r="ACM188" s="35"/>
      <c r="ACN188" s="35"/>
      <c r="ACO188" s="35"/>
      <c r="ACP188" s="35"/>
      <c r="ACQ188" s="35"/>
      <c r="ACR188" s="35"/>
      <c r="ACS188" s="35"/>
      <c r="ACT188" s="35"/>
      <c r="ACU188" s="35"/>
      <c r="ACV188" s="35"/>
      <c r="ACW188" s="35"/>
      <c r="ACX188" s="35"/>
      <c r="ACY188" s="35"/>
      <c r="ACZ188" s="35"/>
      <c r="ADA188" s="35"/>
      <c r="ADB188" s="35"/>
      <c r="ADC188" s="35"/>
      <c r="ADD188" s="35"/>
      <c r="ADE188" s="35"/>
      <c r="ADF188" s="35"/>
      <c r="ADG188" s="35"/>
      <c r="ADH188" s="35"/>
      <c r="ADI188" s="35"/>
      <c r="ADJ188" s="35"/>
      <c r="ADK188" s="35"/>
      <c r="ADL188" s="35"/>
      <c r="ADM188" s="35"/>
      <c r="ADN188" s="35"/>
      <c r="ADO188" s="35"/>
      <c r="ADP188" s="35"/>
      <c r="ADQ188" s="35"/>
      <c r="ADR188" s="35"/>
      <c r="ADS188" s="35"/>
      <c r="ADT188" s="35"/>
      <c r="ADU188" s="35"/>
      <c r="ADV188" s="35"/>
      <c r="ADW188" s="35"/>
      <c r="ADX188" s="35"/>
      <c r="ADY188" s="35"/>
      <c r="ADZ188" s="35"/>
      <c r="AEA188" s="35"/>
      <c r="AEB188" s="35"/>
      <c r="AEC188" s="35"/>
      <c r="AED188" s="35"/>
      <c r="AEE188" s="35"/>
      <c r="AEF188" s="35"/>
      <c r="AEG188" s="35"/>
      <c r="AEH188" s="35"/>
      <c r="AEI188" s="35"/>
      <c r="AEJ188" s="35"/>
      <c r="AEK188" s="35"/>
      <c r="AEL188" s="35"/>
      <c r="AEM188" s="35"/>
      <c r="AEN188" s="35"/>
      <c r="AEO188" s="35"/>
      <c r="AEP188" s="35"/>
      <c r="AEQ188" s="35"/>
      <c r="AER188" s="35"/>
      <c r="AES188" s="35"/>
      <c r="AET188" s="35"/>
      <c r="AEU188" s="35"/>
      <c r="AEV188" s="35"/>
      <c r="AEW188" s="35"/>
      <c r="AEX188" s="35"/>
      <c r="AEY188" s="35"/>
      <c r="AEZ188" s="35"/>
      <c r="AFA188" s="35"/>
      <c r="AFB188" s="35"/>
      <c r="AFC188" s="35"/>
      <c r="AFD188" s="35"/>
      <c r="AFE188" s="35"/>
      <c r="AFF188" s="35"/>
      <c r="AFG188" s="35"/>
      <c r="AFH188" s="35"/>
      <c r="AFI188" s="35"/>
      <c r="AFJ188" s="35"/>
      <c r="AFK188" s="35"/>
      <c r="AFL188" s="35"/>
      <c r="AFM188" s="35"/>
      <c r="AFN188" s="35"/>
      <c r="AFO188" s="35"/>
      <c r="AFP188" s="35"/>
      <c r="AFQ188" s="35"/>
      <c r="AFR188" s="35"/>
      <c r="AFS188" s="35"/>
      <c r="AFT188" s="35"/>
      <c r="AFU188" s="35"/>
      <c r="AFV188" s="35"/>
      <c r="AFW188" s="35"/>
      <c r="AFX188" s="35"/>
      <c r="AFY188" s="35"/>
      <c r="AFZ188" s="35"/>
      <c r="AGA188" s="35"/>
      <c r="AGB188" s="35"/>
      <c r="AGC188" s="35"/>
      <c r="AGD188" s="35"/>
      <c r="AGE188" s="35"/>
      <c r="AGF188" s="35"/>
      <c r="AGG188" s="35"/>
      <c r="AGH188" s="35"/>
      <c r="AGI188" s="35"/>
      <c r="AGJ188" s="35"/>
      <c r="AGK188" s="35"/>
      <c r="AGL188" s="35"/>
      <c r="AGM188" s="35"/>
      <c r="AGN188" s="35"/>
      <c r="AGO188" s="35"/>
      <c r="AGP188" s="35"/>
      <c r="AGQ188" s="35"/>
      <c r="AGR188" s="35"/>
      <c r="AGS188" s="35"/>
      <c r="AGT188" s="35"/>
      <c r="AGU188" s="35"/>
      <c r="AGV188" s="35"/>
      <c r="AGW188" s="35"/>
      <c r="AGX188" s="35"/>
      <c r="AGY188" s="35"/>
      <c r="AGZ188" s="35"/>
      <c r="AHA188" s="35"/>
      <c r="AHB188" s="35"/>
      <c r="AHC188" s="35"/>
      <c r="AHD188" s="35"/>
      <c r="AHE188" s="35"/>
      <c r="AHF188" s="35"/>
      <c r="AHG188" s="35"/>
      <c r="AHH188" s="35"/>
      <c r="AHI188" s="35"/>
      <c r="AHJ188" s="35"/>
      <c r="AHK188" s="35"/>
      <c r="AHL188" s="35"/>
      <c r="AHM188" s="35"/>
      <c r="AHN188" s="35"/>
      <c r="AHO188" s="35"/>
      <c r="AHP188" s="35"/>
      <c r="AHQ188" s="35"/>
      <c r="AHR188" s="35"/>
      <c r="AHS188" s="35"/>
      <c r="AHT188" s="35"/>
      <c r="AHU188" s="35"/>
      <c r="AHV188" s="35"/>
      <c r="AHW188" s="35"/>
      <c r="AHX188" s="35"/>
      <c r="AHY188" s="35"/>
      <c r="AHZ188" s="35"/>
      <c r="AIA188" s="35"/>
      <c r="AIB188" s="35"/>
      <c r="AIC188" s="35"/>
      <c r="AID188" s="35"/>
      <c r="AIE188" s="35"/>
      <c r="AIF188" s="35"/>
      <c r="AIG188" s="35"/>
      <c r="AIH188" s="35"/>
      <c r="AII188" s="35"/>
      <c r="AIJ188" s="35"/>
      <c r="AIK188" s="35"/>
      <c r="AIL188" s="35"/>
      <c r="AIM188" s="35"/>
      <c r="AIN188" s="35"/>
      <c r="AIO188" s="35"/>
      <c r="AIP188" s="35"/>
      <c r="AIQ188" s="35"/>
      <c r="AIR188" s="35"/>
      <c r="AIS188" s="35"/>
      <c r="AIT188" s="35"/>
      <c r="AIU188" s="35"/>
      <c r="AIV188" s="35"/>
      <c r="AIW188" s="35"/>
      <c r="AIX188" s="35"/>
      <c r="AIY188" s="35"/>
      <c r="AIZ188" s="35"/>
      <c r="AJA188" s="35"/>
      <c r="AJB188" s="35"/>
      <c r="AJC188" s="35"/>
      <c r="AJD188" s="35"/>
      <c r="AJE188" s="35"/>
      <c r="AJF188" s="35"/>
      <c r="AJG188" s="35"/>
      <c r="AJH188" s="35"/>
      <c r="AJI188" s="35"/>
      <c r="AJJ188" s="35"/>
      <c r="AJK188" s="35"/>
      <c r="AJL188" s="35"/>
      <c r="AJM188" s="35"/>
      <c r="AJN188" s="35"/>
      <c r="AJO188" s="35"/>
      <c r="AJP188" s="35"/>
      <c r="AJQ188" s="35"/>
      <c r="AJR188" s="35"/>
      <c r="AJS188" s="35"/>
      <c r="AJT188" s="35"/>
      <c r="AJU188" s="35"/>
      <c r="AJV188" s="35"/>
      <c r="AJW188" s="35"/>
      <c r="AJX188" s="35"/>
      <c r="AJY188" s="35"/>
      <c r="AJZ188" s="35"/>
      <c r="AKA188" s="35"/>
      <c r="AKB188" s="35"/>
      <c r="AKC188" s="35"/>
      <c r="AKD188" s="35"/>
      <c r="AKE188" s="35"/>
      <c r="AKF188" s="35"/>
      <c r="AKG188" s="35"/>
      <c r="AKH188" s="35"/>
      <c r="AKI188" s="35"/>
      <c r="AKJ188" s="35"/>
      <c r="AKK188" s="35"/>
      <c r="AKL188" s="35"/>
      <c r="AKM188" s="35"/>
      <c r="AKN188" s="35"/>
      <c r="AKO188" s="35"/>
      <c r="AKP188" s="35"/>
      <c r="AKQ188" s="35"/>
      <c r="AKR188" s="35"/>
      <c r="AKS188" s="35"/>
      <c r="AKT188" s="35"/>
      <c r="AKU188" s="35"/>
      <c r="AKV188" s="35"/>
      <c r="AKW188" s="35"/>
      <c r="AKX188" s="35"/>
      <c r="AKY188" s="35"/>
      <c r="AKZ188" s="35"/>
      <c r="ALA188" s="35"/>
      <c r="ALB188" s="35"/>
      <c r="ALC188" s="35"/>
      <c r="ALD188" s="35"/>
      <c r="ALE188" s="35"/>
      <c r="ALF188" s="35"/>
      <c r="ALG188" s="35"/>
      <c r="ALH188" s="35"/>
      <c r="ALI188" s="35"/>
      <c r="ALJ188" s="35"/>
      <c r="ALK188" s="35"/>
      <c r="ALL188" s="35"/>
      <c r="ALM188" s="35"/>
      <c r="ALN188" s="35"/>
      <c r="ALO188" s="35"/>
      <c r="ALP188" s="35"/>
      <c r="ALQ188" s="35"/>
      <c r="ALR188" s="35"/>
      <c r="ALS188" s="35"/>
      <c r="ALT188" s="35"/>
      <c r="ALU188" s="35"/>
      <c r="ALV188" s="35"/>
      <c r="ALW188" s="35"/>
      <c r="ALX188" s="35"/>
      <c r="ALY188" s="35"/>
      <c r="ALZ188" s="35"/>
      <c r="AMA188" s="35"/>
    </row>
    <row r="189" spans="14:1015">
      <c r="N189" s="3">
        <f>Y189*info!T$4+AC189*info!T$5+AG189*info!T$6+AK189*info!T$7+N188</f>
        <v>3.6977999999999973</v>
      </c>
      <c r="P189" s="45">
        <v>149</v>
      </c>
      <c r="Q189" s="131"/>
      <c r="R189" s="131"/>
      <c r="S189" s="161">
        <f t="shared" si="93"/>
        <v>2.932490118577075E-2</v>
      </c>
      <c r="T189" s="169">
        <f>AA188*$AA$30*$AA$34*(1-$AA$32)+AE188*$AE$30*$AE$34*(1-$AE$32)+AI188*$AI$30*$AI$34*(1-$AI$32)+AM188*$AM$30*$AM$34*(1-$AM$32)+AQ188*$AQ$30*$AQ$34*(1-$AQ$32)+AU188*$AU$30*$AU$34*(1-$AU$32)+Q189-R189+AW188+AX188+Advance!G163</f>
        <v>0.25769999999999937</v>
      </c>
      <c r="U189" s="132">
        <f t="shared" si="102"/>
        <v>0</v>
      </c>
      <c r="V189" s="165">
        <f t="shared" si="81"/>
        <v>0.25769999999999937</v>
      </c>
      <c r="W189" s="166">
        <f t="shared" si="94"/>
        <v>9.8520000000000003</v>
      </c>
      <c r="X189" s="49"/>
      <c r="Y189" s="42">
        <f t="shared" si="73"/>
        <v>0</v>
      </c>
      <c r="Z189" s="46">
        <f t="shared" si="95"/>
        <v>0</v>
      </c>
      <c r="AA189" s="47">
        <f t="shared" si="82"/>
        <v>0</v>
      </c>
      <c r="AB189" s="48">
        <f t="shared" si="83"/>
        <v>0.25769999999999937</v>
      </c>
      <c r="AC189" s="49">
        <f t="shared" si="84"/>
        <v>10</v>
      </c>
      <c r="AD189" s="46">
        <f t="shared" si="96"/>
        <v>-10</v>
      </c>
      <c r="AE189" s="46">
        <f t="shared" si="85"/>
        <v>100</v>
      </c>
      <c r="AF189" s="50">
        <f t="shared" si="74"/>
        <v>0.13769999999999938</v>
      </c>
      <c r="AG189" s="42">
        <f t="shared" si="97"/>
        <v>3</v>
      </c>
      <c r="AH189" s="46">
        <f t="shared" si="98"/>
        <v>-3</v>
      </c>
      <c r="AI189" s="46">
        <f t="shared" si="86"/>
        <v>200</v>
      </c>
      <c r="AJ189" s="50">
        <f t="shared" si="75"/>
        <v>6.569999999999937E-2</v>
      </c>
      <c r="AK189" s="42">
        <f t="shared" si="87"/>
        <v>1</v>
      </c>
      <c r="AL189" s="46">
        <f t="shared" si="99"/>
        <v>0</v>
      </c>
      <c r="AM189" s="46">
        <f t="shared" si="88"/>
        <v>107</v>
      </c>
      <c r="AN189" s="50">
        <f t="shared" si="76"/>
        <v>2.9699999999999373E-2</v>
      </c>
      <c r="AO189" s="42">
        <f t="shared" si="89"/>
        <v>0</v>
      </c>
      <c r="AP189" s="46">
        <f t="shared" si="100"/>
        <v>0</v>
      </c>
      <c r="AQ189" s="46">
        <f t="shared" si="90"/>
        <v>0</v>
      </c>
      <c r="AR189" s="50">
        <f t="shared" si="77"/>
        <v>2.9699999999999373E-2</v>
      </c>
      <c r="AS189" s="42">
        <f t="shared" si="91"/>
        <v>0</v>
      </c>
      <c r="AT189" s="46">
        <f t="shared" si="101"/>
        <v>0</v>
      </c>
      <c r="AU189" s="46">
        <f t="shared" si="92"/>
        <v>0</v>
      </c>
      <c r="AV189" s="51">
        <f t="shared" si="78"/>
        <v>2.9699999999999373E-2</v>
      </c>
      <c r="AW189" s="42">
        <f t="shared" si="79"/>
        <v>0.25769999999999937</v>
      </c>
      <c r="AX189" s="43">
        <f t="shared" si="80"/>
        <v>-0.22800000000000001</v>
      </c>
      <c r="AY189" s="42">
        <f t="shared" si="103"/>
        <v>407</v>
      </c>
      <c r="AZ189" s="52">
        <f t="shared" si="104"/>
        <v>9.8520000000000003</v>
      </c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  <c r="QR189" s="35"/>
      <c r="QS189" s="35"/>
      <c r="QT189" s="35"/>
      <c r="QU189" s="35"/>
      <c r="QV189" s="35"/>
      <c r="QW189" s="35"/>
      <c r="QX189" s="35"/>
      <c r="QY189" s="35"/>
      <c r="QZ189" s="35"/>
      <c r="RA189" s="35"/>
      <c r="RB189" s="35"/>
      <c r="RC189" s="35"/>
      <c r="RD189" s="35"/>
      <c r="RE189" s="35"/>
      <c r="RF189" s="35"/>
      <c r="RG189" s="35"/>
      <c r="RH189" s="35"/>
      <c r="RI189" s="35"/>
      <c r="RJ189" s="35"/>
      <c r="RK189" s="35"/>
      <c r="RL189" s="35"/>
      <c r="RM189" s="35"/>
      <c r="RN189" s="35"/>
      <c r="RO189" s="35"/>
      <c r="RP189" s="35"/>
      <c r="RQ189" s="35"/>
      <c r="RR189" s="35"/>
      <c r="RS189" s="35"/>
      <c r="RT189" s="35"/>
      <c r="RU189" s="35"/>
      <c r="RV189" s="35"/>
      <c r="RW189" s="35"/>
      <c r="RX189" s="35"/>
      <c r="RY189" s="35"/>
      <c r="RZ189" s="35"/>
      <c r="SA189" s="35"/>
      <c r="SB189" s="35"/>
      <c r="SC189" s="35"/>
      <c r="SD189" s="35"/>
      <c r="SE189" s="35"/>
      <c r="SF189" s="35"/>
      <c r="SG189" s="35"/>
      <c r="SH189" s="35"/>
      <c r="SI189" s="35"/>
      <c r="SJ189" s="35"/>
      <c r="SK189" s="35"/>
      <c r="SL189" s="35"/>
      <c r="SM189" s="35"/>
      <c r="SN189" s="35"/>
      <c r="SO189" s="35"/>
      <c r="SP189" s="35"/>
      <c r="SQ189" s="35"/>
      <c r="SR189" s="35"/>
      <c r="SS189" s="35"/>
      <c r="ST189" s="35"/>
      <c r="SU189" s="35"/>
      <c r="SV189" s="35"/>
      <c r="SW189" s="35"/>
      <c r="SX189" s="35"/>
      <c r="SY189" s="35"/>
      <c r="SZ189" s="35"/>
      <c r="TA189" s="35"/>
      <c r="TB189" s="35"/>
      <c r="TC189" s="35"/>
      <c r="TD189" s="35"/>
      <c r="TE189" s="35"/>
      <c r="TF189" s="35"/>
      <c r="TG189" s="35"/>
      <c r="TH189" s="35"/>
      <c r="TI189" s="35"/>
      <c r="TJ189" s="35"/>
      <c r="TK189" s="35"/>
      <c r="TL189" s="35"/>
      <c r="TM189" s="35"/>
      <c r="TN189" s="35"/>
      <c r="TO189" s="35"/>
      <c r="TP189" s="35"/>
      <c r="TQ189" s="35"/>
      <c r="TR189" s="35"/>
      <c r="TS189" s="35"/>
      <c r="TT189" s="35"/>
      <c r="TU189" s="35"/>
      <c r="TV189" s="35"/>
      <c r="TW189" s="35"/>
      <c r="TX189" s="35"/>
      <c r="TY189" s="35"/>
      <c r="TZ189" s="35"/>
      <c r="UA189" s="35"/>
      <c r="UB189" s="35"/>
      <c r="UC189" s="35"/>
      <c r="UD189" s="35"/>
      <c r="UE189" s="35"/>
      <c r="UF189" s="35"/>
      <c r="UG189" s="35"/>
      <c r="UH189" s="35"/>
      <c r="UI189" s="35"/>
      <c r="UJ189" s="35"/>
      <c r="UK189" s="35"/>
      <c r="UL189" s="35"/>
      <c r="UM189" s="35"/>
      <c r="UN189" s="35"/>
      <c r="UO189" s="35"/>
      <c r="UP189" s="35"/>
      <c r="UQ189" s="35"/>
      <c r="UR189" s="35"/>
      <c r="US189" s="35"/>
      <c r="UT189" s="35"/>
      <c r="UU189" s="35"/>
      <c r="UV189" s="35"/>
      <c r="UW189" s="35"/>
      <c r="UX189" s="35"/>
      <c r="UY189" s="35"/>
      <c r="UZ189" s="35"/>
      <c r="VA189" s="35"/>
      <c r="VB189" s="35"/>
      <c r="VC189" s="35"/>
      <c r="VD189" s="35"/>
      <c r="VE189" s="35"/>
      <c r="VF189" s="35"/>
      <c r="VG189" s="35"/>
      <c r="VH189" s="35"/>
      <c r="VI189" s="35"/>
      <c r="VJ189" s="35"/>
      <c r="VK189" s="35"/>
      <c r="VL189" s="35"/>
      <c r="VM189" s="35"/>
      <c r="VN189" s="35"/>
      <c r="VO189" s="35"/>
      <c r="VP189" s="35"/>
      <c r="VQ189" s="35"/>
      <c r="VR189" s="35"/>
      <c r="VS189" s="35"/>
      <c r="VT189" s="35"/>
      <c r="VU189" s="35"/>
      <c r="VV189" s="35"/>
      <c r="VW189" s="35"/>
      <c r="VX189" s="35"/>
      <c r="VY189" s="35"/>
      <c r="VZ189" s="35"/>
      <c r="WA189" s="35"/>
      <c r="WB189" s="35"/>
      <c r="WC189" s="35"/>
      <c r="WD189" s="35"/>
      <c r="WE189" s="35"/>
      <c r="WF189" s="35"/>
      <c r="WG189" s="35"/>
      <c r="WH189" s="35"/>
      <c r="WI189" s="35"/>
      <c r="WJ189" s="35"/>
      <c r="WK189" s="35"/>
      <c r="WL189" s="35"/>
      <c r="WM189" s="35"/>
      <c r="WN189" s="35"/>
      <c r="WO189" s="35"/>
      <c r="WP189" s="35"/>
      <c r="WQ189" s="35"/>
      <c r="WR189" s="35"/>
      <c r="WS189" s="35"/>
      <c r="WT189" s="35"/>
      <c r="WU189" s="35"/>
      <c r="WV189" s="35"/>
      <c r="WW189" s="35"/>
      <c r="WX189" s="35"/>
      <c r="WY189" s="35"/>
      <c r="WZ189" s="35"/>
      <c r="XA189" s="35"/>
      <c r="XB189" s="35"/>
      <c r="XC189" s="35"/>
      <c r="XD189" s="35"/>
      <c r="XE189" s="35"/>
      <c r="XF189" s="35"/>
      <c r="XG189" s="35"/>
      <c r="XH189" s="35"/>
      <c r="XI189" s="35"/>
      <c r="XJ189" s="35"/>
      <c r="XK189" s="35"/>
      <c r="XL189" s="35"/>
      <c r="XM189" s="35"/>
      <c r="XN189" s="35"/>
      <c r="XO189" s="35"/>
      <c r="XP189" s="35"/>
      <c r="XQ189" s="35"/>
      <c r="XR189" s="35"/>
      <c r="XS189" s="35"/>
      <c r="XT189" s="35"/>
      <c r="XU189" s="35"/>
      <c r="XV189" s="35"/>
      <c r="XW189" s="35"/>
      <c r="XX189" s="35"/>
      <c r="XY189" s="35"/>
      <c r="XZ189" s="35"/>
      <c r="YA189" s="35"/>
      <c r="YB189" s="35"/>
      <c r="YC189" s="35"/>
      <c r="YD189" s="35"/>
      <c r="YE189" s="35"/>
      <c r="YF189" s="35"/>
      <c r="YG189" s="35"/>
      <c r="YH189" s="35"/>
      <c r="YI189" s="35"/>
      <c r="YJ189" s="35"/>
      <c r="YK189" s="35"/>
      <c r="YL189" s="35"/>
      <c r="YM189" s="35"/>
      <c r="YN189" s="35"/>
      <c r="YO189" s="35"/>
      <c r="YP189" s="35"/>
      <c r="YQ189" s="35"/>
      <c r="YR189" s="35"/>
      <c r="YS189" s="35"/>
      <c r="YT189" s="35"/>
      <c r="YU189" s="35"/>
      <c r="YV189" s="35"/>
      <c r="YW189" s="35"/>
      <c r="YX189" s="35"/>
      <c r="YY189" s="35"/>
      <c r="YZ189" s="35"/>
      <c r="ZA189" s="35"/>
      <c r="ZB189" s="35"/>
      <c r="ZC189" s="35"/>
      <c r="ZD189" s="35"/>
      <c r="ZE189" s="35"/>
      <c r="ZF189" s="35"/>
      <c r="ZG189" s="35"/>
      <c r="ZH189" s="35"/>
      <c r="ZI189" s="35"/>
      <c r="ZJ189" s="35"/>
      <c r="ZK189" s="35"/>
      <c r="ZL189" s="35"/>
      <c r="ZM189" s="35"/>
      <c r="ZN189" s="35"/>
      <c r="ZO189" s="35"/>
      <c r="ZP189" s="35"/>
      <c r="ZQ189" s="35"/>
      <c r="ZR189" s="35"/>
      <c r="ZS189" s="35"/>
      <c r="ZT189" s="35"/>
      <c r="ZU189" s="35"/>
      <c r="ZV189" s="35"/>
      <c r="ZW189" s="35"/>
      <c r="ZX189" s="35"/>
      <c r="ZY189" s="35"/>
      <c r="ZZ189" s="35"/>
      <c r="AAA189" s="35"/>
      <c r="AAB189" s="35"/>
      <c r="AAC189" s="35"/>
      <c r="AAD189" s="35"/>
      <c r="AAE189" s="35"/>
      <c r="AAF189" s="35"/>
      <c r="AAG189" s="35"/>
      <c r="AAH189" s="35"/>
      <c r="AAI189" s="35"/>
      <c r="AAJ189" s="35"/>
      <c r="AAK189" s="35"/>
      <c r="AAL189" s="35"/>
      <c r="AAM189" s="35"/>
      <c r="AAN189" s="35"/>
      <c r="AAO189" s="35"/>
      <c r="AAP189" s="35"/>
      <c r="AAQ189" s="35"/>
      <c r="AAR189" s="35"/>
      <c r="AAS189" s="35"/>
      <c r="AAT189" s="35"/>
      <c r="AAU189" s="35"/>
      <c r="AAV189" s="35"/>
      <c r="AAW189" s="35"/>
      <c r="AAX189" s="35"/>
      <c r="AAY189" s="35"/>
      <c r="AAZ189" s="35"/>
      <c r="ABA189" s="35"/>
      <c r="ABB189" s="35"/>
      <c r="ABC189" s="35"/>
      <c r="ABD189" s="35"/>
      <c r="ABE189" s="35"/>
      <c r="ABF189" s="35"/>
      <c r="ABG189" s="35"/>
      <c r="ABH189" s="35"/>
      <c r="ABI189" s="35"/>
      <c r="ABJ189" s="35"/>
      <c r="ABK189" s="35"/>
      <c r="ABL189" s="35"/>
      <c r="ABM189" s="35"/>
      <c r="ABN189" s="35"/>
      <c r="ABO189" s="35"/>
      <c r="ABP189" s="35"/>
      <c r="ABQ189" s="35"/>
      <c r="ABR189" s="35"/>
      <c r="ABS189" s="35"/>
      <c r="ABT189" s="35"/>
      <c r="ABU189" s="35"/>
      <c r="ABV189" s="35"/>
      <c r="ABW189" s="35"/>
      <c r="ABX189" s="35"/>
      <c r="ABY189" s="35"/>
      <c r="ABZ189" s="35"/>
      <c r="ACA189" s="35"/>
      <c r="ACB189" s="35"/>
      <c r="ACC189" s="35"/>
      <c r="ACD189" s="35"/>
      <c r="ACE189" s="35"/>
      <c r="ACF189" s="35"/>
      <c r="ACG189" s="35"/>
      <c r="ACH189" s="35"/>
      <c r="ACI189" s="35"/>
      <c r="ACJ189" s="35"/>
      <c r="ACK189" s="35"/>
      <c r="ACL189" s="35"/>
      <c r="ACM189" s="35"/>
      <c r="ACN189" s="35"/>
      <c r="ACO189" s="35"/>
      <c r="ACP189" s="35"/>
      <c r="ACQ189" s="35"/>
      <c r="ACR189" s="35"/>
      <c r="ACS189" s="35"/>
      <c r="ACT189" s="35"/>
      <c r="ACU189" s="35"/>
      <c r="ACV189" s="35"/>
      <c r="ACW189" s="35"/>
      <c r="ACX189" s="35"/>
      <c r="ACY189" s="35"/>
      <c r="ACZ189" s="35"/>
      <c r="ADA189" s="35"/>
      <c r="ADB189" s="35"/>
      <c r="ADC189" s="35"/>
      <c r="ADD189" s="35"/>
      <c r="ADE189" s="35"/>
      <c r="ADF189" s="35"/>
      <c r="ADG189" s="35"/>
      <c r="ADH189" s="35"/>
      <c r="ADI189" s="35"/>
      <c r="ADJ189" s="35"/>
      <c r="ADK189" s="35"/>
      <c r="ADL189" s="35"/>
      <c r="ADM189" s="35"/>
      <c r="ADN189" s="35"/>
      <c r="ADO189" s="35"/>
      <c r="ADP189" s="35"/>
      <c r="ADQ189" s="35"/>
      <c r="ADR189" s="35"/>
      <c r="ADS189" s="35"/>
      <c r="ADT189" s="35"/>
      <c r="ADU189" s="35"/>
      <c r="ADV189" s="35"/>
      <c r="ADW189" s="35"/>
      <c r="ADX189" s="35"/>
      <c r="ADY189" s="35"/>
      <c r="ADZ189" s="35"/>
      <c r="AEA189" s="35"/>
      <c r="AEB189" s="35"/>
      <c r="AEC189" s="35"/>
      <c r="AED189" s="35"/>
      <c r="AEE189" s="35"/>
      <c r="AEF189" s="35"/>
      <c r="AEG189" s="35"/>
      <c r="AEH189" s="35"/>
      <c r="AEI189" s="35"/>
      <c r="AEJ189" s="35"/>
      <c r="AEK189" s="35"/>
      <c r="AEL189" s="35"/>
      <c r="AEM189" s="35"/>
      <c r="AEN189" s="35"/>
      <c r="AEO189" s="35"/>
      <c r="AEP189" s="35"/>
      <c r="AEQ189" s="35"/>
      <c r="AER189" s="35"/>
      <c r="AES189" s="35"/>
      <c r="AET189" s="35"/>
      <c r="AEU189" s="35"/>
      <c r="AEV189" s="35"/>
      <c r="AEW189" s="35"/>
      <c r="AEX189" s="35"/>
      <c r="AEY189" s="35"/>
      <c r="AEZ189" s="35"/>
      <c r="AFA189" s="35"/>
      <c r="AFB189" s="35"/>
      <c r="AFC189" s="35"/>
      <c r="AFD189" s="35"/>
      <c r="AFE189" s="35"/>
      <c r="AFF189" s="35"/>
      <c r="AFG189" s="35"/>
      <c r="AFH189" s="35"/>
      <c r="AFI189" s="35"/>
      <c r="AFJ189" s="35"/>
      <c r="AFK189" s="35"/>
      <c r="AFL189" s="35"/>
      <c r="AFM189" s="35"/>
      <c r="AFN189" s="35"/>
      <c r="AFO189" s="35"/>
      <c r="AFP189" s="35"/>
      <c r="AFQ189" s="35"/>
      <c r="AFR189" s="35"/>
      <c r="AFS189" s="35"/>
      <c r="AFT189" s="35"/>
      <c r="AFU189" s="35"/>
      <c r="AFV189" s="35"/>
      <c r="AFW189" s="35"/>
      <c r="AFX189" s="35"/>
      <c r="AFY189" s="35"/>
      <c r="AFZ189" s="35"/>
      <c r="AGA189" s="35"/>
      <c r="AGB189" s="35"/>
      <c r="AGC189" s="35"/>
      <c r="AGD189" s="35"/>
      <c r="AGE189" s="35"/>
      <c r="AGF189" s="35"/>
      <c r="AGG189" s="35"/>
      <c r="AGH189" s="35"/>
      <c r="AGI189" s="35"/>
      <c r="AGJ189" s="35"/>
      <c r="AGK189" s="35"/>
      <c r="AGL189" s="35"/>
      <c r="AGM189" s="35"/>
      <c r="AGN189" s="35"/>
      <c r="AGO189" s="35"/>
      <c r="AGP189" s="35"/>
      <c r="AGQ189" s="35"/>
      <c r="AGR189" s="35"/>
      <c r="AGS189" s="35"/>
      <c r="AGT189" s="35"/>
      <c r="AGU189" s="35"/>
      <c r="AGV189" s="35"/>
      <c r="AGW189" s="35"/>
      <c r="AGX189" s="35"/>
      <c r="AGY189" s="35"/>
      <c r="AGZ189" s="35"/>
      <c r="AHA189" s="35"/>
      <c r="AHB189" s="35"/>
      <c r="AHC189" s="35"/>
      <c r="AHD189" s="35"/>
      <c r="AHE189" s="35"/>
      <c r="AHF189" s="35"/>
      <c r="AHG189" s="35"/>
      <c r="AHH189" s="35"/>
      <c r="AHI189" s="35"/>
      <c r="AHJ189" s="35"/>
      <c r="AHK189" s="35"/>
      <c r="AHL189" s="35"/>
      <c r="AHM189" s="35"/>
      <c r="AHN189" s="35"/>
      <c r="AHO189" s="35"/>
      <c r="AHP189" s="35"/>
      <c r="AHQ189" s="35"/>
      <c r="AHR189" s="35"/>
      <c r="AHS189" s="35"/>
      <c r="AHT189" s="35"/>
      <c r="AHU189" s="35"/>
      <c r="AHV189" s="35"/>
      <c r="AHW189" s="35"/>
      <c r="AHX189" s="35"/>
      <c r="AHY189" s="35"/>
      <c r="AHZ189" s="35"/>
      <c r="AIA189" s="35"/>
      <c r="AIB189" s="35"/>
      <c r="AIC189" s="35"/>
      <c r="AID189" s="35"/>
      <c r="AIE189" s="35"/>
      <c r="AIF189" s="35"/>
      <c r="AIG189" s="35"/>
      <c r="AIH189" s="35"/>
      <c r="AII189" s="35"/>
      <c r="AIJ189" s="35"/>
      <c r="AIK189" s="35"/>
      <c r="AIL189" s="35"/>
      <c r="AIM189" s="35"/>
      <c r="AIN189" s="35"/>
      <c r="AIO189" s="35"/>
      <c r="AIP189" s="35"/>
      <c r="AIQ189" s="35"/>
      <c r="AIR189" s="35"/>
      <c r="AIS189" s="35"/>
      <c r="AIT189" s="35"/>
      <c r="AIU189" s="35"/>
      <c r="AIV189" s="35"/>
      <c r="AIW189" s="35"/>
      <c r="AIX189" s="35"/>
      <c r="AIY189" s="35"/>
      <c r="AIZ189" s="35"/>
      <c r="AJA189" s="35"/>
      <c r="AJB189" s="35"/>
      <c r="AJC189" s="35"/>
      <c r="AJD189" s="35"/>
      <c r="AJE189" s="35"/>
      <c r="AJF189" s="35"/>
      <c r="AJG189" s="35"/>
      <c r="AJH189" s="35"/>
      <c r="AJI189" s="35"/>
      <c r="AJJ189" s="35"/>
      <c r="AJK189" s="35"/>
      <c r="AJL189" s="35"/>
      <c r="AJM189" s="35"/>
      <c r="AJN189" s="35"/>
      <c r="AJO189" s="35"/>
      <c r="AJP189" s="35"/>
      <c r="AJQ189" s="35"/>
      <c r="AJR189" s="35"/>
      <c r="AJS189" s="35"/>
      <c r="AJT189" s="35"/>
      <c r="AJU189" s="35"/>
      <c r="AJV189" s="35"/>
      <c r="AJW189" s="35"/>
      <c r="AJX189" s="35"/>
      <c r="AJY189" s="35"/>
      <c r="AJZ189" s="35"/>
      <c r="AKA189" s="35"/>
      <c r="AKB189" s="35"/>
      <c r="AKC189" s="35"/>
      <c r="AKD189" s="35"/>
      <c r="AKE189" s="35"/>
      <c r="AKF189" s="35"/>
      <c r="AKG189" s="35"/>
      <c r="AKH189" s="35"/>
      <c r="AKI189" s="35"/>
      <c r="AKJ189" s="35"/>
      <c r="AKK189" s="35"/>
      <c r="AKL189" s="35"/>
      <c r="AKM189" s="35"/>
      <c r="AKN189" s="35"/>
      <c r="AKO189" s="35"/>
      <c r="AKP189" s="35"/>
      <c r="AKQ189" s="35"/>
      <c r="AKR189" s="35"/>
      <c r="AKS189" s="35"/>
      <c r="AKT189" s="35"/>
      <c r="AKU189" s="35"/>
      <c r="AKV189" s="35"/>
      <c r="AKW189" s="35"/>
      <c r="AKX189" s="35"/>
      <c r="AKY189" s="35"/>
      <c r="AKZ189" s="35"/>
      <c r="ALA189" s="35"/>
      <c r="ALB189" s="35"/>
      <c r="ALC189" s="35"/>
      <c r="ALD189" s="35"/>
      <c r="ALE189" s="35"/>
      <c r="ALF189" s="35"/>
      <c r="ALG189" s="35"/>
      <c r="ALH189" s="35"/>
      <c r="ALI189" s="35"/>
      <c r="ALJ189" s="35"/>
      <c r="ALK189" s="35"/>
      <c r="ALL189" s="35"/>
      <c r="ALM189" s="35"/>
      <c r="ALN189" s="35"/>
      <c r="ALO189" s="35"/>
      <c r="ALP189" s="35"/>
      <c r="ALQ189" s="35"/>
      <c r="ALR189" s="35"/>
      <c r="ALS189" s="35"/>
      <c r="ALT189" s="35"/>
      <c r="ALU189" s="35"/>
      <c r="ALV189" s="35"/>
      <c r="ALW189" s="35"/>
      <c r="ALX189" s="35"/>
      <c r="ALY189" s="35"/>
      <c r="ALZ189" s="35"/>
      <c r="AMA189" s="35"/>
    </row>
    <row r="190" spans="14:1015">
      <c r="N190" s="3">
        <f>Y190*info!T$4+AC190*info!T$5+AG190*info!T$6+AK190*info!T$7+N189</f>
        <v>3.7361999999999975</v>
      </c>
      <c r="P190" s="45">
        <v>150</v>
      </c>
      <c r="Q190" s="131"/>
      <c r="R190" s="131"/>
      <c r="S190" s="161">
        <f t="shared" si="93"/>
        <v>2.9406719367588929E-2</v>
      </c>
      <c r="T190" s="169">
        <f>AA189*$AA$30*$AA$34*(1-$AA$32)+AE189*$AE$30*$AE$34*(1-$AE$32)+AI189*$AI$30*$AI$34*(1-$AI$32)+AM189*$AM$30*$AM$34*(1-$AM$32)+AQ189*$AQ$30*$AQ$34*(1-$AQ$32)+AU189*$AU$30*$AU$34*(1-$AU$32)+Q190-R190+AW189+AX189+Advance!G164</f>
        <v>0.27599999999999936</v>
      </c>
      <c r="U190" s="132">
        <f t="shared" si="102"/>
        <v>0</v>
      </c>
      <c r="V190" s="165">
        <f t="shared" si="81"/>
        <v>0.27599999999999936</v>
      </c>
      <c r="W190" s="166">
        <f t="shared" si="94"/>
        <v>9.9239999999999995</v>
      </c>
      <c r="X190" s="49"/>
      <c r="Y190" s="42">
        <f t="shared" si="73"/>
        <v>0</v>
      </c>
      <c r="Z190" s="46">
        <f t="shared" si="95"/>
        <v>0</v>
      </c>
      <c r="AA190" s="47">
        <f t="shared" si="82"/>
        <v>0</v>
      </c>
      <c r="AB190" s="48">
        <f t="shared" si="83"/>
        <v>0.27599999999999936</v>
      </c>
      <c r="AC190" s="49">
        <f t="shared" si="84"/>
        <v>10</v>
      </c>
      <c r="AD190" s="46">
        <f t="shared" si="96"/>
        <v>-10</v>
      </c>
      <c r="AE190" s="46">
        <f t="shared" si="85"/>
        <v>100</v>
      </c>
      <c r="AF190" s="50">
        <f t="shared" si="74"/>
        <v>0.15599999999999936</v>
      </c>
      <c r="AG190" s="42">
        <f t="shared" si="97"/>
        <v>2</v>
      </c>
      <c r="AH190" s="46">
        <f t="shared" si="98"/>
        <v>-2</v>
      </c>
      <c r="AI190" s="46">
        <f t="shared" si="86"/>
        <v>200</v>
      </c>
      <c r="AJ190" s="50">
        <f t="shared" si="75"/>
        <v>0.10799999999999936</v>
      </c>
      <c r="AK190" s="42">
        <f t="shared" si="87"/>
        <v>2</v>
      </c>
      <c r="AL190" s="46">
        <f t="shared" si="99"/>
        <v>0</v>
      </c>
      <c r="AM190" s="46">
        <f t="shared" si="88"/>
        <v>109</v>
      </c>
      <c r="AN190" s="50">
        <f t="shared" si="76"/>
        <v>3.5999999999999366E-2</v>
      </c>
      <c r="AO190" s="42">
        <f t="shared" si="89"/>
        <v>0</v>
      </c>
      <c r="AP190" s="46">
        <f t="shared" si="100"/>
        <v>0</v>
      </c>
      <c r="AQ190" s="46">
        <f t="shared" si="90"/>
        <v>0</v>
      </c>
      <c r="AR190" s="50">
        <f t="shared" si="77"/>
        <v>3.5999999999999366E-2</v>
      </c>
      <c r="AS190" s="42">
        <f t="shared" si="91"/>
        <v>0</v>
      </c>
      <c r="AT190" s="46">
        <f t="shared" si="101"/>
        <v>0</v>
      </c>
      <c r="AU190" s="46">
        <f t="shared" si="92"/>
        <v>0</v>
      </c>
      <c r="AV190" s="51">
        <f t="shared" si="78"/>
        <v>3.5999999999999366E-2</v>
      </c>
      <c r="AW190" s="42">
        <f t="shared" si="79"/>
        <v>0.27599999999999936</v>
      </c>
      <c r="AX190" s="43">
        <f t="shared" si="80"/>
        <v>-0.24</v>
      </c>
      <c r="AY190" s="42">
        <f t="shared" si="103"/>
        <v>409</v>
      </c>
      <c r="AZ190" s="52">
        <f t="shared" si="104"/>
        <v>9.9239999999999995</v>
      </c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  <c r="QR190" s="35"/>
      <c r="QS190" s="35"/>
      <c r="QT190" s="35"/>
      <c r="QU190" s="35"/>
      <c r="QV190" s="35"/>
      <c r="QW190" s="35"/>
      <c r="QX190" s="35"/>
      <c r="QY190" s="35"/>
      <c r="QZ190" s="35"/>
      <c r="RA190" s="35"/>
      <c r="RB190" s="35"/>
      <c r="RC190" s="35"/>
      <c r="RD190" s="35"/>
      <c r="RE190" s="35"/>
      <c r="RF190" s="35"/>
      <c r="RG190" s="35"/>
      <c r="RH190" s="35"/>
      <c r="RI190" s="35"/>
      <c r="RJ190" s="35"/>
      <c r="RK190" s="35"/>
      <c r="RL190" s="35"/>
      <c r="RM190" s="35"/>
      <c r="RN190" s="35"/>
      <c r="RO190" s="35"/>
      <c r="RP190" s="35"/>
      <c r="RQ190" s="35"/>
      <c r="RR190" s="35"/>
      <c r="RS190" s="35"/>
      <c r="RT190" s="35"/>
      <c r="RU190" s="35"/>
      <c r="RV190" s="35"/>
      <c r="RW190" s="35"/>
      <c r="RX190" s="35"/>
      <c r="RY190" s="35"/>
      <c r="RZ190" s="35"/>
      <c r="SA190" s="35"/>
      <c r="SB190" s="35"/>
      <c r="SC190" s="35"/>
      <c r="SD190" s="35"/>
      <c r="SE190" s="35"/>
      <c r="SF190" s="35"/>
      <c r="SG190" s="35"/>
      <c r="SH190" s="35"/>
      <c r="SI190" s="35"/>
      <c r="SJ190" s="35"/>
      <c r="SK190" s="35"/>
      <c r="SL190" s="35"/>
      <c r="SM190" s="35"/>
      <c r="SN190" s="35"/>
      <c r="SO190" s="35"/>
      <c r="SP190" s="35"/>
      <c r="SQ190" s="35"/>
      <c r="SR190" s="35"/>
      <c r="SS190" s="35"/>
      <c r="ST190" s="35"/>
      <c r="SU190" s="35"/>
      <c r="SV190" s="35"/>
      <c r="SW190" s="35"/>
      <c r="SX190" s="35"/>
      <c r="SY190" s="35"/>
      <c r="SZ190" s="35"/>
      <c r="TA190" s="35"/>
      <c r="TB190" s="35"/>
      <c r="TC190" s="35"/>
      <c r="TD190" s="35"/>
      <c r="TE190" s="35"/>
      <c r="TF190" s="35"/>
      <c r="TG190" s="35"/>
      <c r="TH190" s="35"/>
      <c r="TI190" s="35"/>
      <c r="TJ190" s="35"/>
      <c r="TK190" s="35"/>
      <c r="TL190" s="35"/>
      <c r="TM190" s="35"/>
      <c r="TN190" s="35"/>
      <c r="TO190" s="35"/>
      <c r="TP190" s="35"/>
      <c r="TQ190" s="35"/>
      <c r="TR190" s="35"/>
      <c r="TS190" s="35"/>
      <c r="TT190" s="35"/>
      <c r="TU190" s="35"/>
      <c r="TV190" s="35"/>
      <c r="TW190" s="35"/>
      <c r="TX190" s="35"/>
      <c r="TY190" s="35"/>
      <c r="TZ190" s="35"/>
      <c r="UA190" s="35"/>
      <c r="UB190" s="35"/>
      <c r="UC190" s="35"/>
      <c r="UD190" s="35"/>
      <c r="UE190" s="35"/>
      <c r="UF190" s="35"/>
      <c r="UG190" s="35"/>
      <c r="UH190" s="35"/>
      <c r="UI190" s="35"/>
      <c r="UJ190" s="35"/>
      <c r="UK190" s="35"/>
      <c r="UL190" s="35"/>
      <c r="UM190" s="35"/>
      <c r="UN190" s="35"/>
      <c r="UO190" s="35"/>
      <c r="UP190" s="35"/>
      <c r="UQ190" s="35"/>
      <c r="UR190" s="35"/>
      <c r="US190" s="35"/>
      <c r="UT190" s="35"/>
      <c r="UU190" s="35"/>
      <c r="UV190" s="35"/>
      <c r="UW190" s="35"/>
      <c r="UX190" s="35"/>
      <c r="UY190" s="35"/>
      <c r="UZ190" s="35"/>
      <c r="VA190" s="35"/>
      <c r="VB190" s="35"/>
      <c r="VC190" s="35"/>
      <c r="VD190" s="35"/>
      <c r="VE190" s="35"/>
      <c r="VF190" s="35"/>
      <c r="VG190" s="35"/>
      <c r="VH190" s="35"/>
      <c r="VI190" s="35"/>
      <c r="VJ190" s="35"/>
      <c r="VK190" s="35"/>
      <c r="VL190" s="35"/>
      <c r="VM190" s="35"/>
      <c r="VN190" s="35"/>
      <c r="VO190" s="35"/>
      <c r="VP190" s="35"/>
      <c r="VQ190" s="35"/>
      <c r="VR190" s="35"/>
      <c r="VS190" s="35"/>
      <c r="VT190" s="35"/>
      <c r="VU190" s="35"/>
      <c r="VV190" s="35"/>
      <c r="VW190" s="35"/>
      <c r="VX190" s="35"/>
      <c r="VY190" s="35"/>
      <c r="VZ190" s="35"/>
      <c r="WA190" s="35"/>
      <c r="WB190" s="35"/>
      <c r="WC190" s="35"/>
      <c r="WD190" s="35"/>
      <c r="WE190" s="35"/>
      <c r="WF190" s="35"/>
      <c r="WG190" s="35"/>
      <c r="WH190" s="35"/>
      <c r="WI190" s="35"/>
      <c r="WJ190" s="35"/>
      <c r="WK190" s="35"/>
      <c r="WL190" s="35"/>
      <c r="WM190" s="35"/>
      <c r="WN190" s="35"/>
      <c r="WO190" s="35"/>
      <c r="WP190" s="35"/>
      <c r="WQ190" s="35"/>
      <c r="WR190" s="35"/>
      <c r="WS190" s="35"/>
      <c r="WT190" s="35"/>
      <c r="WU190" s="35"/>
      <c r="WV190" s="35"/>
      <c r="WW190" s="35"/>
      <c r="WX190" s="35"/>
      <c r="WY190" s="35"/>
      <c r="WZ190" s="35"/>
      <c r="XA190" s="35"/>
      <c r="XB190" s="35"/>
      <c r="XC190" s="35"/>
      <c r="XD190" s="35"/>
      <c r="XE190" s="35"/>
      <c r="XF190" s="35"/>
      <c r="XG190" s="35"/>
      <c r="XH190" s="35"/>
      <c r="XI190" s="35"/>
      <c r="XJ190" s="35"/>
      <c r="XK190" s="35"/>
      <c r="XL190" s="35"/>
      <c r="XM190" s="35"/>
      <c r="XN190" s="35"/>
      <c r="XO190" s="35"/>
      <c r="XP190" s="35"/>
      <c r="XQ190" s="35"/>
      <c r="XR190" s="35"/>
      <c r="XS190" s="35"/>
      <c r="XT190" s="35"/>
      <c r="XU190" s="35"/>
      <c r="XV190" s="35"/>
      <c r="XW190" s="35"/>
      <c r="XX190" s="35"/>
      <c r="XY190" s="35"/>
      <c r="XZ190" s="35"/>
      <c r="YA190" s="35"/>
      <c r="YB190" s="35"/>
      <c r="YC190" s="35"/>
      <c r="YD190" s="35"/>
      <c r="YE190" s="35"/>
      <c r="YF190" s="35"/>
      <c r="YG190" s="35"/>
      <c r="YH190" s="35"/>
      <c r="YI190" s="35"/>
      <c r="YJ190" s="35"/>
      <c r="YK190" s="35"/>
      <c r="YL190" s="35"/>
      <c r="YM190" s="35"/>
      <c r="YN190" s="35"/>
      <c r="YO190" s="35"/>
      <c r="YP190" s="35"/>
      <c r="YQ190" s="35"/>
      <c r="YR190" s="35"/>
      <c r="YS190" s="35"/>
      <c r="YT190" s="35"/>
      <c r="YU190" s="35"/>
      <c r="YV190" s="35"/>
      <c r="YW190" s="35"/>
      <c r="YX190" s="35"/>
      <c r="YY190" s="35"/>
      <c r="YZ190" s="35"/>
      <c r="ZA190" s="35"/>
      <c r="ZB190" s="35"/>
      <c r="ZC190" s="35"/>
      <c r="ZD190" s="35"/>
      <c r="ZE190" s="35"/>
      <c r="ZF190" s="35"/>
      <c r="ZG190" s="35"/>
      <c r="ZH190" s="35"/>
      <c r="ZI190" s="35"/>
      <c r="ZJ190" s="35"/>
      <c r="ZK190" s="35"/>
      <c r="ZL190" s="35"/>
      <c r="ZM190" s="35"/>
      <c r="ZN190" s="35"/>
      <c r="ZO190" s="35"/>
      <c r="ZP190" s="35"/>
      <c r="ZQ190" s="35"/>
      <c r="ZR190" s="35"/>
      <c r="ZS190" s="35"/>
      <c r="ZT190" s="35"/>
      <c r="ZU190" s="35"/>
      <c r="ZV190" s="35"/>
      <c r="ZW190" s="35"/>
      <c r="ZX190" s="35"/>
      <c r="ZY190" s="35"/>
      <c r="ZZ190" s="35"/>
      <c r="AAA190" s="35"/>
      <c r="AAB190" s="35"/>
      <c r="AAC190" s="35"/>
      <c r="AAD190" s="35"/>
      <c r="AAE190" s="35"/>
      <c r="AAF190" s="35"/>
      <c r="AAG190" s="35"/>
      <c r="AAH190" s="35"/>
      <c r="AAI190" s="35"/>
      <c r="AAJ190" s="35"/>
      <c r="AAK190" s="35"/>
      <c r="AAL190" s="35"/>
      <c r="AAM190" s="35"/>
      <c r="AAN190" s="35"/>
      <c r="AAO190" s="35"/>
      <c r="AAP190" s="35"/>
      <c r="AAQ190" s="35"/>
      <c r="AAR190" s="35"/>
      <c r="AAS190" s="35"/>
      <c r="AAT190" s="35"/>
      <c r="AAU190" s="35"/>
      <c r="AAV190" s="35"/>
      <c r="AAW190" s="35"/>
      <c r="AAX190" s="35"/>
      <c r="AAY190" s="35"/>
      <c r="AAZ190" s="35"/>
      <c r="ABA190" s="35"/>
      <c r="ABB190" s="35"/>
      <c r="ABC190" s="35"/>
      <c r="ABD190" s="35"/>
      <c r="ABE190" s="35"/>
      <c r="ABF190" s="35"/>
      <c r="ABG190" s="35"/>
      <c r="ABH190" s="35"/>
      <c r="ABI190" s="35"/>
      <c r="ABJ190" s="35"/>
      <c r="ABK190" s="35"/>
      <c r="ABL190" s="35"/>
      <c r="ABM190" s="35"/>
      <c r="ABN190" s="35"/>
      <c r="ABO190" s="35"/>
      <c r="ABP190" s="35"/>
      <c r="ABQ190" s="35"/>
      <c r="ABR190" s="35"/>
      <c r="ABS190" s="35"/>
      <c r="ABT190" s="35"/>
      <c r="ABU190" s="35"/>
      <c r="ABV190" s="35"/>
      <c r="ABW190" s="35"/>
      <c r="ABX190" s="35"/>
      <c r="ABY190" s="35"/>
      <c r="ABZ190" s="35"/>
      <c r="ACA190" s="35"/>
      <c r="ACB190" s="35"/>
      <c r="ACC190" s="35"/>
      <c r="ACD190" s="35"/>
      <c r="ACE190" s="35"/>
      <c r="ACF190" s="35"/>
      <c r="ACG190" s="35"/>
      <c r="ACH190" s="35"/>
      <c r="ACI190" s="35"/>
      <c r="ACJ190" s="35"/>
      <c r="ACK190" s="35"/>
      <c r="ACL190" s="35"/>
      <c r="ACM190" s="35"/>
      <c r="ACN190" s="35"/>
      <c r="ACO190" s="35"/>
      <c r="ACP190" s="35"/>
      <c r="ACQ190" s="35"/>
      <c r="ACR190" s="35"/>
      <c r="ACS190" s="35"/>
      <c r="ACT190" s="35"/>
      <c r="ACU190" s="35"/>
      <c r="ACV190" s="35"/>
      <c r="ACW190" s="35"/>
      <c r="ACX190" s="35"/>
      <c r="ACY190" s="35"/>
      <c r="ACZ190" s="35"/>
      <c r="ADA190" s="35"/>
      <c r="ADB190" s="35"/>
      <c r="ADC190" s="35"/>
      <c r="ADD190" s="35"/>
      <c r="ADE190" s="35"/>
      <c r="ADF190" s="35"/>
      <c r="ADG190" s="35"/>
      <c r="ADH190" s="35"/>
      <c r="ADI190" s="35"/>
      <c r="ADJ190" s="35"/>
      <c r="ADK190" s="35"/>
      <c r="ADL190" s="35"/>
      <c r="ADM190" s="35"/>
      <c r="ADN190" s="35"/>
      <c r="ADO190" s="35"/>
      <c r="ADP190" s="35"/>
      <c r="ADQ190" s="35"/>
      <c r="ADR190" s="35"/>
      <c r="ADS190" s="35"/>
      <c r="ADT190" s="35"/>
      <c r="ADU190" s="35"/>
      <c r="ADV190" s="35"/>
      <c r="ADW190" s="35"/>
      <c r="ADX190" s="35"/>
      <c r="ADY190" s="35"/>
      <c r="ADZ190" s="35"/>
      <c r="AEA190" s="35"/>
      <c r="AEB190" s="35"/>
      <c r="AEC190" s="35"/>
      <c r="AED190" s="35"/>
      <c r="AEE190" s="35"/>
      <c r="AEF190" s="35"/>
      <c r="AEG190" s="35"/>
      <c r="AEH190" s="35"/>
      <c r="AEI190" s="35"/>
      <c r="AEJ190" s="35"/>
      <c r="AEK190" s="35"/>
      <c r="AEL190" s="35"/>
      <c r="AEM190" s="35"/>
      <c r="AEN190" s="35"/>
      <c r="AEO190" s="35"/>
      <c r="AEP190" s="35"/>
      <c r="AEQ190" s="35"/>
      <c r="AER190" s="35"/>
      <c r="AES190" s="35"/>
      <c r="AET190" s="35"/>
      <c r="AEU190" s="35"/>
      <c r="AEV190" s="35"/>
      <c r="AEW190" s="35"/>
      <c r="AEX190" s="35"/>
      <c r="AEY190" s="35"/>
      <c r="AEZ190" s="35"/>
      <c r="AFA190" s="35"/>
      <c r="AFB190" s="35"/>
      <c r="AFC190" s="35"/>
      <c r="AFD190" s="35"/>
      <c r="AFE190" s="35"/>
      <c r="AFF190" s="35"/>
      <c r="AFG190" s="35"/>
      <c r="AFH190" s="35"/>
      <c r="AFI190" s="35"/>
      <c r="AFJ190" s="35"/>
      <c r="AFK190" s="35"/>
      <c r="AFL190" s="35"/>
      <c r="AFM190" s="35"/>
      <c r="AFN190" s="35"/>
      <c r="AFO190" s="35"/>
      <c r="AFP190" s="35"/>
      <c r="AFQ190" s="35"/>
      <c r="AFR190" s="35"/>
      <c r="AFS190" s="35"/>
      <c r="AFT190" s="35"/>
      <c r="AFU190" s="35"/>
      <c r="AFV190" s="35"/>
      <c r="AFW190" s="35"/>
      <c r="AFX190" s="35"/>
      <c r="AFY190" s="35"/>
      <c r="AFZ190" s="35"/>
      <c r="AGA190" s="35"/>
      <c r="AGB190" s="35"/>
      <c r="AGC190" s="35"/>
      <c r="AGD190" s="35"/>
      <c r="AGE190" s="35"/>
      <c r="AGF190" s="35"/>
      <c r="AGG190" s="35"/>
      <c r="AGH190" s="35"/>
      <c r="AGI190" s="35"/>
      <c r="AGJ190" s="35"/>
      <c r="AGK190" s="35"/>
      <c r="AGL190" s="35"/>
      <c r="AGM190" s="35"/>
      <c r="AGN190" s="35"/>
      <c r="AGO190" s="35"/>
      <c r="AGP190" s="35"/>
      <c r="AGQ190" s="35"/>
      <c r="AGR190" s="35"/>
      <c r="AGS190" s="35"/>
      <c r="AGT190" s="35"/>
      <c r="AGU190" s="35"/>
      <c r="AGV190" s="35"/>
      <c r="AGW190" s="35"/>
      <c r="AGX190" s="35"/>
      <c r="AGY190" s="35"/>
      <c r="AGZ190" s="35"/>
      <c r="AHA190" s="35"/>
      <c r="AHB190" s="35"/>
      <c r="AHC190" s="35"/>
      <c r="AHD190" s="35"/>
      <c r="AHE190" s="35"/>
      <c r="AHF190" s="35"/>
      <c r="AHG190" s="35"/>
      <c r="AHH190" s="35"/>
      <c r="AHI190" s="35"/>
      <c r="AHJ190" s="35"/>
      <c r="AHK190" s="35"/>
      <c r="AHL190" s="35"/>
      <c r="AHM190" s="35"/>
      <c r="AHN190" s="35"/>
      <c r="AHO190" s="35"/>
      <c r="AHP190" s="35"/>
      <c r="AHQ190" s="35"/>
      <c r="AHR190" s="35"/>
      <c r="AHS190" s="35"/>
      <c r="AHT190" s="35"/>
      <c r="AHU190" s="35"/>
      <c r="AHV190" s="35"/>
      <c r="AHW190" s="35"/>
      <c r="AHX190" s="35"/>
      <c r="AHY190" s="35"/>
      <c r="AHZ190" s="35"/>
      <c r="AIA190" s="35"/>
      <c r="AIB190" s="35"/>
      <c r="AIC190" s="35"/>
      <c r="AID190" s="35"/>
      <c r="AIE190" s="35"/>
      <c r="AIF190" s="35"/>
      <c r="AIG190" s="35"/>
      <c r="AIH190" s="35"/>
      <c r="AII190" s="35"/>
      <c r="AIJ190" s="35"/>
      <c r="AIK190" s="35"/>
      <c r="AIL190" s="35"/>
      <c r="AIM190" s="35"/>
      <c r="AIN190" s="35"/>
      <c r="AIO190" s="35"/>
      <c r="AIP190" s="35"/>
      <c r="AIQ190" s="35"/>
      <c r="AIR190" s="35"/>
      <c r="AIS190" s="35"/>
      <c r="AIT190" s="35"/>
      <c r="AIU190" s="35"/>
      <c r="AIV190" s="35"/>
      <c r="AIW190" s="35"/>
      <c r="AIX190" s="35"/>
      <c r="AIY190" s="35"/>
      <c r="AIZ190" s="35"/>
      <c r="AJA190" s="35"/>
      <c r="AJB190" s="35"/>
      <c r="AJC190" s="35"/>
      <c r="AJD190" s="35"/>
      <c r="AJE190" s="35"/>
      <c r="AJF190" s="35"/>
      <c r="AJG190" s="35"/>
      <c r="AJH190" s="35"/>
      <c r="AJI190" s="35"/>
      <c r="AJJ190" s="35"/>
      <c r="AJK190" s="35"/>
      <c r="AJL190" s="35"/>
      <c r="AJM190" s="35"/>
      <c r="AJN190" s="35"/>
      <c r="AJO190" s="35"/>
      <c r="AJP190" s="35"/>
      <c r="AJQ190" s="35"/>
      <c r="AJR190" s="35"/>
      <c r="AJS190" s="35"/>
      <c r="AJT190" s="35"/>
      <c r="AJU190" s="35"/>
      <c r="AJV190" s="35"/>
      <c r="AJW190" s="35"/>
      <c r="AJX190" s="35"/>
      <c r="AJY190" s="35"/>
      <c r="AJZ190" s="35"/>
      <c r="AKA190" s="35"/>
      <c r="AKB190" s="35"/>
      <c r="AKC190" s="35"/>
      <c r="AKD190" s="35"/>
      <c r="AKE190" s="35"/>
      <c r="AKF190" s="35"/>
      <c r="AKG190" s="35"/>
      <c r="AKH190" s="35"/>
      <c r="AKI190" s="35"/>
      <c r="AKJ190" s="35"/>
      <c r="AKK190" s="35"/>
      <c r="AKL190" s="35"/>
      <c r="AKM190" s="35"/>
      <c r="AKN190" s="35"/>
      <c r="AKO190" s="35"/>
      <c r="AKP190" s="35"/>
      <c r="AKQ190" s="35"/>
      <c r="AKR190" s="35"/>
      <c r="AKS190" s="35"/>
      <c r="AKT190" s="35"/>
      <c r="AKU190" s="35"/>
      <c r="AKV190" s="35"/>
      <c r="AKW190" s="35"/>
      <c r="AKX190" s="35"/>
      <c r="AKY190" s="35"/>
      <c r="AKZ190" s="35"/>
      <c r="ALA190" s="35"/>
      <c r="ALB190" s="35"/>
      <c r="ALC190" s="35"/>
      <c r="ALD190" s="35"/>
      <c r="ALE190" s="35"/>
      <c r="ALF190" s="35"/>
      <c r="ALG190" s="35"/>
      <c r="ALH190" s="35"/>
      <c r="ALI190" s="35"/>
      <c r="ALJ190" s="35"/>
      <c r="ALK190" s="35"/>
      <c r="ALL190" s="35"/>
      <c r="ALM190" s="35"/>
      <c r="ALN190" s="35"/>
      <c r="ALO190" s="35"/>
      <c r="ALP190" s="35"/>
      <c r="ALQ190" s="35"/>
      <c r="ALR190" s="35"/>
      <c r="ALS190" s="35"/>
      <c r="ALT190" s="35"/>
      <c r="ALU190" s="35"/>
      <c r="ALV190" s="35"/>
      <c r="ALW190" s="35"/>
      <c r="ALX190" s="35"/>
      <c r="ALY190" s="35"/>
      <c r="ALZ190" s="35"/>
      <c r="AMA190" s="35"/>
    </row>
    <row r="191" spans="14:1015">
      <c r="N191" s="3">
        <f>Y191*info!T$4+AC191*info!T$5+AG191*info!T$6+AK191*info!T$7+N190</f>
        <v>3.7817999999999974</v>
      </c>
      <c r="P191" s="45">
        <v>151</v>
      </c>
      <c r="Q191" s="131"/>
      <c r="R191" s="131"/>
      <c r="S191" s="161">
        <f t="shared" si="93"/>
        <v>2.9570355731225295E-2</v>
      </c>
      <c r="T191" s="169">
        <f>AA190*$AA$30*$AA$34*(1-$AA$32)+AE190*$AE$30*$AE$34*(1-$AE$32)+AI190*$AI$30*$AI$34*(1-$AI$32)+AM190*$AM$30*$AM$34*(1-$AM$32)+AQ190*$AQ$30*$AQ$34*(1-$AQ$32)+AU190*$AU$30*$AU$34*(1-$AU$32)+Q191-R191+AW190+AX190+Advance!G165</f>
        <v>0.28409999999999935</v>
      </c>
      <c r="U191" s="132">
        <f t="shared" si="102"/>
        <v>0</v>
      </c>
      <c r="V191" s="165">
        <f t="shared" si="81"/>
        <v>0.28409999999999935</v>
      </c>
      <c r="W191" s="166">
        <f t="shared" si="94"/>
        <v>9.8879999999999999</v>
      </c>
      <c r="X191" s="49"/>
      <c r="Y191" s="42">
        <f t="shared" si="73"/>
        <v>0</v>
      </c>
      <c r="Z191" s="46">
        <f t="shared" si="95"/>
        <v>0</v>
      </c>
      <c r="AA191" s="47">
        <f t="shared" si="82"/>
        <v>0</v>
      </c>
      <c r="AB191" s="48">
        <f t="shared" si="83"/>
        <v>0.28409999999999935</v>
      </c>
      <c r="AC191" s="49">
        <f t="shared" si="84"/>
        <v>10</v>
      </c>
      <c r="AD191" s="46">
        <f t="shared" si="96"/>
        <v>-10</v>
      </c>
      <c r="AE191" s="46">
        <f t="shared" si="85"/>
        <v>100</v>
      </c>
      <c r="AF191" s="50">
        <f t="shared" si="74"/>
        <v>0.16409999999999936</v>
      </c>
      <c r="AG191" s="42">
        <f t="shared" si="97"/>
        <v>6</v>
      </c>
      <c r="AH191" s="46">
        <f t="shared" si="98"/>
        <v>-6</v>
      </c>
      <c r="AI191" s="46">
        <f t="shared" si="86"/>
        <v>200</v>
      </c>
      <c r="AJ191" s="50">
        <f t="shared" si="75"/>
        <v>2.0099999999999341E-2</v>
      </c>
      <c r="AK191" s="42">
        <f t="shared" si="87"/>
        <v>0</v>
      </c>
      <c r="AL191" s="46">
        <f t="shared" si="99"/>
        <v>-1</v>
      </c>
      <c r="AM191" s="46">
        <f t="shared" si="88"/>
        <v>108</v>
      </c>
      <c r="AN191" s="50">
        <f t="shared" si="76"/>
        <v>2.0099999999999341E-2</v>
      </c>
      <c r="AO191" s="42">
        <f t="shared" si="89"/>
        <v>0</v>
      </c>
      <c r="AP191" s="46">
        <f t="shared" si="100"/>
        <v>0</v>
      </c>
      <c r="AQ191" s="46">
        <f t="shared" si="90"/>
        <v>0</v>
      </c>
      <c r="AR191" s="50">
        <f t="shared" si="77"/>
        <v>2.0099999999999341E-2</v>
      </c>
      <c r="AS191" s="42">
        <f t="shared" si="91"/>
        <v>0</v>
      </c>
      <c r="AT191" s="46">
        <f t="shared" si="101"/>
        <v>0</v>
      </c>
      <c r="AU191" s="46">
        <f t="shared" si="92"/>
        <v>0</v>
      </c>
      <c r="AV191" s="51">
        <f t="shared" si="78"/>
        <v>2.0099999999999341E-2</v>
      </c>
      <c r="AW191" s="42">
        <f t="shared" si="79"/>
        <v>0.28409999999999935</v>
      </c>
      <c r="AX191" s="43">
        <f t="shared" si="80"/>
        <v>-0.26400000000000001</v>
      </c>
      <c r="AY191" s="42">
        <f t="shared" si="103"/>
        <v>408</v>
      </c>
      <c r="AZ191" s="52">
        <f t="shared" si="104"/>
        <v>9.8879999999999999</v>
      </c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  <c r="QR191" s="35"/>
      <c r="QS191" s="35"/>
      <c r="QT191" s="35"/>
      <c r="QU191" s="35"/>
      <c r="QV191" s="35"/>
      <c r="QW191" s="35"/>
      <c r="QX191" s="35"/>
      <c r="QY191" s="35"/>
      <c r="QZ191" s="35"/>
      <c r="RA191" s="35"/>
      <c r="RB191" s="35"/>
      <c r="RC191" s="35"/>
      <c r="RD191" s="35"/>
      <c r="RE191" s="35"/>
      <c r="RF191" s="35"/>
      <c r="RG191" s="35"/>
      <c r="RH191" s="35"/>
      <c r="RI191" s="35"/>
      <c r="RJ191" s="35"/>
      <c r="RK191" s="35"/>
      <c r="RL191" s="35"/>
      <c r="RM191" s="35"/>
      <c r="RN191" s="35"/>
      <c r="RO191" s="35"/>
      <c r="RP191" s="35"/>
      <c r="RQ191" s="35"/>
      <c r="RR191" s="35"/>
      <c r="RS191" s="35"/>
      <c r="RT191" s="35"/>
      <c r="RU191" s="35"/>
      <c r="RV191" s="35"/>
      <c r="RW191" s="35"/>
      <c r="RX191" s="35"/>
      <c r="RY191" s="35"/>
      <c r="RZ191" s="35"/>
      <c r="SA191" s="35"/>
      <c r="SB191" s="35"/>
      <c r="SC191" s="35"/>
      <c r="SD191" s="35"/>
      <c r="SE191" s="35"/>
      <c r="SF191" s="35"/>
      <c r="SG191" s="35"/>
      <c r="SH191" s="35"/>
      <c r="SI191" s="35"/>
      <c r="SJ191" s="35"/>
      <c r="SK191" s="35"/>
      <c r="SL191" s="35"/>
      <c r="SM191" s="35"/>
      <c r="SN191" s="35"/>
      <c r="SO191" s="35"/>
      <c r="SP191" s="35"/>
      <c r="SQ191" s="35"/>
      <c r="SR191" s="35"/>
      <c r="SS191" s="35"/>
      <c r="ST191" s="35"/>
      <c r="SU191" s="35"/>
      <c r="SV191" s="35"/>
      <c r="SW191" s="35"/>
      <c r="SX191" s="35"/>
      <c r="SY191" s="35"/>
      <c r="SZ191" s="35"/>
      <c r="TA191" s="35"/>
      <c r="TB191" s="35"/>
      <c r="TC191" s="35"/>
      <c r="TD191" s="35"/>
      <c r="TE191" s="35"/>
      <c r="TF191" s="35"/>
      <c r="TG191" s="35"/>
      <c r="TH191" s="35"/>
      <c r="TI191" s="35"/>
      <c r="TJ191" s="35"/>
      <c r="TK191" s="35"/>
      <c r="TL191" s="35"/>
      <c r="TM191" s="35"/>
      <c r="TN191" s="35"/>
      <c r="TO191" s="35"/>
      <c r="TP191" s="35"/>
      <c r="TQ191" s="35"/>
      <c r="TR191" s="35"/>
      <c r="TS191" s="35"/>
      <c r="TT191" s="35"/>
      <c r="TU191" s="35"/>
      <c r="TV191" s="35"/>
      <c r="TW191" s="35"/>
      <c r="TX191" s="35"/>
      <c r="TY191" s="35"/>
      <c r="TZ191" s="35"/>
      <c r="UA191" s="35"/>
      <c r="UB191" s="35"/>
      <c r="UC191" s="35"/>
      <c r="UD191" s="35"/>
      <c r="UE191" s="35"/>
      <c r="UF191" s="35"/>
      <c r="UG191" s="35"/>
      <c r="UH191" s="35"/>
      <c r="UI191" s="35"/>
      <c r="UJ191" s="35"/>
      <c r="UK191" s="35"/>
      <c r="UL191" s="35"/>
      <c r="UM191" s="35"/>
      <c r="UN191" s="35"/>
      <c r="UO191" s="35"/>
      <c r="UP191" s="35"/>
      <c r="UQ191" s="35"/>
      <c r="UR191" s="35"/>
      <c r="US191" s="35"/>
      <c r="UT191" s="35"/>
      <c r="UU191" s="35"/>
      <c r="UV191" s="35"/>
      <c r="UW191" s="35"/>
      <c r="UX191" s="35"/>
      <c r="UY191" s="35"/>
      <c r="UZ191" s="35"/>
      <c r="VA191" s="35"/>
      <c r="VB191" s="35"/>
      <c r="VC191" s="35"/>
      <c r="VD191" s="35"/>
      <c r="VE191" s="35"/>
      <c r="VF191" s="35"/>
      <c r="VG191" s="35"/>
      <c r="VH191" s="35"/>
      <c r="VI191" s="35"/>
      <c r="VJ191" s="35"/>
      <c r="VK191" s="35"/>
      <c r="VL191" s="35"/>
      <c r="VM191" s="35"/>
      <c r="VN191" s="35"/>
      <c r="VO191" s="35"/>
      <c r="VP191" s="35"/>
      <c r="VQ191" s="35"/>
      <c r="VR191" s="35"/>
      <c r="VS191" s="35"/>
      <c r="VT191" s="35"/>
      <c r="VU191" s="35"/>
      <c r="VV191" s="35"/>
      <c r="VW191" s="35"/>
      <c r="VX191" s="35"/>
      <c r="VY191" s="35"/>
      <c r="VZ191" s="35"/>
      <c r="WA191" s="35"/>
      <c r="WB191" s="35"/>
      <c r="WC191" s="35"/>
      <c r="WD191" s="35"/>
      <c r="WE191" s="35"/>
      <c r="WF191" s="35"/>
      <c r="WG191" s="35"/>
      <c r="WH191" s="35"/>
      <c r="WI191" s="35"/>
      <c r="WJ191" s="35"/>
      <c r="WK191" s="35"/>
      <c r="WL191" s="35"/>
      <c r="WM191" s="35"/>
      <c r="WN191" s="35"/>
      <c r="WO191" s="35"/>
      <c r="WP191" s="35"/>
      <c r="WQ191" s="35"/>
      <c r="WR191" s="35"/>
      <c r="WS191" s="35"/>
      <c r="WT191" s="35"/>
      <c r="WU191" s="35"/>
      <c r="WV191" s="35"/>
      <c r="WW191" s="35"/>
      <c r="WX191" s="35"/>
      <c r="WY191" s="35"/>
      <c r="WZ191" s="35"/>
      <c r="XA191" s="35"/>
      <c r="XB191" s="35"/>
      <c r="XC191" s="35"/>
      <c r="XD191" s="35"/>
      <c r="XE191" s="35"/>
      <c r="XF191" s="35"/>
      <c r="XG191" s="35"/>
      <c r="XH191" s="35"/>
      <c r="XI191" s="35"/>
      <c r="XJ191" s="35"/>
      <c r="XK191" s="35"/>
      <c r="XL191" s="35"/>
      <c r="XM191" s="35"/>
      <c r="XN191" s="35"/>
      <c r="XO191" s="35"/>
      <c r="XP191" s="35"/>
      <c r="XQ191" s="35"/>
      <c r="XR191" s="35"/>
      <c r="XS191" s="35"/>
      <c r="XT191" s="35"/>
      <c r="XU191" s="35"/>
      <c r="XV191" s="35"/>
      <c r="XW191" s="35"/>
      <c r="XX191" s="35"/>
      <c r="XY191" s="35"/>
      <c r="XZ191" s="35"/>
      <c r="YA191" s="35"/>
      <c r="YB191" s="35"/>
      <c r="YC191" s="35"/>
      <c r="YD191" s="35"/>
      <c r="YE191" s="35"/>
      <c r="YF191" s="35"/>
      <c r="YG191" s="35"/>
      <c r="YH191" s="35"/>
      <c r="YI191" s="35"/>
      <c r="YJ191" s="35"/>
      <c r="YK191" s="35"/>
      <c r="YL191" s="35"/>
      <c r="YM191" s="35"/>
      <c r="YN191" s="35"/>
      <c r="YO191" s="35"/>
      <c r="YP191" s="35"/>
      <c r="YQ191" s="35"/>
      <c r="YR191" s="35"/>
      <c r="YS191" s="35"/>
      <c r="YT191" s="35"/>
      <c r="YU191" s="35"/>
      <c r="YV191" s="35"/>
      <c r="YW191" s="35"/>
      <c r="YX191" s="35"/>
      <c r="YY191" s="35"/>
      <c r="YZ191" s="35"/>
      <c r="ZA191" s="35"/>
      <c r="ZB191" s="35"/>
      <c r="ZC191" s="35"/>
      <c r="ZD191" s="35"/>
      <c r="ZE191" s="35"/>
      <c r="ZF191" s="35"/>
      <c r="ZG191" s="35"/>
      <c r="ZH191" s="35"/>
      <c r="ZI191" s="35"/>
      <c r="ZJ191" s="35"/>
      <c r="ZK191" s="35"/>
      <c r="ZL191" s="35"/>
      <c r="ZM191" s="35"/>
      <c r="ZN191" s="35"/>
      <c r="ZO191" s="35"/>
      <c r="ZP191" s="35"/>
      <c r="ZQ191" s="35"/>
      <c r="ZR191" s="35"/>
      <c r="ZS191" s="35"/>
      <c r="ZT191" s="35"/>
      <c r="ZU191" s="35"/>
      <c r="ZV191" s="35"/>
      <c r="ZW191" s="35"/>
      <c r="ZX191" s="35"/>
      <c r="ZY191" s="35"/>
      <c r="ZZ191" s="35"/>
      <c r="AAA191" s="35"/>
      <c r="AAB191" s="35"/>
      <c r="AAC191" s="35"/>
      <c r="AAD191" s="35"/>
      <c r="AAE191" s="35"/>
      <c r="AAF191" s="35"/>
      <c r="AAG191" s="35"/>
      <c r="AAH191" s="35"/>
      <c r="AAI191" s="35"/>
      <c r="AAJ191" s="35"/>
      <c r="AAK191" s="35"/>
      <c r="AAL191" s="35"/>
      <c r="AAM191" s="35"/>
      <c r="AAN191" s="35"/>
      <c r="AAO191" s="35"/>
      <c r="AAP191" s="35"/>
      <c r="AAQ191" s="35"/>
      <c r="AAR191" s="35"/>
      <c r="AAS191" s="35"/>
      <c r="AAT191" s="35"/>
      <c r="AAU191" s="35"/>
      <c r="AAV191" s="35"/>
      <c r="AAW191" s="35"/>
      <c r="AAX191" s="35"/>
      <c r="AAY191" s="35"/>
      <c r="AAZ191" s="35"/>
      <c r="ABA191" s="35"/>
      <c r="ABB191" s="35"/>
      <c r="ABC191" s="35"/>
      <c r="ABD191" s="35"/>
      <c r="ABE191" s="35"/>
      <c r="ABF191" s="35"/>
      <c r="ABG191" s="35"/>
      <c r="ABH191" s="35"/>
      <c r="ABI191" s="35"/>
      <c r="ABJ191" s="35"/>
      <c r="ABK191" s="35"/>
      <c r="ABL191" s="35"/>
      <c r="ABM191" s="35"/>
      <c r="ABN191" s="35"/>
      <c r="ABO191" s="35"/>
      <c r="ABP191" s="35"/>
      <c r="ABQ191" s="35"/>
      <c r="ABR191" s="35"/>
      <c r="ABS191" s="35"/>
      <c r="ABT191" s="35"/>
      <c r="ABU191" s="35"/>
      <c r="ABV191" s="35"/>
      <c r="ABW191" s="35"/>
      <c r="ABX191" s="35"/>
      <c r="ABY191" s="35"/>
      <c r="ABZ191" s="35"/>
      <c r="ACA191" s="35"/>
      <c r="ACB191" s="35"/>
      <c r="ACC191" s="35"/>
      <c r="ACD191" s="35"/>
      <c r="ACE191" s="35"/>
      <c r="ACF191" s="35"/>
      <c r="ACG191" s="35"/>
      <c r="ACH191" s="35"/>
      <c r="ACI191" s="35"/>
      <c r="ACJ191" s="35"/>
      <c r="ACK191" s="35"/>
      <c r="ACL191" s="35"/>
      <c r="ACM191" s="35"/>
      <c r="ACN191" s="35"/>
      <c r="ACO191" s="35"/>
      <c r="ACP191" s="35"/>
      <c r="ACQ191" s="35"/>
      <c r="ACR191" s="35"/>
      <c r="ACS191" s="35"/>
      <c r="ACT191" s="35"/>
      <c r="ACU191" s="35"/>
      <c r="ACV191" s="35"/>
      <c r="ACW191" s="35"/>
      <c r="ACX191" s="35"/>
      <c r="ACY191" s="35"/>
      <c r="ACZ191" s="35"/>
      <c r="ADA191" s="35"/>
      <c r="ADB191" s="35"/>
      <c r="ADC191" s="35"/>
      <c r="ADD191" s="35"/>
      <c r="ADE191" s="35"/>
      <c r="ADF191" s="35"/>
      <c r="ADG191" s="35"/>
      <c r="ADH191" s="35"/>
      <c r="ADI191" s="35"/>
      <c r="ADJ191" s="35"/>
      <c r="ADK191" s="35"/>
      <c r="ADL191" s="35"/>
      <c r="ADM191" s="35"/>
      <c r="ADN191" s="35"/>
      <c r="ADO191" s="35"/>
      <c r="ADP191" s="35"/>
      <c r="ADQ191" s="35"/>
      <c r="ADR191" s="35"/>
      <c r="ADS191" s="35"/>
      <c r="ADT191" s="35"/>
      <c r="ADU191" s="35"/>
      <c r="ADV191" s="35"/>
      <c r="ADW191" s="35"/>
      <c r="ADX191" s="35"/>
      <c r="ADY191" s="35"/>
      <c r="ADZ191" s="35"/>
      <c r="AEA191" s="35"/>
      <c r="AEB191" s="35"/>
      <c r="AEC191" s="35"/>
      <c r="AED191" s="35"/>
      <c r="AEE191" s="35"/>
      <c r="AEF191" s="35"/>
      <c r="AEG191" s="35"/>
      <c r="AEH191" s="35"/>
      <c r="AEI191" s="35"/>
      <c r="AEJ191" s="35"/>
      <c r="AEK191" s="35"/>
      <c r="AEL191" s="35"/>
      <c r="AEM191" s="35"/>
      <c r="AEN191" s="35"/>
      <c r="AEO191" s="35"/>
      <c r="AEP191" s="35"/>
      <c r="AEQ191" s="35"/>
      <c r="AER191" s="35"/>
      <c r="AES191" s="35"/>
      <c r="AET191" s="35"/>
      <c r="AEU191" s="35"/>
      <c r="AEV191" s="35"/>
      <c r="AEW191" s="35"/>
      <c r="AEX191" s="35"/>
      <c r="AEY191" s="35"/>
      <c r="AEZ191" s="35"/>
      <c r="AFA191" s="35"/>
      <c r="AFB191" s="35"/>
      <c r="AFC191" s="35"/>
      <c r="AFD191" s="35"/>
      <c r="AFE191" s="35"/>
      <c r="AFF191" s="35"/>
      <c r="AFG191" s="35"/>
      <c r="AFH191" s="35"/>
      <c r="AFI191" s="35"/>
      <c r="AFJ191" s="35"/>
      <c r="AFK191" s="35"/>
      <c r="AFL191" s="35"/>
      <c r="AFM191" s="35"/>
      <c r="AFN191" s="35"/>
      <c r="AFO191" s="35"/>
      <c r="AFP191" s="35"/>
      <c r="AFQ191" s="35"/>
      <c r="AFR191" s="35"/>
      <c r="AFS191" s="35"/>
      <c r="AFT191" s="35"/>
      <c r="AFU191" s="35"/>
      <c r="AFV191" s="35"/>
      <c r="AFW191" s="35"/>
      <c r="AFX191" s="35"/>
      <c r="AFY191" s="35"/>
      <c r="AFZ191" s="35"/>
      <c r="AGA191" s="35"/>
      <c r="AGB191" s="35"/>
      <c r="AGC191" s="35"/>
      <c r="AGD191" s="35"/>
      <c r="AGE191" s="35"/>
      <c r="AGF191" s="35"/>
      <c r="AGG191" s="35"/>
      <c r="AGH191" s="35"/>
      <c r="AGI191" s="35"/>
      <c r="AGJ191" s="35"/>
      <c r="AGK191" s="35"/>
      <c r="AGL191" s="35"/>
      <c r="AGM191" s="35"/>
      <c r="AGN191" s="35"/>
      <c r="AGO191" s="35"/>
      <c r="AGP191" s="35"/>
      <c r="AGQ191" s="35"/>
      <c r="AGR191" s="35"/>
      <c r="AGS191" s="35"/>
      <c r="AGT191" s="35"/>
      <c r="AGU191" s="35"/>
      <c r="AGV191" s="35"/>
      <c r="AGW191" s="35"/>
      <c r="AGX191" s="35"/>
      <c r="AGY191" s="35"/>
      <c r="AGZ191" s="35"/>
      <c r="AHA191" s="35"/>
      <c r="AHB191" s="35"/>
      <c r="AHC191" s="35"/>
      <c r="AHD191" s="35"/>
      <c r="AHE191" s="35"/>
      <c r="AHF191" s="35"/>
      <c r="AHG191" s="35"/>
      <c r="AHH191" s="35"/>
      <c r="AHI191" s="35"/>
      <c r="AHJ191" s="35"/>
      <c r="AHK191" s="35"/>
      <c r="AHL191" s="35"/>
      <c r="AHM191" s="35"/>
      <c r="AHN191" s="35"/>
      <c r="AHO191" s="35"/>
      <c r="AHP191" s="35"/>
      <c r="AHQ191" s="35"/>
      <c r="AHR191" s="35"/>
      <c r="AHS191" s="35"/>
      <c r="AHT191" s="35"/>
      <c r="AHU191" s="35"/>
      <c r="AHV191" s="35"/>
      <c r="AHW191" s="35"/>
      <c r="AHX191" s="35"/>
      <c r="AHY191" s="35"/>
      <c r="AHZ191" s="35"/>
      <c r="AIA191" s="35"/>
      <c r="AIB191" s="35"/>
      <c r="AIC191" s="35"/>
      <c r="AID191" s="35"/>
      <c r="AIE191" s="35"/>
      <c r="AIF191" s="35"/>
      <c r="AIG191" s="35"/>
      <c r="AIH191" s="35"/>
      <c r="AII191" s="35"/>
      <c r="AIJ191" s="35"/>
      <c r="AIK191" s="35"/>
      <c r="AIL191" s="35"/>
      <c r="AIM191" s="35"/>
      <c r="AIN191" s="35"/>
      <c r="AIO191" s="35"/>
      <c r="AIP191" s="35"/>
      <c r="AIQ191" s="35"/>
      <c r="AIR191" s="35"/>
      <c r="AIS191" s="35"/>
      <c r="AIT191" s="35"/>
      <c r="AIU191" s="35"/>
      <c r="AIV191" s="35"/>
      <c r="AIW191" s="35"/>
      <c r="AIX191" s="35"/>
      <c r="AIY191" s="35"/>
      <c r="AIZ191" s="35"/>
      <c r="AJA191" s="35"/>
      <c r="AJB191" s="35"/>
      <c r="AJC191" s="35"/>
      <c r="AJD191" s="35"/>
      <c r="AJE191" s="35"/>
      <c r="AJF191" s="35"/>
      <c r="AJG191" s="35"/>
      <c r="AJH191" s="35"/>
      <c r="AJI191" s="35"/>
      <c r="AJJ191" s="35"/>
      <c r="AJK191" s="35"/>
      <c r="AJL191" s="35"/>
      <c r="AJM191" s="35"/>
      <c r="AJN191" s="35"/>
      <c r="AJO191" s="35"/>
      <c r="AJP191" s="35"/>
      <c r="AJQ191" s="35"/>
      <c r="AJR191" s="35"/>
      <c r="AJS191" s="35"/>
      <c r="AJT191" s="35"/>
      <c r="AJU191" s="35"/>
      <c r="AJV191" s="35"/>
      <c r="AJW191" s="35"/>
      <c r="AJX191" s="35"/>
      <c r="AJY191" s="35"/>
      <c r="AJZ191" s="35"/>
      <c r="AKA191" s="35"/>
      <c r="AKB191" s="35"/>
      <c r="AKC191" s="35"/>
      <c r="AKD191" s="35"/>
      <c r="AKE191" s="35"/>
      <c r="AKF191" s="35"/>
      <c r="AKG191" s="35"/>
      <c r="AKH191" s="35"/>
      <c r="AKI191" s="35"/>
      <c r="AKJ191" s="35"/>
      <c r="AKK191" s="35"/>
      <c r="AKL191" s="35"/>
      <c r="AKM191" s="35"/>
      <c r="AKN191" s="35"/>
      <c r="AKO191" s="35"/>
      <c r="AKP191" s="35"/>
      <c r="AKQ191" s="35"/>
      <c r="AKR191" s="35"/>
      <c r="AKS191" s="35"/>
      <c r="AKT191" s="35"/>
      <c r="AKU191" s="35"/>
      <c r="AKV191" s="35"/>
      <c r="AKW191" s="35"/>
      <c r="AKX191" s="35"/>
      <c r="AKY191" s="35"/>
      <c r="AKZ191" s="35"/>
      <c r="ALA191" s="35"/>
      <c r="ALB191" s="35"/>
      <c r="ALC191" s="35"/>
      <c r="ALD191" s="35"/>
      <c r="ALE191" s="35"/>
      <c r="ALF191" s="35"/>
      <c r="ALG191" s="35"/>
      <c r="ALH191" s="35"/>
      <c r="ALI191" s="35"/>
      <c r="ALJ191" s="35"/>
      <c r="ALK191" s="35"/>
      <c r="ALL191" s="35"/>
      <c r="ALM191" s="35"/>
      <c r="ALN191" s="35"/>
      <c r="ALO191" s="35"/>
      <c r="ALP191" s="35"/>
      <c r="ALQ191" s="35"/>
      <c r="ALR191" s="35"/>
      <c r="ALS191" s="35"/>
      <c r="ALT191" s="35"/>
      <c r="ALU191" s="35"/>
      <c r="ALV191" s="35"/>
      <c r="ALW191" s="35"/>
      <c r="ALX191" s="35"/>
      <c r="ALY191" s="35"/>
      <c r="ALZ191" s="35"/>
      <c r="AMA191" s="35"/>
    </row>
    <row r="192" spans="14:1015">
      <c r="N192" s="3">
        <f>Y192*info!T$4+AC192*info!T$5+AG192*info!T$6+AK192*info!T$7+N191</f>
        <v>3.8261999999999974</v>
      </c>
      <c r="P192" s="45">
        <v>152</v>
      </c>
      <c r="Q192" s="131"/>
      <c r="R192" s="131"/>
      <c r="S192" s="161">
        <f t="shared" si="93"/>
        <v>2.9488537549407112E-2</v>
      </c>
      <c r="T192" s="169">
        <f>AA191*$AA$30*$AA$34*(1-$AA$32)+AE191*$AE$30*$AE$34*(1-$AE$32)+AI191*$AI$30*$AI$34*(1-$AI$32)+AM191*$AM$30*$AM$34*(1-$AM$32)+AQ191*$AQ$30*$AQ$34*(1-$AQ$32)+AU191*$AU$30*$AU$34*(1-$AU$32)+Q192-R192+AW191+AX191+Advance!G166</f>
        <v>0.26729999999999932</v>
      </c>
      <c r="U192" s="132">
        <f t="shared" si="102"/>
        <v>0</v>
      </c>
      <c r="V192" s="165">
        <f t="shared" si="81"/>
        <v>0.26729999999999932</v>
      </c>
      <c r="W192" s="166">
        <f t="shared" si="94"/>
        <v>9.7799999999999994</v>
      </c>
      <c r="X192" s="49"/>
      <c r="Y192" s="42">
        <f t="shared" si="73"/>
        <v>0</v>
      </c>
      <c r="Z192" s="46">
        <f t="shared" si="95"/>
        <v>0</v>
      </c>
      <c r="AA192" s="47">
        <f t="shared" si="82"/>
        <v>0</v>
      </c>
      <c r="AB192" s="48">
        <f t="shared" si="83"/>
        <v>0.26729999999999932</v>
      </c>
      <c r="AC192" s="49">
        <f t="shared" si="84"/>
        <v>11</v>
      </c>
      <c r="AD192" s="46">
        <f t="shared" si="96"/>
        <v>-11</v>
      </c>
      <c r="AE192" s="46">
        <f t="shared" si="85"/>
        <v>100</v>
      </c>
      <c r="AF192" s="50">
        <f t="shared" si="74"/>
        <v>0.13529999999999931</v>
      </c>
      <c r="AG192" s="42">
        <f t="shared" si="97"/>
        <v>5</v>
      </c>
      <c r="AH192" s="46">
        <f t="shared" si="98"/>
        <v>-8</v>
      </c>
      <c r="AI192" s="46">
        <f t="shared" si="86"/>
        <v>197</v>
      </c>
      <c r="AJ192" s="50">
        <f t="shared" si="75"/>
        <v>1.5299999999999314E-2</v>
      </c>
      <c r="AK192" s="42">
        <f t="shared" si="87"/>
        <v>0</v>
      </c>
      <c r="AL192" s="46">
        <f t="shared" si="99"/>
        <v>-1</v>
      </c>
      <c r="AM192" s="46">
        <f t="shared" si="88"/>
        <v>107</v>
      </c>
      <c r="AN192" s="50">
        <f t="shared" si="76"/>
        <v>1.5299999999999314E-2</v>
      </c>
      <c r="AO192" s="42">
        <f t="shared" si="89"/>
        <v>0</v>
      </c>
      <c r="AP192" s="46">
        <f t="shared" si="100"/>
        <v>0</v>
      </c>
      <c r="AQ192" s="46">
        <f t="shared" si="90"/>
        <v>0</v>
      </c>
      <c r="AR192" s="50">
        <f t="shared" si="77"/>
        <v>1.5299999999999314E-2</v>
      </c>
      <c r="AS192" s="42">
        <f t="shared" si="91"/>
        <v>0</v>
      </c>
      <c r="AT192" s="46">
        <f t="shared" si="101"/>
        <v>0</v>
      </c>
      <c r="AU192" s="46">
        <f t="shared" si="92"/>
        <v>0</v>
      </c>
      <c r="AV192" s="51">
        <f t="shared" si="78"/>
        <v>1.5299999999999314E-2</v>
      </c>
      <c r="AW192" s="42">
        <f t="shared" si="79"/>
        <v>0.26729999999999932</v>
      </c>
      <c r="AX192" s="43">
        <f t="shared" si="80"/>
        <v>-0.252</v>
      </c>
      <c r="AY192" s="42">
        <f t="shared" si="103"/>
        <v>404</v>
      </c>
      <c r="AZ192" s="52">
        <f t="shared" si="104"/>
        <v>9.7799999999999994</v>
      </c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  <c r="QR192" s="35"/>
      <c r="QS192" s="35"/>
      <c r="QT192" s="35"/>
      <c r="QU192" s="35"/>
      <c r="QV192" s="35"/>
      <c r="QW192" s="35"/>
      <c r="QX192" s="35"/>
      <c r="QY192" s="35"/>
      <c r="QZ192" s="35"/>
      <c r="RA192" s="35"/>
      <c r="RB192" s="35"/>
      <c r="RC192" s="35"/>
      <c r="RD192" s="35"/>
      <c r="RE192" s="35"/>
      <c r="RF192" s="35"/>
      <c r="RG192" s="35"/>
      <c r="RH192" s="35"/>
      <c r="RI192" s="35"/>
      <c r="RJ192" s="35"/>
      <c r="RK192" s="35"/>
      <c r="RL192" s="35"/>
      <c r="RM192" s="35"/>
      <c r="RN192" s="35"/>
      <c r="RO192" s="35"/>
      <c r="RP192" s="35"/>
      <c r="RQ192" s="35"/>
      <c r="RR192" s="35"/>
      <c r="RS192" s="35"/>
      <c r="RT192" s="35"/>
      <c r="RU192" s="35"/>
      <c r="RV192" s="35"/>
      <c r="RW192" s="35"/>
      <c r="RX192" s="35"/>
      <c r="RY192" s="35"/>
      <c r="RZ192" s="35"/>
      <c r="SA192" s="35"/>
      <c r="SB192" s="35"/>
      <c r="SC192" s="35"/>
      <c r="SD192" s="35"/>
      <c r="SE192" s="35"/>
      <c r="SF192" s="35"/>
      <c r="SG192" s="35"/>
      <c r="SH192" s="35"/>
      <c r="SI192" s="35"/>
      <c r="SJ192" s="35"/>
      <c r="SK192" s="35"/>
      <c r="SL192" s="35"/>
      <c r="SM192" s="35"/>
      <c r="SN192" s="35"/>
      <c r="SO192" s="35"/>
      <c r="SP192" s="35"/>
      <c r="SQ192" s="35"/>
      <c r="SR192" s="35"/>
      <c r="SS192" s="35"/>
      <c r="ST192" s="35"/>
      <c r="SU192" s="35"/>
      <c r="SV192" s="35"/>
      <c r="SW192" s="35"/>
      <c r="SX192" s="35"/>
      <c r="SY192" s="35"/>
      <c r="SZ192" s="35"/>
      <c r="TA192" s="35"/>
      <c r="TB192" s="35"/>
      <c r="TC192" s="35"/>
      <c r="TD192" s="35"/>
      <c r="TE192" s="35"/>
      <c r="TF192" s="35"/>
      <c r="TG192" s="35"/>
      <c r="TH192" s="35"/>
      <c r="TI192" s="35"/>
      <c r="TJ192" s="35"/>
      <c r="TK192" s="35"/>
      <c r="TL192" s="35"/>
      <c r="TM192" s="35"/>
      <c r="TN192" s="35"/>
      <c r="TO192" s="35"/>
      <c r="TP192" s="35"/>
      <c r="TQ192" s="35"/>
      <c r="TR192" s="35"/>
      <c r="TS192" s="35"/>
      <c r="TT192" s="35"/>
      <c r="TU192" s="35"/>
      <c r="TV192" s="35"/>
      <c r="TW192" s="35"/>
      <c r="TX192" s="35"/>
      <c r="TY192" s="35"/>
      <c r="TZ192" s="35"/>
      <c r="UA192" s="35"/>
      <c r="UB192" s="35"/>
      <c r="UC192" s="35"/>
      <c r="UD192" s="35"/>
      <c r="UE192" s="35"/>
      <c r="UF192" s="35"/>
      <c r="UG192" s="35"/>
      <c r="UH192" s="35"/>
      <c r="UI192" s="35"/>
      <c r="UJ192" s="35"/>
      <c r="UK192" s="35"/>
      <c r="UL192" s="35"/>
      <c r="UM192" s="35"/>
      <c r="UN192" s="35"/>
      <c r="UO192" s="35"/>
      <c r="UP192" s="35"/>
      <c r="UQ192" s="35"/>
      <c r="UR192" s="35"/>
      <c r="US192" s="35"/>
      <c r="UT192" s="35"/>
      <c r="UU192" s="35"/>
      <c r="UV192" s="35"/>
      <c r="UW192" s="35"/>
      <c r="UX192" s="35"/>
      <c r="UY192" s="35"/>
      <c r="UZ192" s="35"/>
      <c r="VA192" s="35"/>
      <c r="VB192" s="35"/>
      <c r="VC192" s="35"/>
      <c r="VD192" s="35"/>
      <c r="VE192" s="35"/>
      <c r="VF192" s="35"/>
      <c r="VG192" s="35"/>
      <c r="VH192" s="35"/>
      <c r="VI192" s="35"/>
      <c r="VJ192" s="35"/>
      <c r="VK192" s="35"/>
      <c r="VL192" s="35"/>
      <c r="VM192" s="35"/>
      <c r="VN192" s="35"/>
      <c r="VO192" s="35"/>
      <c r="VP192" s="35"/>
      <c r="VQ192" s="35"/>
      <c r="VR192" s="35"/>
      <c r="VS192" s="35"/>
      <c r="VT192" s="35"/>
      <c r="VU192" s="35"/>
      <c r="VV192" s="35"/>
      <c r="VW192" s="35"/>
      <c r="VX192" s="35"/>
      <c r="VY192" s="35"/>
      <c r="VZ192" s="35"/>
      <c r="WA192" s="35"/>
      <c r="WB192" s="35"/>
      <c r="WC192" s="35"/>
      <c r="WD192" s="35"/>
      <c r="WE192" s="35"/>
      <c r="WF192" s="35"/>
      <c r="WG192" s="35"/>
      <c r="WH192" s="35"/>
      <c r="WI192" s="35"/>
      <c r="WJ192" s="35"/>
      <c r="WK192" s="35"/>
      <c r="WL192" s="35"/>
      <c r="WM192" s="35"/>
      <c r="WN192" s="35"/>
      <c r="WO192" s="35"/>
      <c r="WP192" s="35"/>
      <c r="WQ192" s="35"/>
      <c r="WR192" s="35"/>
      <c r="WS192" s="35"/>
      <c r="WT192" s="35"/>
      <c r="WU192" s="35"/>
      <c r="WV192" s="35"/>
      <c r="WW192" s="35"/>
      <c r="WX192" s="35"/>
      <c r="WY192" s="35"/>
      <c r="WZ192" s="35"/>
      <c r="XA192" s="35"/>
      <c r="XB192" s="35"/>
      <c r="XC192" s="35"/>
      <c r="XD192" s="35"/>
      <c r="XE192" s="35"/>
      <c r="XF192" s="35"/>
      <c r="XG192" s="35"/>
      <c r="XH192" s="35"/>
      <c r="XI192" s="35"/>
      <c r="XJ192" s="35"/>
      <c r="XK192" s="35"/>
      <c r="XL192" s="35"/>
      <c r="XM192" s="35"/>
      <c r="XN192" s="35"/>
      <c r="XO192" s="35"/>
      <c r="XP192" s="35"/>
      <c r="XQ192" s="35"/>
      <c r="XR192" s="35"/>
      <c r="XS192" s="35"/>
      <c r="XT192" s="35"/>
      <c r="XU192" s="35"/>
      <c r="XV192" s="35"/>
      <c r="XW192" s="35"/>
      <c r="XX192" s="35"/>
      <c r="XY192" s="35"/>
      <c r="XZ192" s="35"/>
      <c r="YA192" s="35"/>
      <c r="YB192" s="35"/>
      <c r="YC192" s="35"/>
      <c r="YD192" s="35"/>
      <c r="YE192" s="35"/>
      <c r="YF192" s="35"/>
      <c r="YG192" s="35"/>
      <c r="YH192" s="35"/>
      <c r="YI192" s="35"/>
      <c r="YJ192" s="35"/>
      <c r="YK192" s="35"/>
      <c r="YL192" s="35"/>
      <c r="YM192" s="35"/>
      <c r="YN192" s="35"/>
      <c r="YO192" s="35"/>
      <c r="YP192" s="35"/>
      <c r="YQ192" s="35"/>
      <c r="YR192" s="35"/>
      <c r="YS192" s="35"/>
      <c r="YT192" s="35"/>
      <c r="YU192" s="35"/>
      <c r="YV192" s="35"/>
      <c r="YW192" s="35"/>
      <c r="YX192" s="35"/>
      <c r="YY192" s="35"/>
      <c r="YZ192" s="35"/>
      <c r="ZA192" s="35"/>
      <c r="ZB192" s="35"/>
      <c r="ZC192" s="35"/>
      <c r="ZD192" s="35"/>
      <c r="ZE192" s="35"/>
      <c r="ZF192" s="35"/>
      <c r="ZG192" s="35"/>
      <c r="ZH192" s="35"/>
      <c r="ZI192" s="35"/>
      <c r="ZJ192" s="35"/>
      <c r="ZK192" s="35"/>
      <c r="ZL192" s="35"/>
      <c r="ZM192" s="35"/>
      <c r="ZN192" s="35"/>
      <c r="ZO192" s="35"/>
      <c r="ZP192" s="35"/>
      <c r="ZQ192" s="35"/>
      <c r="ZR192" s="35"/>
      <c r="ZS192" s="35"/>
      <c r="ZT192" s="35"/>
      <c r="ZU192" s="35"/>
      <c r="ZV192" s="35"/>
      <c r="ZW192" s="35"/>
      <c r="ZX192" s="35"/>
      <c r="ZY192" s="35"/>
      <c r="ZZ192" s="35"/>
      <c r="AAA192" s="35"/>
      <c r="AAB192" s="35"/>
      <c r="AAC192" s="35"/>
      <c r="AAD192" s="35"/>
      <c r="AAE192" s="35"/>
      <c r="AAF192" s="35"/>
      <c r="AAG192" s="35"/>
      <c r="AAH192" s="35"/>
      <c r="AAI192" s="35"/>
      <c r="AAJ192" s="35"/>
      <c r="AAK192" s="35"/>
      <c r="AAL192" s="35"/>
      <c r="AAM192" s="35"/>
      <c r="AAN192" s="35"/>
      <c r="AAO192" s="35"/>
      <c r="AAP192" s="35"/>
      <c r="AAQ192" s="35"/>
      <c r="AAR192" s="35"/>
      <c r="AAS192" s="35"/>
      <c r="AAT192" s="35"/>
      <c r="AAU192" s="35"/>
      <c r="AAV192" s="35"/>
      <c r="AAW192" s="35"/>
      <c r="AAX192" s="35"/>
      <c r="AAY192" s="35"/>
      <c r="AAZ192" s="35"/>
      <c r="ABA192" s="35"/>
      <c r="ABB192" s="35"/>
      <c r="ABC192" s="35"/>
      <c r="ABD192" s="35"/>
      <c r="ABE192" s="35"/>
      <c r="ABF192" s="35"/>
      <c r="ABG192" s="35"/>
      <c r="ABH192" s="35"/>
      <c r="ABI192" s="35"/>
      <c r="ABJ192" s="35"/>
      <c r="ABK192" s="35"/>
      <c r="ABL192" s="35"/>
      <c r="ABM192" s="35"/>
      <c r="ABN192" s="35"/>
      <c r="ABO192" s="35"/>
      <c r="ABP192" s="35"/>
      <c r="ABQ192" s="35"/>
      <c r="ABR192" s="35"/>
      <c r="ABS192" s="35"/>
      <c r="ABT192" s="35"/>
      <c r="ABU192" s="35"/>
      <c r="ABV192" s="35"/>
      <c r="ABW192" s="35"/>
      <c r="ABX192" s="35"/>
      <c r="ABY192" s="35"/>
      <c r="ABZ192" s="35"/>
      <c r="ACA192" s="35"/>
      <c r="ACB192" s="35"/>
      <c r="ACC192" s="35"/>
      <c r="ACD192" s="35"/>
      <c r="ACE192" s="35"/>
      <c r="ACF192" s="35"/>
      <c r="ACG192" s="35"/>
      <c r="ACH192" s="35"/>
      <c r="ACI192" s="35"/>
      <c r="ACJ192" s="35"/>
      <c r="ACK192" s="35"/>
      <c r="ACL192" s="35"/>
      <c r="ACM192" s="35"/>
      <c r="ACN192" s="35"/>
      <c r="ACO192" s="35"/>
      <c r="ACP192" s="35"/>
      <c r="ACQ192" s="35"/>
      <c r="ACR192" s="35"/>
      <c r="ACS192" s="35"/>
      <c r="ACT192" s="35"/>
      <c r="ACU192" s="35"/>
      <c r="ACV192" s="35"/>
      <c r="ACW192" s="35"/>
      <c r="ACX192" s="35"/>
      <c r="ACY192" s="35"/>
      <c r="ACZ192" s="35"/>
      <c r="ADA192" s="35"/>
      <c r="ADB192" s="35"/>
      <c r="ADC192" s="35"/>
      <c r="ADD192" s="35"/>
      <c r="ADE192" s="35"/>
      <c r="ADF192" s="35"/>
      <c r="ADG192" s="35"/>
      <c r="ADH192" s="35"/>
      <c r="ADI192" s="35"/>
      <c r="ADJ192" s="35"/>
      <c r="ADK192" s="35"/>
      <c r="ADL192" s="35"/>
      <c r="ADM192" s="35"/>
      <c r="ADN192" s="35"/>
      <c r="ADO192" s="35"/>
      <c r="ADP192" s="35"/>
      <c r="ADQ192" s="35"/>
      <c r="ADR192" s="35"/>
      <c r="ADS192" s="35"/>
      <c r="ADT192" s="35"/>
      <c r="ADU192" s="35"/>
      <c r="ADV192" s="35"/>
      <c r="ADW192" s="35"/>
      <c r="ADX192" s="35"/>
      <c r="ADY192" s="35"/>
      <c r="ADZ192" s="35"/>
      <c r="AEA192" s="35"/>
      <c r="AEB192" s="35"/>
      <c r="AEC192" s="35"/>
      <c r="AED192" s="35"/>
      <c r="AEE192" s="35"/>
      <c r="AEF192" s="35"/>
      <c r="AEG192" s="35"/>
      <c r="AEH192" s="35"/>
      <c r="AEI192" s="35"/>
      <c r="AEJ192" s="35"/>
      <c r="AEK192" s="35"/>
      <c r="AEL192" s="35"/>
      <c r="AEM192" s="35"/>
      <c r="AEN192" s="35"/>
      <c r="AEO192" s="35"/>
      <c r="AEP192" s="35"/>
      <c r="AEQ192" s="35"/>
      <c r="AER192" s="35"/>
      <c r="AES192" s="35"/>
      <c r="AET192" s="35"/>
      <c r="AEU192" s="35"/>
      <c r="AEV192" s="35"/>
      <c r="AEW192" s="35"/>
      <c r="AEX192" s="35"/>
      <c r="AEY192" s="35"/>
      <c r="AEZ192" s="35"/>
      <c r="AFA192" s="35"/>
      <c r="AFB192" s="35"/>
      <c r="AFC192" s="35"/>
      <c r="AFD192" s="35"/>
      <c r="AFE192" s="35"/>
      <c r="AFF192" s="35"/>
      <c r="AFG192" s="35"/>
      <c r="AFH192" s="35"/>
      <c r="AFI192" s="35"/>
      <c r="AFJ192" s="35"/>
      <c r="AFK192" s="35"/>
      <c r="AFL192" s="35"/>
      <c r="AFM192" s="35"/>
      <c r="AFN192" s="35"/>
      <c r="AFO192" s="35"/>
      <c r="AFP192" s="35"/>
      <c r="AFQ192" s="35"/>
      <c r="AFR192" s="35"/>
      <c r="AFS192" s="35"/>
      <c r="AFT192" s="35"/>
      <c r="AFU192" s="35"/>
      <c r="AFV192" s="35"/>
      <c r="AFW192" s="35"/>
      <c r="AFX192" s="35"/>
      <c r="AFY192" s="35"/>
      <c r="AFZ192" s="35"/>
      <c r="AGA192" s="35"/>
      <c r="AGB192" s="35"/>
      <c r="AGC192" s="35"/>
      <c r="AGD192" s="35"/>
      <c r="AGE192" s="35"/>
      <c r="AGF192" s="35"/>
      <c r="AGG192" s="35"/>
      <c r="AGH192" s="35"/>
      <c r="AGI192" s="35"/>
      <c r="AGJ192" s="35"/>
      <c r="AGK192" s="35"/>
      <c r="AGL192" s="35"/>
      <c r="AGM192" s="35"/>
      <c r="AGN192" s="35"/>
      <c r="AGO192" s="35"/>
      <c r="AGP192" s="35"/>
      <c r="AGQ192" s="35"/>
      <c r="AGR192" s="35"/>
      <c r="AGS192" s="35"/>
      <c r="AGT192" s="35"/>
      <c r="AGU192" s="35"/>
      <c r="AGV192" s="35"/>
      <c r="AGW192" s="35"/>
      <c r="AGX192" s="35"/>
      <c r="AGY192" s="35"/>
      <c r="AGZ192" s="35"/>
      <c r="AHA192" s="35"/>
      <c r="AHB192" s="35"/>
      <c r="AHC192" s="35"/>
      <c r="AHD192" s="35"/>
      <c r="AHE192" s="35"/>
      <c r="AHF192" s="35"/>
      <c r="AHG192" s="35"/>
      <c r="AHH192" s="35"/>
      <c r="AHI192" s="35"/>
      <c r="AHJ192" s="35"/>
      <c r="AHK192" s="35"/>
      <c r="AHL192" s="35"/>
      <c r="AHM192" s="35"/>
      <c r="AHN192" s="35"/>
      <c r="AHO192" s="35"/>
      <c r="AHP192" s="35"/>
      <c r="AHQ192" s="35"/>
      <c r="AHR192" s="35"/>
      <c r="AHS192" s="35"/>
      <c r="AHT192" s="35"/>
      <c r="AHU192" s="35"/>
      <c r="AHV192" s="35"/>
      <c r="AHW192" s="35"/>
      <c r="AHX192" s="35"/>
      <c r="AHY192" s="35"/>
      <c r="AHZ192" s="35"/>
      <c r="AIA192" s="35"/>
      <c r="AIB192" s="35"/>
      <c r="AIC192" s="35"/>
      <c r="AID192" s="35"/>
      <c r="AIE192" s="35"/>
      <c r="AIF192" s="35"/>
      <c r="AIG192" s="35"/>
      <c r="AIH192" s="35"/>
      <c r="AII192" s="35"/>
      <c r="AIJ192" s="35"/>
      <c r="AIK192" s="35"/>
      <c r="AIL192" s="35"/>
      <c r="AIM192" s="35"/>
      <c r="AIN192" s="35"/>
      <c r="AIO192" s="35"/>
      <c r="AIP192" s="35"/>
      <c r="AIQ192" s="35"/>
      <c r="AIR192" s="35"/>
      <c r="AIS192" s="35"/>
      <c r="AIT192" s="35"/>
      <c r="AIU192" s="35"/>
      <c r="AIV192" s="35"/>
      <c r="AIW192" s="35"/>
      <c r="AIX192" s="35"/>
      <c r="AIY192" s="35"/>
      <c r="AIZ192" s="35"/>
      <c r="AJA192" s="35"/>
      <c r="AJB192" s="35"/>
      <c r="AJC192" s="35"/>
      <c r="AJD192" s="35"/>
      <c r="AJE192" s="35"/>
      <c r="AJF192" s="35"/>
      <c r="AJG192" s="35"/>
      <c r="AJH192" s="35"/>
      <c r="AJI192" s="35"/>
      <c r="AJJ192" s="35"/>
      <c r="AJK192" s="35"/>
      <c r="AJL192" s="35"/>
      <c r="AJM192" s="35"/>
      <c r="AJN192" s="35"/>
      <c r="AJO192" s="35"/>
      <c r="AJP192" s="35"/>
      <c r="AJQ192" s="35"/>
      <c r="AJR192" s="35"/>
      <c r="AJS192" s="35"/>
      <c r="AJT192" s="35"/>
      <c r="AJU192" s="35"/>
      <c r="AJV192" s="35"/>
      <c r="AJW192" s="35"/>
      <c r="AJX192" s="35"/>
      <c r="AJY192" s="35"/>
      <c r="AJZ192" s="35"/>
      <c r="AKA192" s="35"/>
      <c r="AKB192" s="35"/>
      <c r="AKC192" s="35"/>
      <c r="AKD192" s="35"/>
      <c r="AKE192" s="35"/>
      <c r="AKF192" s="35"/>
      <c r="AKG192" s="35"/>
      <c r="AKH192" s="35"/>
      <c r="AKI192" s="35"/>
      <c r="AKJ192" s="35"/>
      <c r="AKK192" s="35"/>
      <c r="AKL192" s="35"/>
      <c r="AKM192" s="35"/>
      <c r="AKN192" s="35"/>
      <c r="AKO192" s="35"/>
      <c r="AKP192" s="35"/>
      <c r="AKQ192" s="35"/>
      <c r="AKR192" s="35"/>
      <c r="AKS192" s="35"/>
      <c r="AKT192" s="35"/>
      <c r="AKU192" s="35"/>
      <c r="AKV192" s="35"/>
      <c r="AKW192" s="35"/>
      <c r="AKX192" s="35"/>
      <c r="AKY192" s="35"/>
      <c r="AKZ192" s="35"/>
      <c r="ALA192" s="35"/>
      <c r="ALB192" s="35"/>
      <c r="ALC192" s="35"/>
      <c r="ALD192" s="35"/>
      <c r="ALE192" s="35"/>
      <c r="ALF192" s="35"/>
      <c r="ALG192" s="35"/>
      <c r="ALH192" s="35"/>
      <c r="ALI192" s="35"/>
      <c r="ALJ192" s="35"/>
      <c r="ALK192" s="35"/>
      <c r="ALL192" s="35"/>
      <c r="ALM192" s="35"/>
      <c r="ALN192" s="35"/>
      <c r="ALO192" s="35"/>
      <c r="ALP192" s="35"/>
      <c r="ALQ192" s="35"/>
      <c r="ALR192" s="35"/>
      <c r="ALS192" s="35"/>
      <c r="ALT192" s="35"/>
      <c r="ALU192" s="35"/>
      <c r="ALV192" s="35"/>
      <c r="ALW192" s="35"/>
      <c r="ALX192" s="35"/>
      <c r="ALY192" s="35"/>
      <c r="ALZ192" s="35"/>
      <c r="AMA192" s="35"/>
    </row>
    <row r="193" spans="14:1015">
      <c r="N193" s="3">
        <f>Y193*info!T$4+AC193*info!T$5+AG193*info!T$6+AK193*info!T$7+N192</f>
        <v>3.8645999999999971</v>
      </c>
      <c r="P193" s="45">
        <v>153</v>
      </c>
      <c r="Q193" s="131"/>
      <c r="R193" s="131"/>
      <c r="S193" s="161">
        <f t="shared" si="93"/>
        <v>2.9171936758893277E-2</v>
      </c>
      <c r="T193" s="169">
        <f>AA192*$AA$30*$AA$34*(1-$AA$32)+AE192*$AE$30*$AE$34*(1-$AE$32)+AI192*$AI$30*$AI$34*(1-$AI$32)+AM192*$AM$30*$AM$34*(1-$AM$32)+AQ192*$AQ$30*$AQ$34*(1-$AQ$32)+AU192*$AU$30*$AU$34*(1-$AU$32)+Q193-R193+AW192+AX192+Advance!G167</f>
        <v>0.25979999999999936</v>
      </c>
      <c r="U193" s="132">
        <f t="shared" si="102"/>
        <v>0</v>
      </c>
      <c r="V193" s="165">
        <f t="shared" si="81"/>
        <v>0.25979999999999936</v>
      </c>
      <c r="W193" s="166">
        <f t="shared" si="94"/>
        <v>9.7560000000000002</v>
      </c>
      <c r="X193" s="49"/>
      <c r="Y193" s="42">
        <f t="shared" si="73"/>
        <v>0</v>
      </c>
      <c r="Z193" s="46">
        <f t="shared" si="95"/>
        <v>0</v>
      </c>
      <c r="AA193" s="47">
        <f t="shared" si="82"/>
        <v>0</v>
      </c>
      <c r="AB193" s="48">
        <f t="shared" si="83"/>
        <v>0.25979999999999936</v>
      </c>
      <c r="AC193" s="49">
        <f t="shared" si="84"/>
        <v>4</v>
      </c>
      <c r="AD193" s="46">
        <f t="shared" si="96"/>
        <v>-4</v>
      </c>
      <c r="AE193" s="46">
        <f t="shared" si="85"/>
        <v>100</v>
      </c>
      <c r="AF193" s="50">
        <f t="shared" si="74"/>
        <v>0.21179999999999938</v>
      </c>
      <c r="AG193" s="42">
        <f t="shared" si="97"/>
        <v>8</v>
      </c>
      <c r="AH193" s="46">
        <f t="shared" si="98"/>
        <v>-6</v>
      </c>
      <c r="AI193" s="46">
        <f t="shared" si="86"/>
        <v>199</v>
      </c>
      <c r="AJ193" s="50">
        <f t="shared" si="75"/>
        <v>1.9799999999999374E-2</v>
      </c>
      <c r="AK193" s="42">
        <f t="shared" si="87"/>
        <v>0</v>
      </c>
      <c r="AL193" s="46">
        <f t="shared" si="99"/>
        <v>-2</v>
      </c>
      <c r="AM193" s="46">
        <f t="shared" si="88"/>
        <v>105</v>
      </c>
      <c r="AN193" s="50">
        <f t="shared" si="76"/>
        <v>1.9799999999999374E-2</v>
      </c>
      <c r="AO193" s="42">
        <f t="shared" si="89"/>
        <v>0</v>
      </c>
      <c r="AP193" s="46">
        <f t="shared" si="100"/>
        <v>0</v>
      </c>
      <c r="AQ193" s="46">
        <f t="shared" si="90"/>
        <v>0</v>
      </c>
      <c r="AR193" s="50">
        <f t="shared" si="77"/>
        <v>1.9799999999999374E-2</v>
      </c>
      <c r="AS193" s="42">
        <f t="shared" si="91"/>
        <v>0</v>
      </c>
      <c r="AT193" s="46">
        <f t="shared" si="101"/>
        <v>0</v>
      </c>
      <c r="AU193" s="46">
        <f t="shared" si="92"/>
        <v>0</v>
      </c>
      <c r="AV193" s="51">
        <f t="shared" si="78"/>
        <v>1.9799999999999374E-2</v>
      </c>
      <c r="AW193" s="42">
        <f t="shared" si="79"/>
        <v>0.25979999999999936</v>
      </c>
      <c r="AX193" s="43">
        <f t="shared" si="80"/>
        <v>-0.24</v>
      </c>
      <c r="AY193" s="42">
        <f t="shared" si="103"/>
        <v>404</v>
      </c>
      <c r="AZ193" s="52">
        <f t="shared" si="104"/>
        <v>9.7560000000000002</v>
      </c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  <c r="QR193" s="35"/>
      <c r="QS193" s="35"/>
      <c r="QT193" s="35"/>
      <c r="QU193" s="35"/>
      <c r="QV193" s="35"/>
      <c r="QW193" s="35"/>
      <c r="QX193" s="35"/>
      <c r="QY193" s="35"/>
      <c r="QZ193" s="35"/>
      <c r="RA193" s="35"/>
      <c r="RB193" s="35"/>
      <c r="RC193" s="35"/>
      <c r="RD193" s="35"/>
      <c r="RE193" s="35"/>
      <c r="RF193" s="35"/>
      <c r="RG193" s="35"/>
      <c r="RH193" s="35"/>
      <c r="RI193" s="35"/>
      <c r="RJ193" s="35"/>
      <c r="RK193" s="35"/>
      <c r="RL193" s="35"/>
      <c r="RM193" s="35"/>
      <c r="RN193" s="35"/>
      <c r="RO193" s="35"/>
      <c r="RP193" s="35"/>
      <c r="RQ193" s="35"/>
      <c r="RR193" s="35"/>
      <c r="RS193" s="35"/>
      <c r="RT193" s="35"/>
      <c r="RU193" s="35"/>
      <c r="RV193" s="35"/>
      <c r="RW193" s="35"/>
      <c r="RX193" s="35"/>
      <c r="RY193" s="35"/>
      <c r="RZ193" s="35"/>
      <c r="SA193" s="35"/>
      <c r="SB193" s="35"/>
      <c r="SC193" s="35"/>
      <c r="SD193" s="35"/>
      <c r="SE193" s="35"/>
      <c r="SF193" s="35"/>
      <c r="SG193" s="35"/>
      <c r="SH193" s="35"/>
      <c r="SI193" s="35"/>
      <c r="SJ193" s="35"/>
      <c r="SK193" s="35"/>
      <c r="SL193" s="35"/>
      <c r="SM193" s="35"/>
      <c r="SN193" s="35"/>
      <c r="SO193" s="35"/>
      <c r="SP193" s="35"/>
      <c r="SQ193" s="35"/>
      <c r="SR193" s="35"/>
      <c r="SS193" s="35"/>
      <c r="ST193" s="35"/>
      <c r="SU193" s="35"/>
      <c r="SV193" s="35"/>
      <c r="SW193" s="35"/>
      <c r="SX193" s="35"/>
      <c r="SY193" s="35"/>
      <c r="SZ193" s="35"/>
      <c r="TA193" s="35"/>
      <c r="TB193" s="35"/>
      <c r="TC193" s="35"/>
      <c r="TD193" s="35"/>
      <c r="TE193" s="35"/>
      <c r="TF193" s="35"/>
      <c r="TG193" s="35"/>
      <c r="TH193" s="35"/>
      <c r="TI193" s="35"/>
      <c r="TJ193" s="35"/>
      <c r="TK193" s="35"/>
      <c r="TL193" s="35"/>
      <c r="TM193" s="35"/>
      <c r="TN193" s="35"/>
      <c r="TO193" s="35"/>
      <c r="TP193" s="35"/>
      <c r="TQ193" s="35"/>
      <c r="TR193" s="35"/>
      <c r="TS193" s="35"/>
      <c r="TT193" s="35"/>
      <c r="TU193" s="35"/>
      <c r="TV193" s="35"/>
      <c r="TW193" s="35"/>
      <c r="TX193" s="35"/>
      <c r="TY193" s="35"/>
      <c r="TZ193" s="35"/>
      <c r="UA193" s="35"/>
      <c r="UB193" s="35"/>
      <c r="UC193" s="35"/>
      <c r="UD193" s="35"/>
      <c r="UE193" s="35"/>
      <c r="UF193" s="35"/>
      <c r="UG193" s="35"/>
      <c r="UH193" s="35"/>
      <c r="UI193" s="35"/>
      <c r="UJ193" s="35"/>
      <c r="UK193" s="35"/>
      <c r="UL193" s="35"/>
      <c r="UM193" s="35"/>
      <c r="UN193" s="35"/>
      <c r="UO193" s="35"/>
      <c r="UP193" s="35"/>
      <c r="UQ193" s="35"/>
      <c r="UR193" s="35"/>
      <c r="US193" s="35"/>
      <c r="UT193" s="35"/>
      <c r="UU193" s="35"/>
      <c r="UV193" s="35"/>
      <c r="UW193" s="35"/>
      <c r="UX193" s="35"/>
      <c r="UY193" s="35"/>
      <c r="UZ193" s="35"/>
      <c r="VA193" s="35"/>
      <c r="VB193" s="35"/>
      <c r="VC193" s="35"/>
      <c r="VD193" s="35"/>
      <c r="VE193" s="35"/>
      <c r="VF193" s="35"/>
      <c r="VG193" s="35"/>
      <c r="VH193" s="35"/>
      <c r="VI193" s="35"/>
      <c r="VJ193" s="35"/>
      <c r="VK193" s="35"/>
      <c r="VL193" s="35"/>
      <c r="VM193" s="35"/>
      <c r="VN193" s="35"/>
      <c r="VO193" s="35"/>
      <c r="VP193" s="35"/>
      <c r="VQ193" s="35"/>
      <c r="VR193" s="35"/>
      <c r="VS193" s="35"/>
      <c r="VT193" s="35"/>
      <c r="VU193" s="35"/>
      <c r="VV193" s="35"/>
      <c r="VW193" s="35"/>
      <c r="VX193" s="35"/>
      <c r="VY193" s="35"/>
      <c r="VZ193" s="35"/>
      <c r="WA193" s="35"/>
      <c r="WB193" s="35"/>
      <c r="WC193" s="35"/>
      <c r="WD193" s="35"/>
      <c r="WE193" s="35"/>
      <c r="WF193" s="35"/>
      <c r="WG193" s="35"/>
      <c r="WH193" s="35"/>
      <c r="WI193" s="35"/>
      <c r="WJ193" s="35"/>
      <c r="WK193" s="35"/>
      <c r="WL193" s="35"/>
      <c r="WM193" s="35"/>
      <c r="WN193" s="35"/>
      <c r="WO193" s="35"/>
      <c r="WP193" s="35"/>
      <c r="WQ193" s="35"/>
      <c r="WR193" s="35"/>
      <c r="WS193" s="35"/>
      <c r="WT193" s="35"/>
      <c r="WU193" s="35"/>
      <c r="WV193" s="35"/>
      <c r="WW193" s="35"/>
      <c r="WX193" s="35"/>
      <c r="WY193" s="35"/>
      <c r="WZ193" s="35"/>
      <c r="XA193" s="35"/>
      <c r="XB193" s="35"/>
      <c r="XC193" s="35"/>
      <c r="XD193" s="35"/>
      <c r="XE193" s="35"/>
      <c r="XF193" s="35"/>
      <c r="XG193" s="35"/>
      <c r="XH193" s="35"/>
      <c r="XI193" s="35"/>
      <c r="XJ193" s="35"/>
      <c r="XK193" s="35"/>
      <c r="XL193" s="35"/>
      <c r="XM193" s="35"/>
      <c r="XN193" s="35"/>
      <c r="XO193" s="35"/>
      <c r="XP193" s="35"/>
      <c r="XQ193" s="35"/>
      <c r="XR193" s="35"/>
      <c r="XS193" s="35"/>
      <c r="XT193" s="35"/>
      <c r="XU193" s="35"/>
      <c r="XV193" s="35"/>
      <c r="XW193" s="35"/>
      <c r="XX193" s="35"/>
      <c r="XY193" s="35"/>
      <c r="XZ193" s="35"/>
      <c r="YA193" s="35"/>
      <c r="YB193" s="35"/>
      <c r="YC193" s="35"/>
      <c r="YD193" s="35"/>
      <c r="YE193" s="35"/>
      <c r="YF193" s="35"/>
      <c r="YG193" s="35"/>
      <c r="YH193" s="35"/>
      <c r="YI193" s="35"/>
      <c r="YJ193" s="35"/>
      <c r="YK193" s="35"/>
      <c r="YL193" s="35"/>
      <c r="YM193" s="35"/>
      <c r="YN193" s="35"/>
      <c r="YO193" s="35"/>
      <c r="YP193" s="35"/>
      <c r="YQ193" s="35"/>
      <c r="YR193" s="35"/>
      <c r="YS193" s="35"/>
      <c r="YT193" s="35"/>
      <c r="YU193" s="35"/>
      <c r="YV193" s="35"/>
      <c r="YW193" s="35"/>
      <c r="YX193" s="35"/>
      <c r="YY193" s="35"/>
      <c r="YZ193" s="35"/>
      <c r="ZA193" s="35"/>
      <c r="ZB193" s="35"/>
      <c r="ZC193" s="35"/>
      <c r="ZD193" s="35"/>
      <c r="ZE193" s="35"/>
      <c r="ZF193" s="35"/>
      <c r="ZG193" s="35"/>
      <c r="ZH193" s="35"/>
      <c r="ZI193" s="35"/>
      <c r="ZJ193" s="35"/>
      <c r="ZK193" s="35"/>
      <c r="ZL193" s="35"/>
      <c r="ZM193" s="35"/>
      <c r="ZN193" s="35"/>
      <c r="ZO193" s="35"/>
      <c r="ZP193" s="35"/>
      <c r="ZQ193" s="35"/>
      <c r="ZR193" s="35"/>
      <c r="ZS193" s="35"/>
      <c r="ZT193" s="35"/>
      <c r="ZU193" s="35"/>
      <c r="ZV193" s="35"/>
      <c r="ZW193" s="35"/>
      <c r="ZX193" s="35"/>
      <c r="ZY193" s="35"/>
      <c r="ZZ193" s="35"/>
      <c r="AAA193" s="35"/>
      <c r="AAB193" s="35"/>
      <c r="AAC193" s="35"/>
      <c r="AAD193" s="35"/>
      <c r="AAE193" s="35"/>
      <c r="AAF193" s="35"/>
      <c r="AAG193" s="35"/>
      <c r="AAH193" s="35"/>
      <c r="AAI193" s="35"/>
      <c r="AAJ193" s="35"/>
      <c r="AAK193" s="35"/>
      <c r="AAL193" s="35"/>
      <c r="AAM193" s="35"/>
      <c r="AAN193" s="35"/>
      <c r="AAO193" s="35"/>
      <c r="AAP193" s="35"/>
      <c r="AAQ193" s="35"/>
      <c r="AAR193" s="35"/>
      <c r="AAS193" s="35"/>
      <c r="AAT193" s="35"/>
      <c r="AAU193" s="35"/>
      <c r="AAV193" s="35"/>
      <c r="AAW193" s="35"/>
      <c r="AAX193" s="35"/>
      <c r="AAY193" s="35"/>
      <c r="AAZ193" s="35"/>
      <c r="ABA193" s="35"/>
      <c r="ABB193" s="35"/>
      <c r="ABC193" s="35"/>
      <c r="ABD193" s="35"/>
      <c r="ABE193" s="35"/>
      <c r="ABF193" s="35"/>
      <c r="ABG193" s="35"/>
      <c r="ABH193" s="35"/>
      <c r="ABI193" s="35"/>
      <c r="ABJ193" s="35"/>
      <c r="ABK193" s="35"/>
      <c r="ABL193" s="35"/>
      <c r="ABM193" s="35"/>
      <c r="ABN193" s="35"/>
      <c r="ABO193" s="35"/>
      <c r="ABP193" s="35"/>
      <c r="ABQ193" s="35"/>
      <c r="ABR193" s="35"/>
      <c r="ABS193" s="35"/>
      <c r="ABT193" s="35"/>
      <c r="ABU193" s="35"/>
      <c r="ABV193" s="35"/>
      <c r="ABW193" s="35"/>
      <c r="ABX193" s="35"/>
      <c r="ABY193" s="35"/>
      <c r="ABZ193" s="35"/>
      <c r="ACA193" s="35"/>
      <c r="ACB193" s="35"/>
      <c r="ACC193" s="35"/>
      <c r="ACD193" s="35"/>
      <c r="ACE193" s="35"/>
      <c r="ACF193" s="35"/>
      <c r="ACG193" s="35"/>
      <c r="ACH193" s="35"/>
      <c r="ACI193" s="35"/>
      <c r="ACJ193" s="35"/>
      <c r="ACK193" s="35"/>
      <c r="ACL193" s="35"/>
      <c r="ACM193" s="35"/>
      <c r="ACN193" s="35"/>
      <c r="ACO193" s="35"/>
      <c r="ACP193" s="35"/>
      <c r="ACQ193" s="35"/>
      <c r="ACR193" s="35"/>
      <c r="ACS193" s="35"/>
      <c r="ACT193" s="35"/>
      <c r="ACU193" s="35"/>
      <c r="ACV193" s="35"/>
      <c r="ACW193" s="35"/>
      <c r="ACX193" s="35"/>
      <c r="ACY193" s="35"/>
      <c r="ACZ193" s="35"/>
      <c r="ADA193" s="35"/>
      <c r="ADB193" s="35"/>
      <c r="ADC193" s="35"/>
      <c r="ADD193" s="35"/>
      <c r="ADE193" s="35"/>
      <c r="ADF193" s="35"/>
      <c r="ADG193" s="35"/>
      <c r="ADH193" s="35"/>
      <c r="ADI193" s="35"/>
      <c r="ADJ193" s="35"/>
      <c r="ADK193" s="35"/>
      <c r="ADL193" s="35"/>
      <c r="ADM193" s="35"/>
      <c r="ADN193" s="35"/>
      <c r="ADO193" s="35"/>
      <c r="ADP193" s="35"/>
      <c r="ADQ193" s="35"/>
      <c r="ADR193" s="35"/>
      <c r="ADS193" s="35"/>
      <c r="ADT193" s="35"/>
      <c r="ADU193" s="35"/>
      <c r="ADV193" s="35"/>
      <c r="ADW193" s="35"/>
      <c r="ADX193" s="35"/>
      <c r="ADY193" s="35"/>
      <c r="ADZ193" s="35"/>
      <c r="AEA193" s="35"/>
      <c r="AEB193" s="35"/>
      <c r="AEC193" s="35"/>
      <c r="AED193" s="35"/>
      <c r="AEE193" s="35"/>
      <c r="AEF193" s="35"/>
      <c r="AEG193" s="35"/>
      <c r="AEH193" s="35"/>
      <c r="AEI193" s="35"/>
      <c r="AEJ193" s="35"/>
      <c r="AEK193" s="35"/>
      <c r="AEL193" s="35"/>
      <c r="AEM193" s="35"/>
      <c r="AEN193" s="35"/>
      <c r="AEO193" s="35"/>
      <c r="AEP193" s="35"/>
      <c r="AEQ193" s="35"/>
      <c r="AER193" s="35"/>
      <c r="AES193" s="35"/>
      <c r="AET193" s="35"/>
      <c r="AEU193" s="35"/>
      <c r="AEV193" s="35"/>
      <c r="AEW193" s="35"/>
      <c r="AEX193" s="35"/>
      <c r="AEY193" s="35"/>
      <c r="AEZ193" s="35"/>
      <c r="AFA193" s="35"/>
      <c r="AFB193" s="35"/>
      <c r="AFC193" s="35"/>
      <c r="AFD193" s="35"/>
      <c r="AFE193" s="35"/>
      <c r="AFF193" s="35"/>
      <c r="AFG193" s="35"/>
      <c r="AFH193" s="35"/>
      <c r="AFI193" s="35"/>
      <c r="AFJ193" s="35"/>
      <c r="AFK193" s="35"/>
      <c r="AFL193" s="35"/>
      <c r="AFM193" s="35"/>
      <c r="AFN193" s="35"/>
      <c r="AFO193" s="35"/>
      <c r="AFP193" s="35"/>
      <c r="AFQ193" s="35"/>
      <c r="AFR193" s="35"/>
      <c r="AFS193" s="35"/>
      <c r="AFT193" s="35"/>
      <c r="AFU193" s="35"/>
      <c r="AFV193" s="35"/>
      <c r="AFW193" s="35"/>
      <c r="AFX193" s="35"/>
      <c r="AFY193" s="35"/>
      <c r="AFZ193" s="35"/>
      <c r="AGA193" s="35"/>
      <c r="AGB193" s="35"/>
      <c r="AGC193" s="35"/>
      <c r="AGD193" s="35"/>
      <c r="AGE193" s="35"/>
      <c r="AGF193" s="35"/>
      <c r="AGG193" s="35"/>
      <c r="AGH193" s="35"/>
      <c r="AGI193" s="35"/>
      <c r="AGJ193" s="35"/>
      <c r="AGK193" s="35"/>
      <c r="AGL193" s="35"/>
      <c r="AGM193" s="35"/>
      <c r="AGN193" s="35"/>
      <c r="AGO193" s="35"/>
      <c r="AGP193" s="35"/>
      <c r="AGQ193" s="35"/>
      <c r="AGR193" s="35"/>
      <c r="AGS193" s="35"/>
      <c r="AGT193" s="35"/>
      <c r="AGU193" s="35"/>
      <c r="AGV193" s="35"/>
      <c r="AGW193" s="35"/>
      <c r="AGX193" s="35"/>
      <c r="AGY193" s="35"/>
      <c r="AGZ193" s="35"/>
      <c r="AHA193" s="35"/>
      <c r="AHB193" s="35"/>
      <c r="AHC193" s="35"/>
      <c r="AHD193" s="35"/>
      <c r="AHE193" s="35"/>
      <c r="AHF193" s="35"/>
      <c r="AHG193" s="35"/>
      <c r="AHH193" s="35"/>
      <c r="AHI193" s="35"/>
      <c r="AHJ193" s="35"/>
      <c r="AHK193" s="35"/>
      <c r="AHL193" s="35"/>
      <c r="AHM193" s="35"/>
      <c r="AHN193" s="35"/>
      <c r="AHO193" s="35"/>
      <c r="AHP193" s="35"/>
      <c r="AHQ193" s="35"/>
      <c r="AHR193" s="35"/>
      <c r="AHS193" s="35"/>
      <c r="AHT193" s="35"/>
      <c r="AHU193" s="35"/>
      <c r="AHV193" s="35"/>
      <c r="AHW193" s="35"/>
      <c r="AHX193" s="35"/>
      <c r="AHY193" s="35"/>
      <c r="AHZ193" s="35"/>
      <c r="AIA193" s="35"/>
      <c r="AIB193" s="35"/>
      <c r="AIC193" s="35"/>
      <c r="AID193" s="35"/>
      <c r="AIE193" s="35"/>
      <c r="AIF193" s="35"/>
      <c r="AIG193" s="35"/>
      <c r="AIH193" s="35"/>
      <c r="AII193" s="35"/>
      <c r="AIJ193" s="35"/>
      <c r="AIK193" s="35"/>
      <c r="AIL193" s="35"/>
      <c r="AIM193" s="35"/>
      <c r="AIN193" s="35"/>
      <c r="AIO193" s="35"/>
      <c r="AIP193" s="35"/>
      <c r="AIQ193" s="35"/>
      <c r="AIR193" s="35"/>
      <c r="AIS193" s="35"/>
      <c r="AIT193" s="35"/>
      <c r="AIU193" s="35"/>
      <c r="AIV193" s="35"/>
      <c r="AIW193" s="35"/>
      <c r="AIX193" s="35"/>
      <c r="AIY193" s="35"/>
      <c r="AIZ193" s="35"/>
      <c r="AJA193" s="35"/>
      <c r="AJB193" s="35"/>
      <c r="AJC193" s="35"/>
      <c r="AJD193" s="35"/>
      <c r="AJE193" s="35"/>
      <c r="AJF193" s="35"/>
      <c r="AJG193" s="35"/>
      <c r="AJH193" s="35"/>
      <c r="AJI193" s="35"/>
      <c r="AJJ193" s="35"/>
      <c r="AJK193" s="35"/>
      <c r="AJL193" s="35"/>
      <c r="AJM193" s="35"/>
      <c r="AJN193" s="35"/>
      <c r="AJO193" s="35"/>
      <c r="AJP193" s="35"/>
      <c r="AJQ193" s="35"/>
      <c r="AJR193" s="35"/>
      <c r="AJS193" s="35"/>
      <c r="AJT193" s="35"/>
      <c r="AJU193" s="35"/>
      <c r="AJV193" s="35"/>
      <c r="AJW193" s="35"/>
      <c r="AJX193" s="35"/>
      <c r="AJY193" s="35"/>
      <c r="AJZ193" s="35"/>
      <c r="AKA193" s="35"/>
      <c r="AKB193" s="35"/>
      <c r="AKC193" s="35"/>
      <c r="AKD193" s="35"/>
      <c r="AKE193" s="35"/>
      <c r="AKF193" s="35"/>
      <c r="AKG193" s="35"/>
      <c r="AKH193" s="35"/>
      <c r="AKI193" s="35"/>
      <c r="AKJ193" s="35"/>
      <c r="AKK193" s="35"/>
      <c r="AKL193" s="35"/>
      <c r="AKM193" s="35"/>
      <c r="AKN193" s="35"/>
      <c r="AKO193" s="35"/>
      <c r="AKP193" s="35"/>
      <c r="AKQ193" s="35"/>
      <c r="AKR193" s="35"/>
      <c r="AKS193" s="35"/>
      <c r="AKT193" s="35"/>
      <c r="AKU193" s="35"/>
      <c r="AKV193" s="35"/>
      <c r="AKW193" s="35"/>
      <c r="AKX193" s="35"/>
      <c r="AKY193" s="35"/>
      <c r="AKZ193" s="35"/>
      <c r="ALA193" s="35"/>
      <c r="ALB193" s="35"/>
      <c r="ALC193" s="35"/>
      <c r="ALD193" s="35"/>
      <c r="ALE193" s="35"/>
      <c r="ALF193" s="35"/>
      <c r="ALG193" s="35"/>
      <c r="ALH193" s="35"/>
      <c r="ALI193" s="35"/>
      <c r="ALJ193" s="35"/>
      <c r="ALK193" s="35"/>
      <c r="ALL193" s="35"/>
      <c r="ALM193" s="35"/>
      <c r="ALN193" s="35"/>
      <c r="ALO193" s="35"/>
      <c r="ALP193" s="35"/>
      <c r="ALQ193" s="35"/>
      <c r="ALR193" s="35"/>
      <c r="ALS193" s="35"/>
      <c r="ALT193" s="35"/>
      <c r="ALU193" s="35"/>
      <c r="ALV193" s="35"/>
      <c r="ALW193" s="35"/>
      <c r="ALX193" s="35"/>
      <c r="ALY193" s="35"/>
      <c r="ALZ193" s="35"/>
      <c r="AMA193" s="35"/>
    </row>
    <row r="194" spans="14:1015">
      <c r="N194" s="3">
        <f>Y194*info!T$4+AC194*info!T$5+AG194*info!T$6+AK194*info!T$7+N193</f>
        <v>3.8969999999999971</v>
      </c>
      <c r="P194" s="45">
        <v>154</v>
      </c>
      <c r="Q194" s="131"/>
      <c r="R194" s="131"/>
      <c r="S194" s="161">
        <f t="shared" si="93"/>
        <v>2.9164822134387348E-2</v>
      </c>
      <c r="T194" s="169">
        <f>AA193*$AA$30*$AA$34*(1-$AA$32)+AE193*$AE$30*$AE$34*(1-$AE$32)+AI193*$AI$30*$AI$34*(1-$AI$32)+AM193*$AM$30*$AM$34*(1-$AM$32)+AQ193*$AQ$30*$AQ$34*(1-$AQ$32)+AU193*$AU$30*$AU$34*(1-$AU$32)+Q194-R194+AW193+AX193+Advance!G168</f>
        <v>0.26369999999999938</v>
      </c>
      <c r="U194" s="132">
        <f t="shared" si="102"/>
        <v>0</v>
      </c>
      <c r="V194" s="165">
        <f t="shared" si="81"/>
        <v>0.26369999999999938</v>
      </c>
      <c r="W194" s="166">
        <f t="shared" si="94"/>
        <v>9.8159999999999989</v>
      </c>
      <c r="X194" s="49"/>
      <c r="Y194" s="42">
        <f t="shared" si="73"/>
        <v>0</v>
      </c>
      <c r="Z194" s="46">
        <f t="shared" si="95"/>
        <v>0</v>
      </c>
      <c r="AA194" s="47">
        <f t="shared" si="82"/>
        <v>0</v>
      </c>
      <c r="AB194" s="48">
        <f t="shared" si="83"/>
        <v>0.26369999999999938</v>
      </c>
      <c r="AC194" s="49">
        <f t="shared" si="84"/>
        <v>0</v>
      </c>
      <c r="AD194" s="46">
        <f t="shared" si="96"/>
        <v>0</v>
      </c>
      <c r="AE194" s="46">
        <f t="shared" si="85"/>
        <v>100</v>
      </c>
      <c r="AF194" s="50">
        <f t="shared" si="74"/>
        <v>0.26369999999999938</v>
      </c>
      <c r="AG194" s="42">
        <f t="shared" si="97"/>
        <v>7</v>
      </c>
      <c r="AH194" s="46">
        <f t="shared" si="98"/>
        <v>-6</v>
      </c>
      <c r="AI194" s="46">
        <f t="shared" si="86"/>
        <v>200</v>
      </c>
      <c r="AJ194" s="50">
        <f t="shared" si="75"/>
        <v>9.5699999999999369E-2</v>
      </c>
      <c r="AK194" s="42">
        <f t="shared" si="87"/>
        <v>2</v>
      </c>
      <c r="AL194" s="46">
        <f t="shared" si="99"/>
        <v>-1</v>
      </c>
      <c r="AM194" s="46">
        <f t="shared" si="88"/>
        <v>106</v>
      </c>
      <c r="AN194" s="50">
        <f t="shared" si="76"/>
        <v>2.3699999999999374E-2</v>
      </c>
      <c r="AO194" s="42">
        <f t="shared" si="89"/>
        <v>0</v>
      </c>
      <c r="AP194" s="46">
        <f t="shared" si="100"/>
        <v>0</v>
      </c>
      <c r="AQ194" s="46">
        <f t="shared" si="90"/>
        <v>0</v>
      </c>
      <c r="AR194" s="50">
        <f t="shared" si="77"/>
        <v>2.3699999999999374E-2</v>
      </c>
      <c r="AS194" s="42">
        <f t="shared" si="91"/>
        <v>0</v>
      </c>
      <c r="AT194" s="46">
        <f t="shared" si="101"/>
        <v>0</v>
      </c>
      <c r="AU194" s="46">
        <f t="shared" si="92"/>
        <v>0</v>
      </c>
      <c r="AV194" s="51">
        <f t="shared" si="78"/>
        <v>2.3699999999999374E-2</v>
      </c>
      <c r="AW194" s="42">
        <f t="shared" si="79"/>
        <v>0.26369999999999938</v>
      </c>
      <c r="AX194" s="43">
        <f t="shared" si="80"/>
        <v>-0.24</v>
      </c>
      <c r="AY194" s="42">
        <f t="shared" si="103"/>
        <v>406</v>
      </c>
      <c r="AZ194" s="52">
        <f t="shared" si="104"/>
        <v>9.8159999999999989</v>
      </c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  <c r="QR194" s="35"/>
      <c r="QS194" s="35"/>
      <c r="QT194" s="35"/>
      <c r="QU194" s="35"/>
      <c r="QV194" s="35"/>
      <c r="QW194" s="35"/>
      <c r="QX194" s="35"/>
      <c r="QY194" s="35"/>
      <c r="QZ194" s="35"/>
      <c r="RA194" s="35"/>
      <c r="RB194" s="35"/>
      <c r="RC194" s="35"/>
      <c r="RD194" s="35"/>
      <c r="RE194" s="35"/>
      <c r="RF194" s="35"/>
      <c r="RG194" s="35"/>
      <c r="RH194" s="35"/>
      <c r="RI194" s="35"/>
      <c r="RJ194" s="35"/>
      <c r="RK194" s="35"/>
      <c r="RL194" s="35"/>
      <c r="RM194" s="35"/>
      <c r="RN194" s="35"/>
      <c r="RO194" s="35"/>
      <c r="RP194" s="35"/>
      <c r="RQ194" s="35"/>
      <c r="RR194" s="35"/>
      <c r="RS194" s="35"/>
      <c r="RT194" s="35"/>
      <c r="RU194" s="35"/>
      <c r="RV194" s="35"/>
      <c r="RW194" s="35"/>
      <c r="RX194" s="35"/>
      <c r="RY194" s="35"/>
      <c r="RZ194" s="35"/>
      <c r="SA194" s="35"/>
      <c r="SB194" s="35"/>
      <c r="SC194" s="35"/>
      <c r="SD194" s="35"/>
      <c r="SE194" s="35"/>
      <c r="SF194" s="35"/>
      <c r="SG194" s="35"/>
      <c r="SH194" s="35"/>
      <c r="SI194" s="35"/>
      <c r="SJ194" s="35"/>
      <c r="SK194" s="35"/>
      <c r="SL194" s="35"/>
      <c r="SM194" s="35"/>
      <c r="SN194" s="35"/>
      <c r="SO194" s="35"/>
      <c r="SP194" s="35"/>
      <c r="SQ194" s="35"/>
      <c r="SR194" s="35"/>
      <c r="SS194" s="35"/>
      <c r="ST194" s="35"/>
      <c r="SU194" s="35"/>
      <c r="SV194" s="35"/>
      <c r="SW194" s="35"/>
      <c r="SX194" s="35"/>
      <c r="SY194" s="35"/>
      <c r="SZ194" s="35"/>
      <c r="TA194" s="35"/>
      <c r="TB194" s="35"/>
      <c r="TC194" s="35"/>
      <c r="TD194" s="35"/>
      <c r="TE194" s="35"/>
      <c r="TF194" s="35"/>
      <c r="TG194" s="35"/>
      <c r="TH194" s="35"/>
      <c r="TI194" s="35"/>
      <c r="TJ194" s="35"/>
      <c r="TK194" s="35"/>
      <c r="TL194" s="35"/>
      <c r="TM194" s="35"/>
      <c r="TN194" s="35"/>
      <c r="TO194" s="35"/>
      <c r="TP194" s="35"/>
      <c r="TQ194" s="35"/>
      <c r="TR194" s="35"/>
      <c r="TS194" s="35"/>
      <c r="TT194" s="35"/>
      <c r="TU194" s="35"/>
      <c r="TV194" s="35"/>
      <c r="TW194" s="35"/>
      <c r="TX194" s="35"/>
      <c r="TY194" s="35"/>
      <c r="TZ194" s="35"/>
      <c r="UA194" s="35"/>
      <c r="UB194" s="35"/>
      <c r="UC194" s="35"/>
      <c r="UD194" s="35"/>
      <c r="UE194" s="35"/>
      <c r="UF194" s="35"/>
      <c r="UG194" s="35"/>
      <c r="UH194" s="35"/>
      <c r="UI194" s="35"/>
      <c r="UJ194" s="35"/>
      <c r="UK194" s="35"/>
      <c r="UL194" s="35"/>
      <c r="UM194" s="35"/>
      <c r="UN194" s="35"/>
      <c r="UO194" s="35"/>
      <c r="UP194" s="35"/>
      <c r="UQ194" s="35"/>
      <c r="UR194" s="35"/>
      <c r="US194" s="35"/>
      <c r="UT194" s="35"/>
      <c r="UU194" s="35"/>
      <c r="UV194" s="35"/>
      <c r="UW194" s="35"/>
      <c r="UX194" s="35"/>
      <c r="UY194" s="35"/>
      <c r="UZ194" s="35"/>
      <c r="VA194" s="35"/>
      <c r="VB194" s="35"/>
      <c r="VC194" s="35"/>
      <c r="VD194" s="35"/>
      <c r="VE194" s="35"/>
      <c r="VF194" s="35"/>
      <c r="VG194" s="35"/>
      <c r="VH194" s="35"/>
      <c r="VI194" s="35"/>
      <c r="VJ194" s="35"/>
      <c r="VK194" s="35"/>
      <c r="VL194" s="35"/>
      <c r="VM194" s="35"/>
      <c r="VN194" s="35"/>
      <c r="VO194" s="35"/>
      <c r="VP194" s="35"/>
      <c r="VQ194" s="35"/>
      <c r="VR194" s="35"/>
      <c r="VS194" s="35"/>
      <c r="VT194" s="35"/>
      <c r="VU194" s="35"/>
      <c r="VV194" s="35"/>
      <c r="VW194" s="35"/>
      <c r="VX194" s="35"/>
      <c r="VY194" s="35"/>
      <c r="VZ194" s="35"/>
      <c r="WA194" s="35"/>
      <c r="WB194" s="35"/>
      <c r="WC194" s="35"/>
      <c r="WD194" s="35"/>
      <c r="WE194" s="35"/>
      <c r="WF194" s="35"/>
      <c r="WG194" s="35"/>
      <c r="WH194" s="35"/>
      <c r="WI194" s="35"/>
      <c r="WJ194" s="35"/>
      <c r="WK194" s="35"/>
      <c r="WL194" s="35"/>
      <c r="WM194" s="35"/>
      <c r="WN194" s="35"/>
      <c r="WO194" s="35"/>
      <c r="WP194" s="35"/>
      <c r="WQ194" s="35"/>
      <c r="WR194" s="35"/>
      <c r="WS194" s="35"/>
      <c r="WT194" s="35"/>
      <c r="WU194" s="35"/>
      <c r="WV194" s="35"/>
      <c r="WW194" s="35"/>
      <c r="WX194" s="35"/>
      <c r="WY194" s="35"/>
      <c r="WZ194" s="35"/>
      <c r="XA194" s="35"/>
      <c r="XB194" s="35"/>
      <c r="XC194" s="35"/>
      <c r="XD194" s="35"/>
      <c r="XE194" s="35"/>
      <c r="XF194" s="35"/>
      <c r="XG194" s="35"/>
      <c r="XH194" s="35"/>
      <c r="XI194" s="35"/>
      <c r="XJ194" s="35"/>
      <c r="XK194" s="35"/>
      <c r="XL194" s="35"/>
      <c r="XM194" s="35"/>
      <c r="XN194" s="35"/>
      <c r="XO194" s="35"/>
      <c r="XP194" s="35"/>
      <c r="XQ194" s="35"/>
      <c r="XR194" s="35"/>
      <c r="XS194" s="35"/>
      <c r="XT194" s="35"/>
      <c r="XU194" s="35"/>
      <c r="XV194" s="35"/>
      <c r="XW194" s="35"/>
      <c r="XX194" s="35"/>
      <c r="XY194" s="35"/>
      <c r="XZ194" s="35"/>
      <c r="YA194" s="35"/>
      <c r="YB194" s="35"/>
      <c r="YC194" s="35"/>
      <c r="YD194" s="35"/>
      <c r="YE194" s="35"/>
      <c r="YF194" s="35"/>
      <c r="YG194" s="35"/>
      <c r="YH194" s="35"/>
      <c r="YI194" s="35"/>
      <c r="YJ194" s="35"/>
      <c r="YK194" s="35"/>
      <c r="YL194" s="35"/>
      <c r="YM194" s="35"/>
      <c r="YN194" s="35"/>
      <c r="YO194" s="35"/>
      <c r="YP194" s="35"/>
      <c r="YQ194" s="35"/>
      <c r="YR194" s="35"/>
      <c r="YS194" s="35"/>
      <c r="YT194" s="35"/>
      <c r="YU194" s="35"/>
      <c r="YV194" s="35"/>
      <c r="YW194" s="35"/>
      <c r="YX194" s="35"/>
      <c r="YY194" s="35"/>
      <c r="YZ194" s="35"/>
      <c r="ZA194" s="35"/>
      <c r="ZB194" s="35"/>
      <c r="ZC194" s="35"/>
      <c r="ZD194" s="35"/>
      <c r="ZE194" s="35"/>
      <c r="ZF194" s="35"/>
      <c r="ZG194" s="35"/>
      <c r="ZH194" s="35"/>
      <c r="ZI194" s="35"/>
      <c r="ZJ194" s="35"/>
      <c r="ZK194" s="35"/>
      <c r="ZL194" s="35"/>
      <c r="ZM194" s="35"/>
      <c r="ZN194" s="35"/>
      <c r="ZO194" s="35"/>
      <c r="ZP194" s="35"/>
      <c r="ZQ194" s="35"/>
      <c r="ZR194" s="35"/>
      <c r="ZS194" s="35"/>
      <c r="ZT194" s="35"/>
      <c r="ZU194" s="35"/>
      <c r="ZV194" s="35"/>
      <c r="ZW194" s="35"/>
      <c r="ZX194" s="35"/>
      <c r="ZY194" s="35"/>
      <c r="ZZ194" s="35"/>
      <c r="AAA194" s="35"/>
      <c r="AAB194" s="35"/>
      <c r="AAC194" s="35"/>
      <c r="AAD194" s="35"/>
      <c r="AAE194" s="35"/>
      <c r="AAF194" s="35"/>
      <c r="AAG194" s="35"/>
      <c r="AAH194" s="35"/>
      <c r="AAI194" s="35"/>
      <c r="AAJ194" s="35"/>
      <c r="AAK194" s="35"/>
      <c r="AAL194" s="35"/>
      <c r="AAM194" s="35"/>
      <c r="AAN194" s="35"/>
      <c r="AAO194" s="35"/>
      <c r="AAP194" s="35"/>
      <c r="AAQ194" s="35"/>
      <c r="AAR194" s="35"/>
      <c r="AAS194" s="35"/>
      <c r="AAT194" s="35"/>
      <c r="AAU194" s="35"/>
      <c r="AAV194" s="35"/>
      <c r="AAW194" s="35"/>
      <c r="AAX194" s="35"/>
      <c r="AAY194" s="35"/>
      <c r="AAZ194" s="35"/>
      <c r="ABA194" s="35"/>
      <c r="ABB194" s="35"/>
      <c r="ABC194" s="35"/>
      <c r="ABD194" s="35"/>
      <c r="ABE194" s="35"/>
      <c r="ABF194" s="35"/>
      <c r="ABG194" s="35"/>
      <c r="ABH194" s="35"/>
      <c r="ABI194" s="35"/>
      <c r="ABJ194" s="35"/>
      <c r="ABK194" s="35"/>
      <c r="ABL194" s="35"/>
      <c r="ABM194" s="35"/>
      <c r="ABN194" s="35"/>
      <c r="ABO194" s="35"/>
      <c r="ABP194" s="35"/>
      <c r="ABQ194" s="35"/>
      <c r="ABR194" s="35"/>
      <c r="ABS194" s="35"/>
      <c r="ABT194" s="35"/>
      <c r="ABU194" s="35"/>
      <c r="ABV194" s="35"/>
      <c r="ABW194" s="35"/>
      <c r="ABX194" s="35"/>
      <c r="ABY194" s="35"/>
      <c r="ABZ194" s="35"/>
      <c r="ACA194" s="35"/>
      <c r="ACB194" s="35"/>
      <c r="ACC194" s="35"/>
      <c r="ACD194" s="35"/>
      <c r="ACE194" s="35"/>
      <c r="ACF194" s="35"/>
      <c r="ACG194" s="35"/>
      <c r="ACH194" s="35"/>
      <c r="ACI194" s="35"/>
      <c r="ACJ194" s="35"/>
      <c r="ACK194" s="35"/>
      <c r="ACL194" s="35"/>
      <c r="ACM194" s="35"/>
      <c r="ACN194" s="35"/>
      <c r="ACO194" s="35"/>
      <c r="ACP194" s="35"/>
      <c r="ACQ194" s="35"/>
      <c r="ACR194" s="35"/>
      <c r="ACS194" s="35"/>
      <c r="ACT194" s="35"/>
      <c r="ACU194" s="35"/>
      <c r="ACV194" s="35"/>
      <c r="ACW194" s="35"/>
      <c r="ACX194" s="35"/>
      <c r="ACY194" s="35"/>
      <c r="ACZ194" s="35"/>
      <c r="ADA194" s="35"/>
      <c r="ADB194" s="35"/>
      <c r="ADC194" s="35"/>
      <c r="ADD194" s="35"/>
      <c r="ADE194" s="35"/>
      <c r="ADF194" s="35"/>
      <c r="ADG194" s="35"/>
      <c r="ADH194" s="35"/>
      <c r="ADI194" s="35"/>
      <c r="ADJ194" s="35"/>
      <c r="ADK194" s="35"/>
      <c r="ADL194" s="35"/>
      <c r="ADM194" s="35"/>
      <c r="ADN194" s="35"/>
      <c r="ADO194" s="35"/>
      <c r="ADP194" s="35"/>
      <c r="ADQ194" s="35"/>
      <c r="ADR194" s="35"/>
      <c r="ADS194" s="35"/>
      <c r="ADT194" s="35"/>
      <c r="ADU194" s="35"/>
      <c r="ADV194" s="35"/>
      <c r="ADW194" s="35"/>
      <c r="ADX194" s="35"/>
      <c r="ADY194" s="35"/>
      <c r="ADZ194" s="35"/>
      <c r="AEA194" s="35"/>
      <c r="AEB194" s="35"/>
      <c r="AEC194" s="35"/>
      <c r="AED194" s="35"/>
      <c r="AEE194" s="35"/>
      <c r="AEF194" s="35"/>
      <c r="AEG194" s="35"/>
      <c r="AEH194" s="35"/>
      <c r="AEI194" s="35"/>
      <c r="AEJ194" s="35"/>
      <c r="AEK194" s="35"/>
      <c r="AEL194" s="35"/>
      <c r="AEM194" s="35"/>
      <c r="AEN194" s="35"/>
      <c r="AEO194" s="35"/>
      <c r="AEP194" s="35"/>
      <c r="AEQ194" s="35"/>
      <c r="AER194" s="35"/>
      <c r="AES194" s="35"/>
      <c r="AET194" s="35"/>
      <c r="AEU194" s="35"/>
      <c r="AEV194" s="35"/>
      <c r="AEW194" s="35"/>
      <c r="AEX194" s="35"/>
      <c r="AEY194" s="35"/>
      <c r="AEZ194" s="35"/>
      <c r="AFA194" s="35"/>
      <c r="AFB194" s="35"/>
      <c r="AFC194" s="35"/>
      <c r="AFD194" s="35"/>
      <c r="AFE194" s="35"/>
      <c r="AFF194" s="35"/>
      <c r="AFG194" s="35"/>
      <c r="AFH194" s="35"/>
      <c r="AFI194" s="35"/>
      <c r="AFJ194" s="35"/>
      <c r="AFK194" s="35"/>
      <c r="AFL194" s="35"/>
      <c r="AFM194" s="35"/>
      <c r="AFN194" s="35"/>
      <c r="AFO194" s="35"/>
      <c r="AFP194" s="35"/>
      <c r="AFQ194" s="35"/>
      <c r="AFR194" s="35"/>
      <c r="AFS194" s="35"/>
      <c r="AFT194" s="35"/>
      <c r="AFU194" s="35"/>
      <c r="AFV194" s="35"/>
      <c r="AFW194" s="35"/>
      <c r="AFX194" s="35"/>
      <c r="AFY194" s="35"/>
      <c r="AFZ194" s="35"/>
      <c r="AGA194" s="35"/>
      <c r="AGB194" s="35"/>
      <c r="AGC194" s="35"/>
      <c r="AGD194" s="35"/>
      <c r="AGE194" s="35"/>
      <c r="AGF194" s="35"/>
      <c r="AGG194" s="35"/>
      <c r="AGH194" s="35"/>
      <c r="AGI194" s="35"/>
      <c r="AGJ194" s="35"/>
      <c r="AGK194" s="35"/>
      <c r="AGL194" s="35"/>
      <c r="AGM194" s="35"/>
      <c r="AGN194" s="35"/>
      <c r="AGO194" s="35"/>
      <c r="AGP194" s="35"/>
      <c r="AGQ194" s="35"/>
      <c r="AGR194" s="35"/>
      <c r="AGS194" s="35"/>
      <c r="AGT194" s="35"/>
      <c r="AGU194" s="35"/>
      <c r="AGV194" s="35"/>
      <c r="AGW194" s="35"/>
      <c r="AGX194" s="35"/>
      <c r="AGY194" s="35"/>
      <c r="AGZ194" s="35"/>
      <c r="AHA194" s="35"/>
      <c r="AHB194" s="35"/>
      <c r="AHC194" s="35"/>
      <c r="AHD194" s="35"/>
      <c r="AHE194" s="35"/>
      <c r="AHF194" s="35"/>
      <c r="AHG194" s="35"/>
      <c r="AHH194" s="35"/>
      <c r="AHI194" s="35"/>
      <c r="AHJ194" s="35"/>
      <c r="AHK194" s="35"/>
      <c r="AHL194" s="35"/>
      <c r="AHM194" s="35"/>
      <c r="AHN194" s="35"/>
      <c r="AHO194" s="35"/>
      <c r="AHP194" s="35"/>
      <c r="AHQ194" s="35"/>
      <c r="AHR194" s="35"/>
      <c r="AHS194" s="35"/>
      <c r="AHT194" s="35"/>
      <c r="AHU194" s="35"/>
      <c r="AHV194" s="35"/>
      <c r="AHW194" s="35"/>
      <c r="AHX194" s="35"/>
      <c r="AHY194" s="35"/>
      <c r="AHZ194" s="35"/>
      <c r="AIA194" s="35"/>
      <c r="AIB194" s="35"/>
      <c r="AIC194" s="35"/>
      <c r="AID194" s="35"/>
      <c r="AIE194" s="35"/>
      <c r="AIF194" s="35"/>
      <c r="AIG194" s="35"/>
      <c r="AIH194" s="35"/>
      <c r="AII194" s="35"/>
      <c r="AIJ194" s="35"/>
      <c r="AIK194" s="35"/>
      <c r="AIL194" s="35"/>
      <c r="AIM194" s="35"/>
      <c r="AIN194" s="35"/>
      <c r="AIO194" s="35"/>
      <c r="AIP194" s="35"/>
      <c r="AIQ194" s="35"/>
      <c r="AIR194" s="35"/>
      <c r="AIS194" s="35"/>
      <c r="AIT194" s="35"/>
      <c r="AIU194" s="35"/>
      <c r="AIV194" s="35"/>
      <c r="AIW194" s="35"/>
      <c r="AIX194" s="35"/>
      <c r="AIY194" s="35"/>
      <c r="AIZ194" s="35"/>
      <c r="AJA194" s="35"/>
      <c r="AJB194" s="35"/>
      <c r="AJC194" s="35"/>
      <c r="AJD194" s="35"/>
      <c r="AJE194" s="35"/>
      <c r="AJF194" s="35"/>
      <c r="AJG194" s="35"/>
      <c r="AJH194" s="35"/>
      <c r="AJI194" s="35"/>
      <c r="AJJ194" s="35"/>
      <c r="AJK194" s="35"/>
      <c r="AJL194" s="35"/>
      <c r="AJM194" s="35"/>
      <c r="AJN194" s="35"/>
      <c r="AJO194" s="35"/>
      <c r="AJP194" s="35"/>
      <c r="AJQ194" s="35"/>
      <c r="AJR194" s="35"/>
      <c r="AJS194" s="35"/>
      <c r="AJT194" s="35"/>
      <c r="AJU194" s="35"/>
      <c r="AJV194" s="35"/>
      <c r="AJW194" s="35"/>
      <c r="AJX194" s="35"/>
      <c r="AJY194" s="35"/>
      <c r="AJZ194" s="35"/>
      <c r="AKA194" s="35"/>
      <c r="AKB194" s="35"/>
      <c r="AKC194" s="35"/>
      <c r="AKD194" s="35"/>
      <c r="AKE194" s="35"/>
      <c r="AKF194" s="35"/>
      <c r="AKG194" s="35"/>
      <c r="AKH194" s="35"/>
      <c r="AKI194" s="35"/>
      <c r="AKJ194" s="35"/>
      <c r="AKK194" s="35"/>
      <c r="AKL194" s="35"/>
      <c r="AKM194" s="35"/>
      <c r="AKN194" s="35"/>
      <c r="AKO194" s="35"/>
      <c r="AKP194" s="35"/>
      <c r="AKQ194" s="35"/>
      <c r="AKR194" s="35"/>
      <c r="AKS194" s="35"/>
      <c r="AKT194" s="35"/>
      <c r="AKU194" s="35"/>
      <c r="AKV194" s="35"/>
      <c r="AKW194" s="35"/>
      <c r="AKX194" s="35"/>
      <c r="AKY194" s="35"/>
      <c r="AKZ194" s="35"/>
      <c r="ALA194" s="35"/>
      <c r="ALB194" s="35"/>
      <c r="ALC194" s="35"/>
      <c r="ALD194" s="35"/>
      <c r="ALE194" s="35"/>
      <c r="ALF194" s="35"/>
      <c r="ALG194" s="35"/>
      <c r="ALH194" s="35"/>
      <c r="ALI194" s="35"/>
      <c r="ALJ194" s="35"/>
      <c r="ALK194" s="35"/>
      <c r="ALL194" s="35"/>
      <c r="ALM194" s="35"/>
      <c r="ALN194" s="35"/>
      <c r="ALO194" s="35"/>
      <c r="ALP194" s="35"/>
      <c r="ALQ194" s="35"/>
      <c r="ALR194" s="35"/>
      <c r="ALS194" s="35"/>
      <c r="ALT194" s="35"/>
      <c r="ALU194" s="35"/>
      <c r="ALV194" s="35"/>
      <c r="ALW194" s="35"/>
      <c r="ALX194" s="35"/>
      <c r="ALY194" s="35"/>
      <c r="ALZ194" s="35"/>
      <c r="AMA194" s="35"/>
    </row>
    <row r="195" spans="14:1015">
      <c r="N195" s="3">
        <f>Y195*info!T$4+AC195*info!T$5+AG195*info!T$6+AK195*info!T$7+N194</f>
        <v>3.9293999999999971</v>
      </c>
      <c r="P195" s="45">
        <v>155</v>
      </c>
      <c r="Q195" s="131"/>
      <c r="R195" s="131"/>
      <c r="S195" s="161">
        <f t="shared" si="93"/>
        <v>2.932490118577075E-2</v>
      </c>
      <c r="T195" s="169">
        <f>AA194*$AA$30*$AA$34*(1-$AA$32)+AE194*$AE$30*$AE$34*(1-$AE$32)+AI194*$AI$30*$AI$34*(1-$AI$32)+AM194*$AM$30*$AM$34*(1-$AM$32)+AQ194*$AQ$30*$AQ$34*(1-$AQ$32)+AU194*$AU$30*$AU$34*(1-$AU$32)+Q195-R195+AW194+AX194+Advance!G169</f>
        <v>0.26909999999999945</v>
      </c>
      <c r="U195" s="132">
        <f t="shared" si="102"/>
        <v>0</v>
      </c>
      <c r="V195" s="165">
        <f t="shared" si="81"/>
        <v>0.26909999999999945</v>
      </c>
      <c r="W195" s="166">
        <f t="shared" si="94"/>
        <v>9.9239999999999995</v>
      </c>
      <c r="X195" s="49"/>
      <c r="Y195" s="42">
        <f t="shared" si="73"/>
        <v>0</v>
      </c>
      <c r="Z195" s="46">
        <f t="shared" si="95"/>
        <v>0</v>
      </c>
      <c r="AA195" s="47">
        <f t="shared" si="82"/>
        <v>0</v>
      </c>
      <c r="AB195" s="48">
        <f t="shared" si="83"/>
        <v>0.26909999999999945</v>
      </c>
      <c r="AC195" s="49">
        <f t="shared" si="84"/>
        <v>0</v>
      </c>
      <c r="AD195" s="46">
        <f t="shared" si="96"/>
        <v>0</v>
      </c>
      <c r="AE195" s="46">
        <f t="shared" si="85"/>
        <v>100</v>
      </c>
      <c r="AF195" s="50">
        <f t="shared" si="74"/>
        <v>0.26909999999999945</v>
      </c>
      <c r="AG195" s="42">
        <f t="shared" si="97"/>
        <v>5</v>
      </c>
      <c r="AH195" s="46">
        <f t="shared" si="98"/>
        <v>-5</v>
      </c>
      <c r="AI195" s="46">
        <f t="shared" si="86"/>
        <v>200</v>
      </c>
      <c r="AJ195" s="50">
        <f t="shared" si="75"/>
        <v>0.14909999999999946</v>
      </c>
      <c r="AK195" s="42">
        <f t="shared" si="87"/>
        <v>4</v>
      </c>
      <c r="AL195" s="46">
        <f t="shared" si="99"/>
        <v>-1</v>
      </c>
      <c r="AM195" s="46">
        <f t="shared" si="88"/>
        <v>109</v>
      </c>
      <c r="AN195" s="50">
        <f t="shared" si="76"/>
        <v>5.0999999999994661E-3</v>
      </c>
      <c r="AO195" s="42">
        <f t="shared" si="89"/>
        <v>0</v>
      </c>
      <c r="AP195" s="46">
        <f t="shared" si="100"/>
        <v>0</v>
      </c>
      <c r="AQ195" s="46">
        <f t="shared" si="90"/>
        <v>0</v>
      </c>
      <c r="AR195" s="50">
        <f t="shared" si="77"/>
        <v>5.0999999999994661E-3</v>
      </c>
      <c r="AS195" s="42">
        <f t="shared" si="91"/>
        <v>0</v>
      </c>
      <c r="AT195" s="46">
        <f t="shared" si="101"/>
        <v>0</v>
      </c>
      <c r="AU195" s="46">
        <f t="shared" si="92"/>
        <v>0</v>
      </c>
      <c r="AV195" s="51">
        <f t="shared" si="78"/>
        <v>5.0999999999994661E-3</v>
      </c>
      <c r="AW195" s="42">
        <f t="shared" si="79"/>
        <v>0.26909999999999945</v>
      </c>
      <c r="AX195" s="43">
        <f t="shared" si="80"/>
        <v>-0.26400000000000001</v>
      </c>
      <c r="AY195" s="42">
        <f t="shared" si="103"/>
        <v>409</v>
      </c>
      <c r="AZ195" s="52">
        <f t="shared" si="104"/>
        <v>9.9239999999999995</v>
      </c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  <c r="QR195" s="35"/>
      <c r="QS195" s="35"/>
      <c r="QT195" s="35"/>
      <c r="QU195" s="35"/>
      <c r="QV195" s="35"/>
      <c r="QW195" s="35"/>
      <c r="QX195" s="35"/>
      <c r="QY195" s="35"/>
      <c r="QZ195" s="35"/>
      <c r="RA195" s="35"/>
      <c r="RB195" s="35"/>
      <c r="RC195" s="35"/>
      <c r="RD195" s="35"/>
      <c r="RE195" s="35"/>
      <c r="RF195" s="35"/>
      <c r="RG195" s="35"/>
      <c r="RH195" s="35"/>
      <c r="RI195" s="35"/>
      <c r="RJ195" s="35"/>
      <c r="RK195" s="35"/>
      <c r="RL195" s="35"/>
      <c r="RM195" s="35"/>
      <c r="RN195" s="35"/>
      <c r="RO195" s="35"/>
      <c r="RP195" s="35"/>
      <c r="RQ195" s="35"/>
      <c r="RR195" s="35"/>
      <c r="RS195" s="35"/>
      <c r="RT195" s="35"/>
      <c r="RU195" s="35"/>
      <c r="RV195" s="35"/>
      <c r="RW195" s="35"/>
      <c r="RX195" s="35"/>
      <c r="RY195" s="35"/>
      <c r="RZ195" s="35"/>
      <c r="SA195" s="35"/>
      <c r="SB195" s="35"/>
      <c r="SC195" s="35"/>
      <c r="SD195" s="35"/>
      <c r="SE195" s="35"/>
      <c r="SF195" s="35"/>
      <c r="SG195" s="35"/>
      <c r="SH195" s="35"/>
      <c r="SI195" s="35"/>
      <c r="SJ195" s="35"/>
      <c r="SK195" s="35"/>
      <c r="SL195" s="35"/>
      <c r="SM195" s="35"/>
      <c r="SN195" s="35"/>
      <c r="SO195" s="35"/>
      <c r="SP195" s="35"/>
      <c r="SQ195" s="35"/>
      <c r="SR195" s="35"/>
      <c r="SS195" s="35"/>
      <c r="ST195" s="35"/>
      <c r="SU195" s="35"/>
      <c r="SV195" s="35"/>
      <c r="SW195" s="35"/>
      <c r="SX195" s="35"/>
      <c r="SY195" s="35"/>
      <c r="SZ195" s="35"/>
      <c r="TA195" s="35"/>
      <c r="TB195" s="35"/>
      <c r="TC195" s="35"/>
      <c r="TD195" s="35"/>
      <c r="TE195" s="35"/>
      <c r="TF195" s="35"/>
      <c r="TG195" s="35"/>
      <c r="TH195" s="35"/>
      <c r="TI195" s="35"/>
      <c r="TJ195" s="35"/>
      <c r="TK195" s="35"/>
      <c r="TL195" s="35"/>
      <c r="TM195" s="35"/>
      <c r="TN195" s="35"/>
      <c r="TO195" s="35"/>
      <c r="TP195" s="35"/>
      <c r="TQ195" s="35"/>
      <c r="TR195" s="35"/>
      <c r="TS195" s="35"/>
      <c r="TT195" s="35"/>
      <c r="TU195" s="35"/>
      <c r="TV195" s="35"/>
      <c r="TW195" s="35"/>
      <c r="TX195" s="35"/>
      <c r="TY195" s="35"/>
      <c r="TZ195" s="35"/>
      <c r="UA195" s="35"/>
      <c r="UB195" s="35"/>
      <c r="UC195" s="35"/>
      <c r="UD195" s="35"/>
      <c r="UE195" s="35"/>
      <c r="UF195" s="35"/>
      <c r="UG195" s="35"/>
      <c r="UH195" s="35"/>
      <c r="UI195" s="35"/>
      <c r="UJ195" s="35"/>
      <c r="UK195" s="35"/>
      <c r="UL195" s="35"/>
      <c r="UM195" s="35"/>
      <c r="UN195" s="35"/>
      <c r="UO195" s="35"/>
      <c r="UP195" s="35"/>
      <c r="UQ195" s="35"/>
      <c r="UR195" s="35"/>
      <c r="US195" s="35"/>
      <c r="UT195" s="35"/>
      <c r="UU195" s="35"/>
      <c r="UV195" s="35"/>
      <c r="UW195" s="35"/>
      <c r="UX195" s="35"/>
      <c r="UY195" s="35"/>
      <c r="UZ195" s="35"/>
      <c r="VA195" s="35"/>
      <c r="VB195" s="35"/>
      <c r="VC195" s="35"/>
      <c r="VD195" s="35"/>
      <c r="VE195" s="35"/>
      <c r="VF195" s="35"/>
      <c r="VG195" s="35"/>
      <c r="VH195" s="35"/>
      <c r="VI195" s="35"/>
      <c r="VJ195" s="35"/>
      <c r="VK195" s="35"/>
      <c r="VL195" s="35"/>
      <c r="VM195" s="35"/>
      <c r="VN195" s="35"/>
      <c r="VO195" s="35"/>
      <c r="VP195" s="35"/>
      <c r="VQ195" s="35"/>
      <c r="VR195" s="35"/>
      <c r="VS195" s="35"/>
      <c r="VT195" s="35"/>
      <c r="VU195" s="35"/>
      <c r="VV195" s="35"/>
      <c r="VW195" s="35"/>
      <c r="VX195" s="35"/>
      <c r="VY195" s="35"/>
      <c r="VZ195" s="35"/>
      <c r="WA195" s="35"/>
      <c r="WB195" s="35"/>
      <c r="WC195" s="35"/>
      <c r="WD195" s="35"/>
      <c r="WE195" s="35"/>
      <c r="WF195" s="35"/>
      <c r="WG195" s="35"/>
      <c r="WH195" s="35"/>
      <c r="WI195" s="35"/>
      <c r="WJ195" s="35"/>
      <c r="WK195" s="35"/>
      <c r="WL195" s="35"/>
      <c r="WM195" s="35"/>
      <c r="WN195" s="35"/>
      <c r="WO195" s="35"/>
      <c r="WP195" s="35"/>
      <c r="WQ195" s="35"/>
      <c r="WR195" s="35"/>
      <c r="WS195" s="35"/>
      <c r="WT195" s="35"/>
      <c r="WU195" s="35"/>
      <c r="WV195" s="35"/>
      <c r="WW195" s="35"/>
      <c r="WX195" s="35"/>
      <c r="WY195" s="35"/>
      <c r="WZ195" s="35"/>
      <c r="XA195" s="35"/>
      <c r="XB195" s="35"/>
      <c r="XC195" s="35"/>
      <c r="XD195" s="35"/>
      <c r="XE195" s="35"/>
      <c r="XF195" s="35"/>
      <c r="XG195" s="35"/>
      <c r="XH195" s="35"/>
      <c r="XI195" s="35"/>
      <c r="XJ195" s="35"/>
      <c r="XK195" s="35"/>
      <c r="XL195" s="35"/>
      <c r="XM195" s="35"/>
      <c r="XN195" s="35"/>
      <c r="XO195" s="35"/>
      <c r="XP195" s="35"/>
      <c r="XQ195" s="35"/>
      <c r="XR195" s="35"/>
      <c r="XS195" s="35"/>
      <c r="XT195" s="35"/>
      <c r="XU195" s="35"/>
      <c r="XV195" s="35"/>
      <c r="XW195" s="35"/>
      <c r="XX195" s="35"/>
      <c r="XY195" s="35"/>
      <c r="XZ195" s="35"/>
      <c r="YA195" s="35"/>
      <c r="YB195" s="35"/>
      <c r="YC195" s="35"/>
      <c r="YD195" s="35"/>
      <c r="YE195" s="35"/>
      <c r="YF195" s="35"/>
      <c r="YG195" s="35"/>
      <c r="YH195" s="35"/>
      <c r="YI195" s="35"/>
      <c r="YJ195" s="35"/>
      <c r="YK195" s="35"/>
      <c r="YL195" s="35"/>
      <c r="YM195" s="35"/>
      <c r="YN195" s="35"/>
      <c r="YO195" s="35"/>
      <c r="YP195" s="35"/>
      <c r="YQ195" s="35"/>
      <c r="YR195" s="35"/>
      <c r="YS195" s="35"/>
      <c r="YT195" s="35"/>
      <c r="YU195" s="35"/>
      <c r="YV195" s="35"/>
      <c r="YW195" s="35"/>
      <c r="YX195" s="35"/>
      <c r="YY195" s="35"/>
      <c r="YZ195" s="35"/>
      <c r="ZA195" s="35"/>
      <c r="ZB195" s="35"/>
      <c r="ZC195" s="35"/>
      <c r="ZD195" s="35"/>
      <c r="ZE195" s="35"/>
      <c r="ZF195" s="35"/>
      <c r="ZG195" s="35"/>
      <c r="ZH195" s="35"/>
      <c r="ZI195" s="35"/>
      <c r="ZJ195" s="35"/>
      <c r="ZK195" s="35"/>
      <c r="ZL195" s="35"/>
      <c r="ZM195" s="35"/>
      <c r="ZN195" s="35"/>
      <c r="ZO195" s="35"/>
      <c r="ZP195" s="35"/>
      <c r="ZQ195" s="35"/>
      <c r="ZR195" s="35"/>
      <c r="ZS195" s="35"/>
      <c r="ZT195" s="35"/>
      <c r="ZU195" s="35"/>
      <c r="ZV195" s="35"/>
      <c r="ZW195" s="35"/>
      <c r="ZX195" s="35"/>
      <c r="ZY195" s="35"/>
      <c r="ZZ195" s="35"/>
      <c r="AAA195" s="35"/>
      <c r="AAB195" s="35"/>
      <c r="AAC195" s="35"/>
      <c r="AAD195" s="35"/>
      <c r="AAE195" s="35"/>
      <c r="AAF195" s="35"/>
      <c r="AAG195" s="35"/>
      <c r="AAH195" s="35"/>
      <c r="AAI195" s="35"/>
      <c r="AAJ195" s="35"/>
      <c r="AAK195" s="35"/>
      <c r="AAL195" s="35"/>
      <c r="AAM195" s="35"/>
      <c r="AAN195" s="35"/>
      <c r="AAO195" s="35"/>
      <c r="AAP195" s="35"/>
      <c r="AAQ195" s="35"/>
      <c r="AAR195" s="35"/>
      <c r="AAS195" s="35"/>
      <c r="AAT195" s="35"/>
      <c r="AAU195" s="35"/>
      <c r="AAV195" s="35"/>
      <c r="AAW195" s="35"/>
      <c r="AAX195" s="35"/>
      <c r="AAY195" s="35"/>
      <c r="AAZ195" s="35"/>
      <c r="ABA195" s="35"/>
      <c r="ABB195" s="35"/>
      <c r="ABC195" s="35"/>
      <c r="ABD195" s="35"/>
      <c r="ABE195" s="35"/>
      <c r="ABF195" s="35"/>
      <c r="ABG195" s="35"/>
      <c r="ABH195" s="35"/>
      <c r="ABI195" s="35"/>
      <c r="ABJ195" s="35"/>
      <c r="ABK195" s="35"/>
      <c r="ABL195" s="35"/>
      <c r="ABM195" s="35"/>
      <c r="ABN195" s="35"/>
      <c r="ABO195" s="35"/>
      <c r="ABP195" s="35"/>
      <c r="ABQ195" s="35"/>
      <c r="ABR195" s="35"/>
      <c r="ABS195" s="35"/>
      <c r="ABT195" s="35"/>
      <c r="ABU195" s="35"/>
      <c r="ABV195" s="35"/>
      <c r="ABW195" s="35"/>
      <c r="ABX195" s="35"/>
      <c r="ABY195" s="35"/>
      <c r="ABZ195" s="35"/>
      <c r="ACA195" s="35"/>
      <c r="ACB195" s="35"/>
      <c r="ACC195" s="35"/>
      <c r="ACD195" s="35"/>
      <c r="ACE195" s="35"/>
      <c r="ACF195" s="35"/>
      <c r="ACG195" s="35"/>
      <c r="ACH195" s="35"/>
      <c r="ACI195" s="35"/>
      <c r="ACJ195" s="35"/>
      <c r="ACK195" s="35"/>
      <c r="ACL195" s="35"/>
      <c r="ACM195" s="35"/>
      <c r="ACN195" s="35"/>
      <c r="ACO195" s="35"/>
      <c r="ACP195" s="35"/>
      <c r="ACQ195" s="35"/>
      <c r="ACR195" s="35"/>
      <c r="ACS195" s="35"/>
      <c r="ACT195" s="35"/>
      <c r="ACU195" s="35"/>
      <c r="ACV195" s="35"/>
      <c r="ACW195" s="35"/>
      <c r="ACX195" s="35"/>
      <c r="ACY195" s="35"/>
      <c r="ACZ195" s="35"/>
      <c r="ADA195" s="35"/>
      <c r="ADB195" s="35"/>
      <c r="ADC195" s="35"/>
      <c r="ADD195" s="35"/>
      <c r="ADE195" s="35"/>
      <c r="ADF195" s="35"/>
      <c r="ADG195" s="35"/>
      <c r="ADH195" s="35"/>
      <c r="ADI195" s="35"/>
      <c r="ADJ195" s="35"/>
      <c r="ADK195" s="35"/>
      <c r="ADL195" s="35"/>
      <c r="ADM195" s="35"/>
      <c r="ADN195" s="35"/>
      <c r="ADO195" s="35"/>
      <c r="ADP195" s="35"/>
      <c r="ADQ195" s="35"/>
      <c r="ADR195" s="35"/>
      <c r="ADS195" s="35"/>
      <c r="ADT195" s="35"/>
      <c r="ADU195" s="35"/>
      <c r="ADV195" s="35"/>
      <c r="ADW195" s="35"/>
      <c r="ADX195" s="35"/>
      <c r="ADY195" s="35"/>
      <c r="ADZ195" s="35"/>
      <c r="AEA195" s="35"/>
      <c r="AEB195" s="35"/>
      <c r="AEC195" s="35"/>
      <c r="AED195" s="35"/>
      <c r="AEE195" s="35"/>
      <c r="AEF195" s="35"/>
      <c r="AEG195" s="35"/>
      <c r="AEH195" s="35"/>
      <c r="AEI195" s="35"/>
      <c r="AEJ195" s="35"/>
      <c r="AEK195" s="35"/>
      <c r="AEL195" s="35"/>
      <c r="AEM195" s="35"/>
      <c r="AEN195" s="35"/>
      <c r="AEO195" s="35"/>
      <c r="AEP195" s="35"/>
      <c r="AEQ195" s="35"/>
      <c r="AER195" s="35"/>
      <c r="AES195" s="35"/>
      <c r="AET195" s="35"/>
      <c r="AEU195" s="35"/>
      <c r="AEV195" s="35"/>
      <c r="AEW195" s="35"/>
      <c r="AEX195" s="35"/>
      <c r="AEY195" s="35"/>
      <c r="AEZ195" s="35"/>
      <c r="AFA195" s="35"/>
      <c r="AFB195" s="35"/>
      <c r="AFC195" s="35"/>
      <c r="AFD195" s="35"/>
      <c r="AFE195" s="35"/>
      <c r="AFF195" s="35"/>
      <c r="AFG195" s="35"/>
      <c r="AFH195" s="35"/>
      <c r="AFI195" s="35"/>
      <c r="AFJ195" s="35"/>
      <c r="AFK195" s="35"/>
      <c r="AFL195" s="35"/>
      <c r="AFM195" s="35"/>
      <c r="AFN195" s="35"/>
      <c r="AFO195" s="35"/>
      <c r="AFP195" s="35"/>
      <c r="AFQ195" s="35"/>
      <c r="AFR195" s="35"/>
      <c r="AFS195" s="35"/>
      <c r="AFT195" s="35"/>
      <c r="AFU195" s="35"/>
      <c r="AFV195" s="35"/>
      <c r="AFW195" s="35"/>
      <c r="AFX195" s="35"/>
      <c r="AFY195" s="35"/>
      <c r="AFZ195" s="35"/>
      <c r="AGA195" s="35"/>
      <c r="AGB195" s="35"/>
      <c r="AGC195" s="35"/>
      <c r="AGD195" s="35"/>
      <c r="AGE195" s="35"/>
      <c r="AGF195" s="35"/>
      <c r="AGG195" s="35"/>
      <c r="AGH195" s="35"/>
      <c r="AGI195" s="35"/>
      <c r="AGJ195" s="35"/>
      <c r="AGK195" s="35"/>
      <c r="AGL195" s="35"/>
      <c r="AGM195" s="35"/>
      <c r="AGN195" s="35"/>
      <c r="AGO195" s="35"/>
      <c r="AGP195" s="35"/>
      <c r="AGQ195" s="35"/>
      <c r="AGR195" s="35"/>
      <c r="AGS195" s="35"/>
      <c r="AGT195" s="35"/>
      <c r="AGU195" s="35"/>
      <c r="AGV195" s="35"/>
      <c r="AGW195" s="35"/>
      <c r="AGX195" s="35"/>
      <c r="AGY195" s="35"/>
      <c r="AGZ195" s="35"/>
      <c r="AHA195" s="35"/>
      <c r="AHB195" s="35"/>
      <c r="AHC195" s="35"/>
      <c r="AHD195" s="35"/>
      <c r="AHE195" s="35"/>
      <c r="AHF195" s="35"/>
      <c r="AHG195" s="35"/>
      <c r="AHH195" s="35"/>
      <c r="AHI195" s="35"/>
      <c r="AHJ195" s="35"/>
      <c r="AHK195" s="35"/>
      <c r="AHL195" s="35"/>
      <c r="AHM195" s="35"/>
      <c r="AHN195" s="35"/>
      <c r="AHO195" s="35"/>
      <c r="AHP195" s="35"/>
      <c r="AHQ195" s="35"/>
      <c r="AHR195" s="35"/>
      <c r="AHS195" s="35"/>
      <c r="AHT195" s="35"/>
      <c r="AHU195" s="35"/>
      <c r="AHV195" s="35"/>
      <c r="AHW195" s="35"/>
      <c r="AHX195" s="35"/>
      <c r="AHY195" s="35"/>
      <c r="AHZ195" s="35"/>
      <c r="AIA195" s="35"/>
      <c r="AIB195" s="35"/>
      <c r="AIC195" s="35"/>
      <c r="AID195" s="35"/>
      <c r="AIE195" s="35"/>
      <c r="AIF195" s="35"/>
      <c r="AIG195" s="35"/>
      <c r="AIH195" s="35"/>
      <c r="AII195" s="35"/>
      <c r="AIJ195" s="35"/>
      <c r="AIK195" s="35"/>
      <c r="AIL195" s="35"/>
      <c r="AIM195" s="35"/>
      <c r="AIN195" s="35"/>
      <c r="AIO195" s="35"/>
      <c r="AIP195" s="35"/>
      <c r="AIQ195" s="35"/>
      <c r="AIR195" s="35"/>
      <c r="AIS195" s="35"/>
      <c r="AIT195" s="35"/>
      <c r="AIU195" s="35"/>
      <c r="AIV195" s="35"/>
      <c r="AIW195" s="35"/>
      <c r="AIX195" s="35"/>
      <c r="AIY195" s="35"/>
      <c r="AIZ195" s="35"/>
      <c r="AJA195" s="35"/>
      <c r="AJB195" s="35"/>
      <c r="AJC195" s="35"/>
      <c r="AJD195" s="35"/>
      <c r="AJE195" s="35"/>
      <c r="AJF195" s="35"/>
      <c r="AJG195" s="35"/>
      <c r="AJH195" s="35"/>
      <c r="AJI195" s="35"/>
      <c r="AJJ195" s="35"/>
      <c r="AJK195" s="35"/>
      <c r="AJL195" s="35"/>
      <c r="AJM195" s="35"/>
      <c r="AJN195" s="35"/>
      <c r="AJO195" s="35"/>
      <c r="AJP195" s="35"/>
      <c r="AJQ195" s="35"/>
      <c r="AJR195" s="35"/>
      <c r="AJS195" s="35"/>
      <c r="AJT195" s="35"/>
      <c r="AJU195" s="35"/>
      <c r="AJV195" s="35"/>
      <c r="AJW195" s="35"/>
      <c r="AJX195" s="35"/>
      <c r="AJY195" s="35"/>
      <c r="AJZ195" s="35"/>
      <c r="AKA195" s="35"/>
      <c r="AKB195" s="35"/>
      <c r="AKC195" s="35"/>
      <c r="AKD195" s="35"/>
      <c r="AKE195" s="35"/>
      <c r="AKF195" s="35"/>
      <c r="AKG195" s="35"/>
      <c r="AKH195" s="35"/>
      <c r="AKI195" s="35"/>
      <c r="AKJ195" s="35"/>
      <c r="AKK195" s="35"/>
      <c r="AKL195" s="35"/>
      <c r="AKM195" s="35"/>
      <c r="AKN195" s="35"/>
      <c r="AKO195" s="35"/>
      <c r="AKP195" s="35"/>
      <c r="AKQ195" s="35"/>
      <c r="AKR195" s="35"/>
      <c r="AKS195" s="35"/>
      <c r="AKT195" s="35"/>
      <c r="AKU195" s="35"/>
      <c r="AKV195" s="35"/>
      <c r="AKW195" s="35"/>
      <c r="AKX195" s="35"/>
      <c r="AKY195" s="35"/>
      <c r="AKZ195" s="35"/>
      <c r="ALA195" s="35"/>
      <c r="ALB195" s="35"/>
      <c r="ALC195" s="35"/>
      <c r="ALD195" s="35"/>
      <c r="ALE195" s="35"/>
      <c r="ALF195" s="35"/>
      <c r="ALG195" s="35"/>
      <c r="ALH195" s="35"/>
      <c r="ALI195" s="35"/>
      <c r="ALJ195" s="35"/>
      <c r="ALK195" s="35"/>
      <c r="ALL195" s="35"/>
      <c r="ALM195" s="35"/>
      <c r="ALN195" s="35"/>
      <c r="ALO195" s="35"/>
      <c r="ALP195" s="35"/>
      <c r="ALQ195" s="35"/>
      <c r="ALR195" s="35"/>
      <c r="ALS195" s="35"/>
      <c r="ALT195" s="35"/>
      <c r="ALU195" s="35"/>
      <c r="ALV195" s="35"/>
      <c r="ALW195" s="35"/>
      <c r="ALX195" s="35"/>
      <c r="ALY195" s="35"/>
      <c r="ALZ195" s="35"/>
      <c r="AMA195" s="35"/>
    </row>
    <row r="196" spans="14:1015">
      <c r="N196" s="3">
        <f>Y196*info!T$4+AC196*info!T$5+AG196*info!T$6+AK196*info!T$7+N195</f>
        <v>3.9617999999999971</v>
      </c>
      <c r="P196" s="45">
        <v>156</v>
      </c>
      <c r="Q196" s="131"/>
      <c r="R196" s="131"/>
      <c r="S196" s="161">
        <f t="shared" si="93"/>
        <v>2.9570355731225295E-2</v>
      </c>
      <c r="T196" s="169">
        <f>AA195*$AA$30*$AA$34*(1-$AA$32)+AE195*$AE$30*$AE$34*(1-$AE$32)+AI195*$AI$30*$AI$34*(1-$AI$32)+AM195*$AM$30*$AM$34*(1-$AM$32)+AQ195*$AQ$30*$AQ$34*(1-$AQ$32)+AU195*$AU$30*$AU$34*(1-$AU$32)+Q196-R196+AW195+AX195+Advance!G170</f>
        <v>0.25319999999999943</v>
      </c>
      <c r="U196" s="132">
        <f t="shared" si="102"/>
        <v>0</v>
      </c>
      <c r="V196" s="165">
        <f t="shared" si="81"/>
        <v>0.25319999999999943</v>
      </c>
      <c r="W196" s="166">
        <f t="shared" si="94"/>
        <v>9.9599999999999991</v>
      </c>
      <c r="X196" s="49"/>
      <c r="Y196" s="42">
        <f t="shared" si="73"/>
        <v>0</v>
      </c>
      <c r="Z196" s="46">
        <f t="shared" si="95"/>
        <v>0</v>
      </c>
      <c r="AA196" s="47">
        <f t="shared" si="82"/>
        <v>0</v>
      </c>
      <c r="AB196" s="48">
        <f t="shared" si="83"/>
        <v>0.25319999999999943</v>
      </c>
      <c r="AC196" s="49">
        <f t="shared" si="84"/>
        <v>0</v>
      </c>
      <c r="AD196" s="46">
        <f t="shared" si="96"/>
        <v>0</v>
      </c>
      <c r="AE196" s="46">
        <f t="shared" si="85"/>
        <v>100</v>
      </c>
      <c r="AF196" s="50">
        <f t="shared" si="74"/>
        <v>0.25319999999999943</v>
      </c>
      <c r="AG196" s="42">
        <f t="shared" si="97"/>
        <v>6</v>
      </c>
      <c r="AH196" s="46">
        <f t="shared" si="98"/>
        <v>-6</v>
      </c>
      <c r="AI196" s="46">
        <f t="shared" si="86"/>
        <v>200</v>
      </c>
      <c r="AJ196" s="50">
        <f t="shared" si="75"/>
        <v>0.10919999999999941</v>
      </c>
      <c r="AK196" s="42">
        <f t="shared" si="87"/>
        <v>3</v>
      </c>
      <c r="AL196" s="46">
        <f t="shared" si="99"/>
        <v>-2</v>
      </c>
      <c r="AM196" s="46">
        <f t="shared" si="88"/>
        <v>110</v>
      </c>
      <c r="AN196" s="50">
        <f t="shared" si="76"/>
        <v>1.1999999999994237E-3</v>
      </c>
      <c r="AO196" s="42">
        <f t="shared" si="89"/>
        <v>0</v>
      </c>
      <c r="AP196" s="46">
        <f t="shared" si="100"/>
        <v>0</v>
      </c>
      <c r="AQ196" s="46">
        <f t="shared" si="90"/>
        <v>0</v>
      </c>
      <c r="AR196" s="50">
        <f t="shared" si="77"/>
        <v>1.1999999999994237E-3</v>
      </c>
      <c r="AS196" s="42">
        <f t="shared" si="91"/>
        <v>0</v>
      </c>
      <c r="AT196" s="46">
        <f t="shared" si="101"/>
        <v>0</v>
      </c>
      <c r="AU196" s="46">
        <f t="shared" si="92"/>
        <v>0</v>
      </c>
      <c r="AV196" s="51">
        <f t="shared" si="78"/>
        <v>1.1999999999994237E-3</v>
      </c>
      <c r="AW196" s="42">
        <f t="shared" si="79"/>
        <v>0.25319999999999943</v>
      </c>
      <c r="AX196" s="43">
        <f t="shared" si="80"/>
        <v>-0.252</v>
      </c>
      <c r="AY196" s="42">
        <f t="shared" si="103"/>
        <v>410</v>
      </c>
      <c r="AZ196" s="52">
        <f t="shared" si="104"/>
        <v>9.9599999999999991</v>
      </c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  <c r="QR196" s="35"/>
      <c r="QS196" s="35"/>
      <c r="QT196" s="35"/>
      <c r="QU196" s="35"/>
      <c r="QV196" s="35"/>
      <c r="QW196" s="35"/>
      <c r="QX196" s="35"/>
      <c r="QY196" s="35"/>
      <c r="QZ196" s="35"/>
      <c r="RA196" s="35"/>
      <c r="RB196" s="35"/>
      <c r="RC196" s="35"/>
      <c r="RD196" s="35"/>
      <c r="RE196" s="35"/>
      <c r="RF196" s="35"/>
      <c r="RG196" s="35"/>
      <c r="RH196" s="35"/>
      <c r="RI196" s="35"/>
      <c r="RJ196" s="35"/>
      <c r="RK196" s="35"/>
      <c r="RL196" s="35"/>
      <c r="RM196" s="35"/>
      <c r="RN196" s="35"/>
      <c r="RO196" s="35"/>
      <c r="RP196" s="35"/>
      <c r="RQ196" s="35"/>
      <c r="RR196" s="35"/>
      <c r="RS196" s="35"/>
      <c r="RT196" s="35"/>
      <c r="RU196" s="35"/>
      <c r="RV196" s="35"/>
      <c r="RW196" s="35"/>
      <c r="RX196" s="35"/>
      <c r="RY196" s="35"/>
      <c r="RZ196" s="35"/>
      <c r="SA196" s="35"/>
      <c r="SB196" s="35"/>
      <c r="SC196" s="35"/>
      <c r="SD196" s="35"/>
      <c r="SE196" s="35"/>
      <c r="SF196" s="35"/>
      <c r="SG196" s="35"/>
      <c r="SH196" s="35"/>
      <c r="SI196" s="35"/>
      <c r="SJ196" s="35"/>
      <c r="SK196" s="35"/>
      <c r="SL196" s="35"/>
      <c r="SM196" s="35"/>
      <c r="SN196" s="35"/>
      <c r="SO196" s="35"/>
      <c r="SP196" s="35"/>
      <c r="SQ196" s="35"/>
      <c r="SR196" s="35"/>
      <c r="SS196" s="35"/>
      <c r="ST196" s="35"/>
      <c r="SU196" s="35"/>
      <c r="SV196" s="35"/>
      <c r="SW196" s="35"/>
      <c r="SX196" s="35"/>
      <c r="SY196" s="35"/>
      <c r="SZ196" s="35"/>
      <c r="TA196" s="35"/>
      <c r="TB196" s="35"/>
      <c r="TC196" s="35"/>
      <c r="TD196" s="35"/>
      <c r="TE196" s="35"/>
      <c r="TF196" s="35"/>
      <c r="TG196" s="35"/>
      <c r="TH196" s="35"/>
      <c r="TI196" s="35"/>
      <c r="TJ196" s="35"/>
      <c r="TK196" s="35"/>
      <c r="TL196" s="35"/>
      <c r="TM196" s="35"/>
      <c r="TN196" s="35"/>
      <c r="TO196" s="35"/>
      <c r="TP196" s="35"/>
      <c r="TQ196" s="35"/>
      <c r="TR196" s="35"/>
      <c r="TS196" s="35"/>
      <c r="TT196" s="35"/>
      <c r="TU196" s="35"/>
      <c r="TV196" s="35"/>
      <c r="TW196" s="35"/>
      <c r="TX196" s="35"/>
      <c r="TY196" s="35"/>
      <c r="TZ196" s="35"/>
      <c r="UA196" s="35"/>
      <c r="UB196" s="35"/>
      <c r="UC196" s="35"/>
      <c r="UD196" s="35"/>
      <c r="UE196" s="35"/>
      <c r="UF196" s="35"/>
      <c r="UG196" s="35"/>
      <c r="UH196" s="35"/>
      <c r="UI196" s="35"/>
      <c r="UJ196" s="35"/>
      <c r="UK196" s="35"/>
      <c r="UL196" s="35"/>
      <c r="UM196" s="35"/>
      <c r="UN196" s="35"/>
      <c r="UO196" s="35"/>
      <c r="UP196" s="35"/>
      <c r="UQ196" s="35"/>
      <c r="UR196" s="35"/>
      <c r="US196" s="35"/>
      <c r="UT196" s="35"/>
      <c r="UU196" s="35"/>
      <c r="UV196" s="35"/>
      <c r="UW196" s="35"/>
      <c r="UX196" s="35"/>
      <c r="UY196" s="35"/>
      <c r="UZ196" s="35"/>
      <c r="VA196" s="35"/>
      <c r="VB196" s="35"/>
      <c r="VC196" s="35"/>
      <c r="VD196" s="35"/>
      <c r="VE196" s="35"/>
      <c r="VF196" s="35"/>
      <c r="VG196" s="35"/>
      <c r="VH196" s="35"/>
      <c r="VI196" s="35"/>
      <c r="VJ196" s="35"/>
      <c r="VK196" s="35"/>
      <c r="VL196" s="35"/>
      <c r="VM196" s="35"/>
      <c r="VN196" s="35"/>
      <c r="VO196" s="35"/>
      <c r="VP196" s="35"/>
      <c r="VQ196" s="35"/>
      <c r="VR196" s="35"/>
      <c r="VS196" s="35"/>
      <c r="VT196" s="35"/>
      <c r="VU196" s="35"/>
      <c r="VV196" s="35"/>
      <c r="VW196" s="35"/>
      <c r="VX196" s="35"/>
      <c r="VY196" s="35"/>
      <c r="VZ196" s="35"/>
      <c r="WA196" s="35"/>
      <c r="WB196" s="35"/>
      <c r="WC196" s="35"/>
      <c r="WD196" s="35"/>
      <c r="WE196" s="35"/>
      <c r="WF196" s="35"/>
      <c r="WG196" s="35"/>
      <c r="WH196" s="35"/>
      <c r="WI196" s="35"/>
      <c r="WJ196" s="35"/>
      <c r="WK196" s="35"/>
      <c r="WL196" s="35"/>
      <c r="WM196" s="35"/>
      <c r="WN196" s="35"/>
      <c r="WO196" s="35"/>
      <c r="WP196" s="35"/>
      <c r="WQ196" s="35"/>
      <c r="WR196" s="35"/>
      <c r="WS196" s="35"/>
      <c r="WT196" s="35"/>
      <c r="WU196" s="35"/>
      <c r="WV196" s="35"/>
      <c r="WW196" s="35"/>
      <c r="WX196" s="35"/>
      <c r="WY196" s="35"/>
      <c r="WZ196" s="35"/>
      <c r="XA196" s="35"/>
      <c r="XB196" s="35"/>
      <c r="XC196" s="35"/>
      <c r="XD196" s="35"/>
      <c r="XE196" s="35"/>
      <c r="XF196" s="35"/>
      <c r="XG196" s="35"/>
      <c r="XH196" s="35"/>
      <c r="XI196" s="35"/>
      <c r="XJ196" s="35"/>
      <c r="XK196" s="35"/>
      <c r="XL196" s="35"/>
      <c r="XM196" s="35"/>
      <c r="XN196" s="35"/>
      <c r="XO196" s="35"/>
      <c r="XP196" s="35"/>
      <c r="XQ196" s="35"/>
      <c r="XR196" s="35"/>
      <c r="XS196" s="35"/>
      <c r="XT196" s="35"/>
      <c r="XU196" s="35"/>
      <c r="XV196" s="35"/>
      <c r="XW196" s="35"/>
      <c r="XX196" s="35"/>
      <c r="XY196" s="35"/>
      <c r="XZ196" s="35"/>
      <c r="YA196" s="35"/>
      <c r="YB196" s="35"/>
      <c r="YC196" s="35"/>
      <c r="YD196" s="35"/>
      <c r="YE196" s="35"/>
      <c r="YF196" s="35"/>
      <c r="YG196" s="35"/>
      <c r="YH196" s="35"/>
      <c r="YI196" s="35"/>
      <c r="YJ196" s="35"/>
      <c r="YK196" s="35"/>
      <c r="YL196" s="35"/>
      <c r="YM196" s="35"/>
      <c r="YN196" s="35"/>
      <c r="YO196" s="35"/>
      <c r="YP196" s="35"/>
      <c r="YQ196" s="35"/>
      <c r="YR196" s="35"/>
      <c r="YS196" s="35"/>
      <c r="YT196" s="35"/>
      <c r="YU196" s="35"/>
      <c r="YV196" s="35"/>
      <c r="YW196" s="35"/>
      <c r="YX196" s="35"/>
      <c r="YY196" s="35"/>
      <c r="YZ196" s="35"/>
      <c r="ZA196" s="35"/>
      <c r="ZB196" s="35"/>
      <c r="ZC196" s="35"/>
      <c r="ZD196" s="35"/>
      <c r="ZE196" s="35"/>
      <c r="ZF196" s="35"/>
      <c r="ZG196" s="35"/>
      <c r="ZH196" s="35"/>
      <c r="ZI196" s="35"/>
      <c r="ZJ196" s="35"/>
      <c r="ZK196" s="35"/>
      <c r="ZL196" s="35"/>
      <c r="ZM196" s="35"/>
      <c r="ZN196" s="35"/>
      <c r="ZO196" s="35"/>
      <c r="ZP196" s="35"/>
      <c r="ZQ196" s="35"/>
      <c r="ZR196" s="35"/>
      <c r="ZS196" s="35"/>
      <c r="ZT196" s="35"/>
      <c r="ZU196" s="35"/>
      <c r="ZV196" s="35"/>
      <c r="ZW196" s="35"/>
      <c r="ZX196" s="35"/>
      <c r="ZY196" s="35"/>
      <c r="ZZ196" s="35"/>
      <c r="AAA196" s="35"/>
      <c r="AAB196" s="35"/>
      <c r="AAC196" s="35"/>
      <c r="AAD196" s="35"/>
      <c r="AAE196" s="35"/>
      <c r="AAF196" s="35"/>
      <c r="AAG196" s="35"/>
      <c r="AAH196" s="35"/>
      <c r="AAI196" s="35"/>
      <c r="AAJ196" s="35"/>
      <c r="AAK196" s="35"/>
      <c r="AAL196" s="35"/>
      <c r="AAM196" s="35"/>
      <c r="AAN196" s="35"/>
      <c r="AAO196" s="35"/>
      <c r="AAP196" s="35"/>
      <c r="AAQ196" s="35"/>
      <c r="AAR196" s="35"/>
      <c r="AAS196" s="35"/>
      <c r="AAT196" s="35"/>
      <c r="AAU196" s="35"/>
      <c r="AAV196" s="35"/>
      <c r="AAW196" s="35"/>
      <c r="AAX196" s="35"/>
      <c r="AAY196" s="35"/>
      <c r="AAZ196" s="35"/>
      <c r="ABA196" s="35"/>
      <c r="ABB196" s="35"/>
      <c r="ABC196" s="35"/>
      <c r="ABD196" s="35"/>
      <c r="ABE196" s="35"/>
      <c r="ABF196" s="35"/>
      <c r="ABG196" s="35"/>
      <c r="ABH196" s="35"/>
      <c r="ABI196" s="35"/>
      <c r="ABJ196" s="35"/>
      <c r="ABK196" s="35"/>
      <c r="ABL196" s="35"/>
      <c r="ABM196" s="35"/>
      <c r="ABN196" s="35"/>
      <c r="ABO196" s="35"/>
      <c r="ABP196" s="35"/>
      <c r="ABQ196" s="35"/>
      <c r="ABR196" s="35"/>
      <c r="ABS196" s="35"/>
      <c r="ABT196" s="35"/>
      <c r="ABU196" s="35"/>
      <c r="ABV196" s="35"/>
      <c r="ABW196" s="35"/>
      <c r="ABX196" s="35"/>
      <c r="ABY196" s="35"/>
      <c r="ABZ196" s="35"/>
      <c r="ACA196" s="35"/>
      <c r="ACB196" s="35"/>
      <c r="ACC196" s="35"/>
      <c r="ACD196" s="35"/>
      <c r="ACE196" s="35"/>
      <c r="ACF196" s="35"/>
      <c r="ACG196" s="35"/>
      <c r="ACH196" s="35"/>
      <c r="ACI196" s="35"/>
      <c r="ACJ196" s="35"/>
      <c r="ACK196" s="35"/>
      <c r="ACL196" s="35"/>
      <c r="ACM196" s="35"/>
      <c r="ACN196" s="35"/>
      <c r="ACO196" s="35"/>
      <c r="ACP196" s="35"/>
      <c r="ACQ196" s="35"/>
      <c r="ACR196" s="35"/>
      <c r="ACS196" s="35"/>
      <c r="ACT196" s="35"/>
      <c r="ACU196" s="35"/>
      <c r="ACV196" s="35"/>
      <c r="ACW196" s="35"/>
      <c r="ACX196" s="35"/>
      <c r="ACY196" s="35"/>
      <c r="ACZ196" s="35"/>
      <c r="ADA196" s="35"/>
      <c r="ADB196" s="35"/>
      <c r="ADC196" s="35"/>
      <c r="ADD196" s="35"/>
      <c r="ADE196" s="35"/>
      <c r="ADF196" s="35"/>
      <c r="ADG196" s="35"/>
      <c r="ADH196" s="35"/>
      <c r="ADI196" s="35"/>
      <c r="ADJ196" s="35"/>
      <c r="ADK196" s="35"/>
      <c r="ADL196" s="35"/>
      <c r="ADM196" s="35"/>
      <c r="ADN196" s="35"/>
      <c r="ADO196" s="35"/>
      <c r="ADP196" s="35"/>
      <c r="ADQ196" s="35"/>
      <c r="ADR196" s="35"/>
      <c r="ADS196" s="35"/>
      <c r="ADT196" s="35"/>
      <c r="ADU196" s="35"/>
      <c r="ADV196" s="35"/>
      <c r="ADW196" s="35"/>
      <c r="ADX196" s="35"/>
      <c r="ADY196" s="35"/>
      <c r="ADZ196" s="35"/>
      <c r="AEA196" s="35"/>
      <c r="AEB196" s="35"/>
      <c r="AEC196" s="35"/>
      <c r="AED196" s="35"/>
      <c r="AEE196" s="35"/>
      <c r="AEF196" s="35"/>
      <c r="AEG196" s="35"/>
      <c r="AEH196" s="35"/>
      <c r="AEI196" s="35"/>
      <c r="AEJ196" s="35"/>
      <c r="AEK196" s="35"/>
      <c r="AEL196" s="35"/>
      <c r="AEM196" s="35"/>
      <c r="AEN196" s="35"/>
      <c r="AEO196" s="35"/>
      <c r="AEP196" s="35"/>
      <c r="AEQ196" s="35"/>
      <c r="AER196" s="35"/>
      <c r="AES196" s="35"/>
      <c r="AET196" s="35"/>
      <c r="AEU196" s="35"/>
      <c r="AEV196" s="35"/>
      <c r="AEW196" s="35"/>
      <c r="AEX196" s="35"/>
      <c r="AEY196" s="35"/>
      <c r="AEZ196" s="35"/>
      <c r="AFA196" s="35"/>
      <c r="AFB196" s="35"/>
      <c r="AFC196" s="35"/>
      <c r="AFD196" s="35"/>
      <c r="AFE196" s="35"/>
      <c r="AFF196" s="35"/>
      <c r="AFG196" s="35"/>
      <c r="AFH196" s="35"/>
      <c r="AFI196" s="35"/>
      <c r="AFJ196" s="35"/>
      <c r="AFK196" s="35"/>
      <c r="AFL196" s="35"/>
      <c r="AFM196" s="35"/>
      <c r="AFN196" s="35"/>
      <c r="AFO196" s="35"/>
      <c r="AFP196" s="35"/>
      <c r="AFQ196" s="35"/>
      <c r="AFR196" s="35"/>
      <c r="AFS196" s="35"/>
      <c r="AFT196" s="35"/>
      <c r="AFU196" s="35"/>
      <c r="AFV196" s="35"/>
      <c r="AFW196" s="35"/>
      <c r="AFX196" s="35"/>
      <c r="AFY196" s="35"/>
      <c r="AFZ196" s="35"/>
      <c r="AGA196" s="35"/>
      <c r="AGB196" s="35"/>
      <c r="AGC196" s="35"/>
      <c r="AGD196" s="35"/>
      <c r="AGE196" s="35"/>
      <c r="AGF196" s="35"/>
      <c r="AGG196" s="35"/>
      <c r="AGH196" s="35"/>
      <c r="AGI196" s="35"/>
      <c r="AGJ196" s="35"/>
      <c r="AGK196" s="35"/>
      <c r="AGL196" s="35"/>
      <c r="AGM196" s="35"/>
      <c r="AGN196" s="35"/>
      <c r="AGO196" s="35"/>
      <c r="AGP196" s="35"/>
      <c r="AGQ196" s="35"/>
      <c r="AGR196" s="35"/>
      <c r="AGS196" s="35"/>
      <c r="AGT196" s="35"/>
      <c r="AGU196" s="35"/>
      <c r="AGV196" s="35"/>
      <c r="AGW196" s="35"/>
      <c r="AGX196" s="35"/>
      <c r="AGY196" s="35"/>
      <c r="AGZ196" s="35"/>
      <c r="AHA196" s="35"/>
      <c r="AHB196" s="35"/>
      <c r="AHC196" s="35"/>
      <c r="AHD196" s="35"/>
      <c r="AHE196" s="35"/>
      <c r="AHF196" s="35"/>
      <c r="AHG196" s="35"/>
      <c r="AHH196" s="35"/>
      <c r="AHI196" s="35"/>
      <c r="AHJ196" s="35"/>
      <c r="AHK196" s="35"/>
      <c r="AHL196" s="35"/>
      <c r="AHM196" s="35"/>
      <c r="AHN196" s="35"/>
      <c r="AHO196" s="35"/>
      <c r="AHP196" s="35"/>
      <c r="AHQ196" s="35"/>
      <c r="AHR196" s="35"/>
      <c r="AHS196" s="35"/>
      <c r="AHT196" s="35"/>
      <c r="AHU196" s="35"/>
      <c r="AHV196" s="35"/>
      <c r="AHW196" s="35"/>
      <c r="AHX196" s="35"/>
      <c r="AHY196" s="35"/>
      <c r="AHZ196" s="35"/>
      <c r="AIA196" s="35"/>
      <c r="AIB196" s="35"/>
      <c r="AIC196" s="35"/>
      <c r="AID196" s="35"/>
      <c r="AIE196" s="35"/>
      <c r="AIF196" s="35"/>
      <c r="AIG196" s="35"/>
      <c r="AIH196" s="35"/>
      <c r="AII196" s="35"/>
      <c r="AIJ196" s="35"/>
      <c r="AIK196" s="35"/>
      <c r="AIL196" s="35"/>
      <c r="AIM196" s="35"/>
      <c r="AIN196" s="35"/>
      <c r="AIO196" s="35"/>
      <c r="AIP196" s="35"/>
      <c r="AIQ196" s="35"/>
      <c r="AIR196" s="35"/>
      <c r="AIS196" s="35"/>
      <c r="AIT196" s="35"/>
      <c r="AIU196" s="35"/>
      <c r="AIV196" s="35"/>
      <c r="AIW196" s="35"/>
      <c r="AIX196" s="35"/>
      <c r="AIY196" s="35"/>
      <c r="AIZ196" s="35"/>
      <c r="AJA196" s="35"/>
      <c r="AJB196" s="35"/>
      <c r="AJC196" s="35"/>
      <c r="AJD196" s="35"/>
      <c r="AJE196" s="35"/>
      <c r="AJF196" s="35"/>
      <c r="AJG196" s="35"/>
      <c r="AJH196" s="35"/>
      <c r="AJI196" s="35"/>
      <c r="AJJ196" s="35"/>
      <c r="AJK196" s="35"/>
      <c r="AJL196" s="35"/>
      <c r="AJM196" s="35"/>
      <c r="AJN196" s="35"/>
      <c r="AJO196" s="35"/>
      <c r="AJP196" s="35"/>
      <c r="AJQ196" s="35"/>
      <c r="AJR196" s="35"/>
      <c r="AJS196" s="35"/>
      <c r="AJT196" s="35"/>
      <c r="AJU196" s="35"/>
      <c r="AJV196" s="35"/>
      <c r="AJW196" s="35"/>
      <c r="AJX196" s="35"/>
      <c r="AJY196" s="35"/>
      <c r="AJZ196" s="35"/>
      <c r="AKA196" s="35"/>
      <c r="AKB196" s="35"/>
      <c r="AKC196" s="35"/>
      <c r="AKD196" s="35"/>
      <c r="AKE196" s="35"/>
      <c r="AKF196" s="35"/>
      <c r="AKG196" s="35"/>
      <c r="AKH196" s="35"/>
      <c r="AKI196" s="35"/>
      <c r="AKJ196" s="35"/>
      <c r="AKK196" s="35"/>
      <c r="AKL196" s="35"/>
      <c r="AKM196" s="35"/>
      <c r="AKN196" s="35"/>
      <c r="AKO196" s="35"/>
      <c r="AKP196" s="35"/>
      <c r="AKQ196" s="35"/>
      <c r="AKR196" s="35"/>
      <c r="AKS196" s="35"/>
      <c r="AKT196" s="35"/>
      <c r="AKU196" s="35"/>
      <c r="AKV196" s="35"/>
      <c r="AKW196" s="35"/>
      <c r="AKX196" s="35"/>
      <c r="AKY196" s="35"/>
      <c r="AKZ196" s="35"/>
      <c r="ALA196" s="35"/>
      <c r="ALB196" s="35"/>
      <c r="ALC196" s="35"/>
      <c r="ALD196" s="35"/>
      <c r="ALE196" s="35"/>
      <c r="ALF196" s="35"/>
      <c r="ALG196" s="35"/>
      <c r="ALH196" s="35"/>
      <c r="ALI196" s="35"/>
      <c r="ALJ196" s="35"/>
      <c r="ALK196" s="35"/>
      <c r="ALL196" s="35"/>
      <c r="ALM196" s="35"/>
      <c r="ALN196" s="35"/>
      <c r="ALO196" s="35"/>
      <c r="ALP196" s="35"/>
      <c r="ALQ196" s="35"/>
      <c r="ALR196" s="35"/>
      <c r="ALS196" s="35"/>
      <c r="ALT196" s="35"/>
      <c r="ALU196" s="35"/>
      <c r="ALV196" s="35"/>
      <c r="ALW196" s="35"/>
      <c r="ALX196" s="35"/>
      <c r="ALY196" s="35"/>
      <c r="ALZ196" s="35"/>
      <c r="AMA196" s="35"/>
    </row>
    <row r="197" spans="14:1015">
      <c r="N197" s="3">
        <f>Y197*info!T$4+AC197*info!T$5+AG197*info!T$6+AK197*info!T$7+N196</f>
        <v>3.990599999999997</v>
      </c>
      <c r="P197" s="45">
        <v>157</v>
      </c>
      <c r="Q197" s="131"/>
      <c r="R197" s="131"/>
      <c r="S197" s="161">
        <f t="shared" si="93"/>
        <v>2.9652173913043478E-2</v>
      </c>
      <c r="T197" s="169">
        <f>AA196*$AA$30*$AA$34*(1-$AA$32)+AE196*$AE$30*$AE$34*(1-$AE$32)+AI196*$AI$30*$AI$34*(1-$AI$32)+AM196*$AM$30*$AM$34*(1-$AM$32)+AQ196*$AQ$30*$AQ$34*(1-$AQ$32)+AU196*$AU$30*$AU$34*(1-$AU$32)+Q197-R197+AW196+AX196+Advance!G171</f>
        <v>0.25019999999999942</v>
      </c>
      <c r="U197" s="132">
        <f t="shared" si="102"/>
        <v>0</v>
      </c>
      <c r="V197" s="165">
        <f t="shared" si="81"/>
        <v>0.25019999999999942</v>
      </c>
      <c r="W197" s="166">
        <f t="shared" si="94"/>
        <v>9.9959999999999987</v>
      </c>
      <c r="X197" s="49"/>
      <c r="Y197" s="42">
        <f t="shared" si="73"/>
        <v>0</v>
      </c>
      <c r="Z197" s="46">
        <f t="shared" si="95"/>
        <v>0</v>
      </c>
      <c r="AA197" s="47">
        <f t="shared" si="82"/>
        <v>0</v>
      </c>
      <c r="AB197" s="48">
        <f t="shared" si="83"/>
        <v>0.25019999999999942</v>
      </c>
      <c r="AC197" s="49">
        <f t="shared" si="84"/>
        <v>0</v>
      </c>
      <c r="AD197" s="46">
        <f t="shared" si="96"/>
        <v>0</v>
      </c>
      <c r="AE197" s="46">
        <f t="shared" si="85"/>
        <v>100</v>
      </c>
      <c r="AF197" s="50">
        <f t="shared" si="74"/>
        <v>0.25019999999999942</v>
      </c>
      <c r="AG197" s="42">
        <f t="shared" si="97"/>
        <v>6</v>
      </c>
      <c r="AH197" s="46">
        <f t="shared" si="98"/>
        <v>-6</v>
      </c>
      <c r="AI197" s="46">
        <f t="shared" si="86"/>
        <v>200</v>
      </c>
      <c r="AJ197" s="50">
        <f t="shared" si="75"/>
        <v>0.10619999999999941</v>
      </c>
      <c r="AK197" s="42">
        <f t="shared" si="87"/>
        <v>2</v>
      </c>
      <c r="AL197" s="46">
        <f t="shared" si="99"/>
        <v>-1</v>
      </c>
      <c r="AM197" s="46">
        <f t="shared" si="88"/>
        <v>111</v>
      </c>
      <c r="AN197" s="50">
        <f t="shared" si="76"/>
        <v>3.4199999999999411E-2</v>
      </c>
      <c r="AO197" s="42">
        <f t="shared" si="89"/>
        <v>0</v>
      </c>
      <c r="AP197" s="46">
        <f t="shared" si="100"/>
        <v>0</v>
      </c>
      <c r="AQ197" s="46">
        <f t="shared" si="90"/>
        <v>0</v>
      </c>
      <c r="AR197" s="50">
        <f t="shared" si="77"/>
        <v>3.4199999999999411E-2</v>
      </c>
      <c r="AS197" s="42">
        <f t="shared" si="91"/>
        <v>0</v>
      </c>
      <c r="AT197" s="46">
        <f t="shared" si="101"/>
        <v>0</v>
      </c>
      <c r="AU197" s="46">
        <f t="shared" si="92"/>
        <v>0</v>
      </c>
      <c r="AV197" s="51">
        <f t="shared" si="78"/>
        <v>3.4199999999999411E-2</v>
      </c>
      <c r="AW197" s="42">
        <f t="shared" si="79"/>
        <v>0.25019999999999942</v>
      </c>
      <c r="AX197" s="43">
        <f t="shared" si="80"/>
        <v>-0.21600000000000003</v>
      </c>
      <c r="AY197" s="42">
        <f t="shared" si="103"/>
        <v>411</v>
      </c>
      <c r="AZ197" s="52">
        <f t="shared" si="104"/>
        <v>9.9959999999999987</v>
      </c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  <c r="QR197" s="35"/>
      <c r="QS197" s="35"/>
      <c r="QT197" s="35"/>
      <c r="QU197" s="35"/>
      <c r="QV197" s="35"/>
      <c r="QW197" s="35"/>
      <c r="QX197" s="35"/>
      <c r="QY197" s="35"/>
      <c r="QZ197" s="35"/>
      <c r="RA197" s="35"/>
      <c r="RB197" s="35"/>
      <c r="RC197" s="35"/>
      <c r="RD197" s="35"/>
      <c r="RE197" s="35"/>
      <c r="RF197" s="35"/>
      <c r="RG197" s="35"/>
      <c r="RH197" s="35"/>
      <c r="RI197" s="35"/>
      <c r="RJ197" s="35"/>
      <c r="RK197" s="35"/>
      <c r="RL197" s="35"/>
      <c r="RM197" s="35"/>
      <c r="RN197" s="35"/>
      <c r="RO197" s="35"/>
      <c r="RP197" s="35"/>
      <c r="RQ197" s="35"/>
      <c r="RR197" s="35"/>
      <c r="RS197" s="35"/>
      <c r="RT197" s="35"/>
      <c r="RU197" s="35"/>
      <c r="RV197" s="35"/>
      <c r="RW197" s="35"/>
      <c r="RX197" s="35"/>
      <c r="RY197" s="35"/>
      <c r="RZ197" s="35"/>
      <c r="SA197" s="35"/>
      <c r="SB197" s="35"/>
      <c r="SC197" s="35"/>
      <c r="SD197" s="35"/>
      <c r="SE197" s="35"/>
      <c r="SF197" s="35"/>
      <c r="SG197" s="35"/>
      <c r="SH197" s="35"/>
      <c r="SI197" s="35"/>
      <c r="SJ197" s="35"/>
      <c r="SK197" s="35"/>
      <c r="SL197" s="35"/>
      <c r="SM197" s="35"/>
      <c r="SN197" s="35"/>
      <c r="SO197" s="35"/>
      <c r="SP197" s="35"/>
      <c r="SQ197" s="35"/>
      <c r="SR197" s="35"/>
      <c r="SS197" s="35"/>
      <c r="ST197" s="35"/>
      <c r="SU197" s="35"/>
      <c r="SV197" s="35"/>
      <c r="SW197" s="35"/>
      <c r="SX197" s="35"/>
      <c r="SY197" s="35"/>
      <c r="SZ197" s="35"/>
      <c r="TA197" s="35"/>
      <c r="TB197" s="35"/>
      <c r="TC197" s="35"/>
      <c r="TD197" s="35"/>
      <c r="TE197" s="35"/>
      <c r="TF197" s="35"/>
      <c r="TG197" s="35"/>
      <c r="TH197" s="35"/>
      <c r="TI197" s="35"/>
      <c r="TJ197" s="35"/>
      <c r="TK197" s="35"/>
      <c r="TL197" s="35"/>
      <c r="TM197" s="35"/>
      <c r="TN197" s="35"/>
      <c r="TO197" s="35"/>
      <c r="TP197" s="35"/>
      <c r="TQ197" s="35"/>
      <c r="TR197" s="35"/>
      <c r="TS197" s="35"/>
      <c r="TT197" s="35"/>
      <c r="TU197" s="35"/>
      <c r="TV197" s="35"/>
      <c r="TW197" s="35"/>
      <c r="TX197" s="35"/>
      <c r="TY197" s="35"/>
      <c r="TZ197" s="35"/>
      <c r="UA197" s="35"/>
      <c r="UB197" s="35"/>
      <c r="UC197" s="35"/>
      <c r="UD197" s="35"/>
      <c r="UE197" s="35"/>
      <c r="UF197" s="35"/>
      <c r="UG197" s="35"/>
      <c r="UH197" s="35"/>
      <c r="UI197" s="35"/>
      <c r="UJ197" s="35"/>
      <c r="UK197" s="35"/>
      <c r="UL197" s="35"/>
      <c r="UM197" s="35"/>
      <c r="UN197" s="35"/>
      <c r="UO197" s="35"/>
      <c r="UP197" s="35"/>
      <c r="UQ197" s="35"/>
      <c r="UR197" s="35"/>
      <c r="US197" s="35"/>
      <c r="UT197" s="35"/>
      <c r="UU197" s="35"/>
      <c r="UV197" s="35"/>
      <c r="UW197" s="35"/>
      <c r="UX197" s="35"/>
      <c r="UY197" s="35"/>
      <c r="UZ197" s="35"/>
      <c r="VA197" s="35"/>
      <c r="VB197" s="35"/>
      <c r="VC197" s="35"/>
      <c r="VD197" s="35"/>
      <c r="VE197" s="35"/>
      <c r="VF197" s="35"/>
      <c r="VG197" s="35"/>
      <c r="VH197" s="35"/>
      <c r="VI197" s="35"/>
      <c r="VJ197" s="35"/>
      <c r="VK197" s="35"/>
      <c r="VL197" s="35"/>
      <c r="VM197" s="35"/>
      <c r="VN197" s="35"/>
      <c r="VO197" s="35"/>
      <c r="VP197" s="35"/>
      <c r="VQ197" s="35"/>
      <c r="VR197" s="35"/>
      <c r="VS197" s="35"/>
      <c r="VT197" s="35"/>
      <c r="VU197" s="35"/>
      <c r="VV197" s="35"/>
      <c r="VW197" s="35"/>
      <c r="VX197" s="35"/>
      <c r="VY197" s="35"/>
      <c r="VZ197" s="35"/>
      <c r="WA197" s="35"/>
      <c r="WB197" s="35"/>
      <c r="WC197" s="35"/>
      <c r="WD197" s="35"/>
      <c r="WE197" s="35"/>
      <c r="WF197" s="35"/>
      <c r="WG197" s="35"/>
      <c r="WH197" s="35"/>
      <c r="WI197" s="35"/>
      <c r="WJ197" s="35"/>
      <c r="WK197" s="35"/>
      <c r="WL197" s="35"/>
      <c r="WM197" s="35"/>
      <c r="WN197" s="35"/>
      <c r="WO197" s="35"/>
      <c r="WP197" s="35"/>
      <c r="WQ197" s="35"/>
      <c r="WR197" s="35"/>
      <c r="WS197" s="35"/>
      <c r="WT197" s="35"/>
      <c r="WU197" s="35"/>
      <c r="WV197" s="35"/>
      <c r="WW197" s="35"/>
      <c r="WX197" s="35"/>
      <c r="WY197" s="35"/>
      <c r="WZ197" s="35"/>
      <c r="XA197" s="35"/>
      <c r="XB197" s="35"/>
      <c r="XC197" s="35"/>
      <c r="XD197" s="35"/>
      <c r="XE197" s="35"/>
      <c r="XF197" s="35"/>
      <c r="XG197" s="35"/>
      <c r="XH197" s="35"/>
      <c r="XI197" s="35"/>
      <c r="XJ197" s="35"/>
      <c r="XK197" s="35"/>
      <c r="XL197" s="35"/>
      <c r="XM197" s="35"/>
      <c r="XN197" s="35"/>
      <c r="XO197" s="35"/>
      <c r="XP197" s="35"/>
      <c r="XQ197" s="35"/>
      <c r="XR197" s="35"/>
      <c r="XS197" s="35"/>
      <c r="XT197" s="35"/>
      <c r="XU197" s="35"/>
      <c r="XV197" s="35"/>
      <c r="XW197" s="35"/>
      <c r="XX197" s="35"/>
      <c r="XY197" s="35"/>
      <c r="XZ197" s="35"/>
      <c r="YA197" s="35"/>
      <c r="YB197" s="35"/>
      <c r="YC197" s="35"/>
      <c r="YD197" s="35"/>
      <c r="YE197" s="35"/>
      <c r="YF197" s="35"/>
      <c r="YG197" s="35"/>
      <c r="YH197" s="35"/>
      <c r="YI197" s="35"/>
      <c r="YJ197" s="35"/>
      <c r="YK197" s="35"/>
      <c r="YL197" s="35"/>
      <c r="YM197" s="35"/>
      <c r="YN197" s="35"/>
      <c r="YO197" s="35"/>
      <c r="YP197" s="35"/>
      <c r="YQ197" s="35"/>
      <c r="YR197" s="35"/>
      <c r="YS197" s="35"/>
      <c r="YT197" s="35"/>
      <c r="YU197" s="35"/>
      <c r="YV197" s="35"/>
      <c r="YW197" s="35"/>
      <c r="YX197" s="35"/>
      <c r="YY197" s="35"/>
      <c r="YZ197" s="35"/>
      <c r="ZA197" s="35"/>
      <c r="ZB197" s="35"/>
      <c r="ZC197" s="35"/>
      <c r="ZD197" s="35"/>
      <c r="ZE197" s="35"/>
      <c r="ZF197" s="35"/>
      <c r="ZG197" s="35"/>
      <c r="ZH197" s="35"/>
      <c r="ZI197" s="35"/>
      <c r="ZJ197" s="35"/>
      <c r="ZK197" s="35"/>
      <c r="ZL197" s="35"/>
      <c r="ZM197" s="35"/>
      <c r="ZN197" s="35"/>
      <c r="ZO197" s="35"/>
      <c r="ZP197" s="35"/>
      <c r="ZQ197" s="35"/>
      <c r="ZR197" s="35"/>
      <c r="ZS197" s="35"/>
      <c r="ZT197" s="35"/>
      <c r="ZU197" s="35"/>
      <c r="ZV197" s="35"/>
      <c r="ZW197" s="35"/>
      <c r="ZX197" s="35"/>
      <c r="ZY197" s="35"/>
      <c r="ZZ197" s="35"/>
      <c r="AAA197" s="35"/>
      <c r="AAB197" s="35"/>
      <c r="AAC197" s="35"/>
      <c r="AAD197" s="35"/>
      <c r="AAE197" s="35"/>
      <c r="AAF197" s="35"/>
      <c r="AAG197" s="35"/>
      <c r="AAH197" s="35"/>
      <c r="AAI197" s="35"/>
      <c r="AAJ197" s="35"/>
      <c r="AAK197" s="35"/>
      <c r="AAL197" s="35"/>
      <c r="AAM197" s="35"/>
      <c r="AAN197" s="35"/>
      <c r="AAO197" s="35"/>
      <c r="AAP197" s="35"/>
      <c r="AAQ197" s="35"/>
      <c r="AAR197" s="35"/>
      <c r="AAS197" s="35"/>
      <c r="AAT197" s="35"/>
      <c r="AAU197" s="35"/>
      <c r="AAV197" s="35"/>
      <c r="AAW197" s="35"/>
      <c r="AAX197" s="35"/>
      <c r="AAY197" s="35"/>
      <c r="AAZ197" s="35"/>
      <c r="ABA197" s="35"/>
      <c r="ABB197" s="35"/>
      <c r="ABC197" s="35"/>
      <c r="ABD197" s="35"/>
      <c r="ABE197" s="35"/>
      <c r="ABF197" s="35"/>
      <c r="ABG197" s="35"/>
      <c r="ABH197" s="35"/>
      <c r="ABI197" s="35"/>
      <c r="ABJ197" s="35"/>
      <c r="ABK197" s="35"/>
      <c r="ABL197" s="35"/>
      <c r="ABM197" s="35"/>
      <c r="ABN197" s="35"/>
      <c r="ABO197" s="35"/>
      <c r="ABP197" s="35"/>
      <c r="ABQ197" s="35"/>
      <c r="ABR197" s="35"/>
      <c r="ABS197" s="35"/>
      <c r="ABT197" s="35"/>
      <c r="ABU197" s="35"/>
      <c r="ABV197" s="35"/>
      <c r="ABW197" s="35"/>
      <c r="ABX197" s="35"/>
      <c r="ABY197" s="35"/>
      <c r="ABZ197" s="35"/>
      <c r="ACA197" s="35"/>
      <c r="ACB197" s="35"/>
      <c r="ACC197" s="35"/>
      <c r="ACD197" s="35"/>
      <c r="ACE197" s="35"/>
      <c r="ACF197" s="35"/>
      <c r="ACG197" s="35"/>
      <c r="ACH197" s="35"/>
      <c r="ACI197" s="35"/>
      <c r="ACJ197" s="35"/>
      <c r="ACK197" s="35"/>
      <c r="ACL197" s="35"/>
      <c r="ACM197" s="35"/>
      <c r="ACN197" s="35"/>
      <c r="ACO197" s="35"/>
      <c r="ACP197" s="35"/>
      <c r="ACQ197" s="35"/>
      <c r="ACR197" s="35"/>
      <c r="ACS197" s="35"/>
      <c r="ACT197" s="35"/>
      <c r="ACU197" s="35"/>
      <c r="ACV197" s="35"/>
      <c r="ACW197" s="35"/>
      <c r="ACX197" s="35"/>
      <c r="ACY197" s="35"/>
      <c r="ACZ197" s="35"/>
      <c r="ADA197" s="35"/>
      <c r="ADB197" s="35"/>
      <c r="ADC197" s="35"/>
      <c r="ADD197" s="35"/>
      <c r="ADE197" s="35"/>
      <c r="ADF197" s="35"/>
      <c r="ADG197" s="35"/>
      <c r="ADH197" s="35"/>
      <c r="ADI197" s="35"/>
      <c r="ADJ197" s="35"/>
      <c r="ADK197" s="35"/>
      <c r="ADL197" s="35"/>
      <c r="ADM197" s="35"/>
      <c r="ADN197" s="35"/>
      <c r="ADO197" s="35"/>
      <c r="ADP197" s="35"/>
      <c r="ADQ197" s="35"/>
      <c r="ADR197" s="35"/>
      <c r="ADS197" s="35"/>
      <c r="ADT197" s="35"/>
      <c r="ADU197" s="35"/>
      <c r="ADV197" s="35"/>
      <c r="ADW197" s="35"/>
      <c r="ADX197" s="35"/>
      <c r="ADY197" s="35"/>
      <c r="ADZ197" s="35"/>
      <c r="AEA197" s="35"/>
      <c r="AEB197" s="35"/>
      <c r="AEC197" s="35"/>
      <c r="AED197" s="35"/>
      <c r="AEE197" s="35"/>
      <c r="AEF197" s="35"/>
      <c r="AEG197" s="35"/>
      <c r="AEH197" s="35"/>
      <c r="AEI197" s="35"/>
      <c r="AEJ197" s="35"/>
      <c r="AEK197" s="35"/>
      <c r="AEL197" s="35"/>
      <c r="AEM197" s="35"/>
      <c r="AEN197" s="35"/>
      <c r="AEO197" s="35"/>
      <c r="AEP197" s="35"/>
      <c r="AEQ197" s="35"/>
      <c r="AER197" s="35"/>
      <c r="AES197" s="35"/>
      <c r="AET197" s="35"/>
      <c r="AEU197" s="35"/>
      <c r="AEV197" s="35"/>
      <c r="AEW197" s="35"/>
      <c r="AEX197" s="35"/>
      <c r="AEY197" s="35"/>
      <c r="AEZ197" s="35"/>
      <c r="AFA197" s="35"/>
      <c r="AFB197" s="35"/>
      <c r="AFC197" s="35"/>
      <c r="AFD197" s="35"/>
      <c r="AFE197" s="35"/>
      <c r="AFF197" s="35"/>
      <c r="AFG197" s="35"/>
      <c r="AFH197" s="35"/>
      <c r="AFI197" s="35"/>
      <c r="AFJ197" s="35"/>
      <c r="AFK197" s="35"/>
      <c r="AFL197" s="35"/>
      <c r="AFM197" s="35"/>
      <c r="AFN197" s="35"/>
      <c r="AFO197" s="35"/>
      <c r="AFP197" s="35"/>
      <c r="AFQ197" s="35"/>
      <c r="AFR197" s="35"/>
      <c r="AFS197" s="35"/>
      <c r="AFT197" s="35"/>
      <c r="AFU197" s="35"/>
      <c r="AFV197" s="35"/>
      <c r="AFW197" s="35"/>
      <c r="AFX197" s="35"/>
      <c r="AFY197" s="35"/>
      <c r="AFZ197" s="35"/>
      <c r="AGA197" s="35"/>
      <c r="AGB197" s="35"/>
      <c r="AGC197" s="35"/>
      <c r="AGD197" s="35"/>
      <c r="AGE197" s="35"/>
      <c r="AGF197" s="35"/>
      <c r="AGG197" s="35"/>
      <c r="AGH197" s="35"/>
      <c r="AGI197" s="35"/>
      <c r="AGJ197" s="35"/>
      <c r="AGK197" s="35"/>
      <c r="AGL197" s="35"/>
      <c r="AGM197" s="35"/>
      <c r="AGN197" s="35"/>
      <c r="AGO197" s="35"/>
      <c r="AGP197" s="35"/>
      <c r="AGQ197" s="35"/>
      <c r="AGR197" s="35"/>
      <c r="AGS197" s="35"/>
      <c r="AGT197" s="35"/>
      <c r="AGU197" s="35"/>
      <c r="AGV197" s="35"/>
      <c r="AGW197" s="35"/>
      <c r="AGX197" s="35"/>
      <c r="AGY197" s="35"/>
      <c r="AGZ197" s="35"/>
      <c r="AHA197" s="35"/>
      <c r="AHB197" s="35"/>
      <c r="AHC197" s="35"/>
      <c r="AHD197" s="35"/>
      <c r="AHE197" s="35"/>
      <c r="AHF197" s="35"/>
      <c r="AHG197" s="35"/>
      <c r="AHH197" s="35"/>
      <c r="AHI197" s="35"/>
      <c r="AHJ197" s="35"/>
      <c r="AHK197" s="35"/>
      <c r="AHL197" s="35"/>
      <c r="AHM197" s="35"/>
      <c r="AHN197" s="35"/>
      <c r="AHO197" s="35"/>
      <c r="AHP197" s="35"/>
      <c r="AHQ197" s="35"/>
      <c r="AHR197" s="35"/>
      <c r="AHS197" s="35"/>
      <c r="AHT197" s="35"/>
      <c r="AHU197" s="35"/>
      <c r="AHV197" s="35"/>
      <c r="AHW197" s="35"/>
      <c r="AHX197" s="35"/>
      <c r="AHY197" s="35"/>
      <c r="AHZ197" s="35"/>
      <c r="AIA197" s="35"/>
      <c r="AIB197" s="35"/>
      <c r="AIC197" s="35"/>
      <c r="AID197" s="35"/>
      <c r="AIE197" s="35"/>
      <c r="AIF197" s="35"/>
      <c r="AIG197" s="35"/>
      <c r="AIH197" s="35"/>
      <c r="AII197" s="35"/>
      <c r="AIJ197" s="35"/>
      <c r="AIK197" s="35"/>
      <c r="AIL197" s="35"/>
      <c r="AIM197" s="35"/>
      <c r="AIN197" s="35"/>
      <c r="AIO197" s="35"/>
      <c r="AIP197" s="35"/>
      <c r="AIQ197" s="35"/>
      <c r="AIR197" s="35"/>
      <c r="AIS197" s="35"/>
      <c r="AIT197" s="35"/>
      <c r="AIU197" s="35"/>
      <c r="AIV197" s="35"/>
      <c r="AIW197" s="35"/>
      <c r="AIX197" s="35"/>
      <c r="AIY197" s="35"/>
      <c r="AIZ197" s="35"/>
      <c r="AJA197" s="35"/>
      <c r="AJB197" s="35"/>
      <c r="AJC197" s="35"/>
      <c r="AJD197" s="35"/>
      <c r="AJE197" s="35"/>
      <c r="AJF197" s="35"/>
      <c r="AJG197" s="35"/>
      <c r="AJH197" s="35"/>
      <c r="AJI197" s="35"/>
      <c r="AJJ197" s="35"/>
      <c r="AJK197" s="35"/>
      <c r="AJL197" s="35"/>
      <c r="AJM197" s="35"/>
      <c r="AJN197" s="35"/>
      <c r="AJO197" s="35"/>
      <c r="AJP197" s="35"/>
      <c r="AJQ197" s="35"/>
      <c r="AJR197" s="35"/>
      <c r="AJS197" s="35"/>
      <c r="AJT197" s="35"/>
      <c r="AJU197" s="35"/>
      <c r="AJV197" s="35"/>
      <c r="AJW197" s="35"/>
      <c r="AJX197" s="35"/>
      <c r="AJY197" s="35"/>
      <c r="AJZ197" s="35"/>
      <c r="AKA197" s="35"/>
      <c r="AKB197" s="35"/>
      <c r="AKC197" s="35"/>
      <c r="AKD197" s="35"/>
      <c r="AKE197" s="35"/>
      <c r="AKF197" s="35"/>
      <c r="AKG197" s="35"/>
      <c r="AKH197" s="35"/>
      <c r="AKI197" s="35"/>
      <c r="AKJ197" s="35"/>
      <c r="AKK197" s="35"/>
      <c r="AKL197" s="35"/>
      <c r="AKM197" s="35"/>
      <c r="AKN197" s="35"/>
      <c r="AKO197" s="35"/>
      <c r="AKP197" s="35"/>
      <c r="AKQ197" s="35"/>
      <c r="AKR197" s="35"/>
      <c r="AKS197" s="35"/>
      <c r="AKT197" s="35"/>
      <c r="AKU197" s="35"/>
      <c r="AKV197" s="35"/>
      <c r="AKW197" s="35"/>
      <c r="AKX197" s="35"/>
      <c r="AKY197" s="35"/>
      <c r="AKZ197" s="35"/>
      <c r="ALA197" s="35"/>
      <c r="ALB197" s="35"/>
      <c r="ALC197" s="35"/>
      <c r="ALD197" s="35"/>
      <c r="ALE197" s="35"/>
      <c r="ALF197" s="35"/>
      <c r="ALG197" s="35"/>
      <c r="ALH197" s="35"/>
      <c r="ALI197" s="35"/>
      <c r="ALJ197" s="35"/>
      <c r="ALK197" s="35"/>
      <c r="ALL197" s="35"/>
      <c r="ALM197" s="35"/>
      <c r="ALN197" s="35"/>
      <c r="ALO197" s="35"/>
      <c r="ALP197" s="35"/>
      <c r="ALQ197" s="35"/>
      <c r="ALR197" s="35"/>
      <c r="ALS197" s="35"/>
      <c r="ALT197" s="35"/>
      <c r="ALU197" s="35"/>
      <c r="ALV197" s="35"/>
      <c r="ALW197" s="35"/>
      <c r="ALX197" s="35"/>
      <c r="ALY197" s="35"/>
      <c r="ALZ197" s="35"/>
      <c r="AMA197" s="35"/>
    </row>
    <row r="198" spans="14:1015">
      <c r="N198" s="3">
        <f>Y198*info!T$4+AC198*info!T$5+AG198*info!T$6+AK198*info!T$7+N197</f>
        <v>4.022999999999997</v>
      </c>
      <c r="P198" s="45">
        <v>158</v>
      </c>
      <c r="Q198" s="131"/>
      <c r="R198" s="131"/>
      <c r="S198" s="161">
        <f t="shared" si="93"/>
        <v>2.9733992094861661E-2</v>
      </c>
      <c r="T198" s="169">
        <f>AA197*$AA$30*$AA$34*(1-$AA$32)+AE197*$AE$30*$AE$34*(1-$AE$32)+AI197*$AI$30*$AI$34*(1-$AI$32)+AM197*$AM$30*$AM$34*(1-$AM$32)+AQ197*$AQ$30*$AQ$34*(1-$AQ$32)+AU197*$AU$30*$AU$34*(1-$AU$32)+Q198-R198+AW197+AX197+Advance!G172</f>
        <v>0.28409999999999941</v>
      </c>
      <c r="U198" s="132">
        <f t="shared" si="102"/>
        <v>0</v>
      </c>
      <c r="V198" s="165">
        <f t="shared" si="81"/>
        <v>0.28409999999999941</v>
      </c>
      <c r="W198" s="166">
        <f t="shared" si="94"/>
        <v>10.068</v>
      </c>
      <c r="X198" s="49"/>
      <c r="Y198" s="42">
        <f t="shared" si="73"/>
        <v>0</v>
      </c>
      <c r="Z198" s="46">
        <f t="shared" si="95"/>
        <v>0</v>
      </c>
      <c r="AA198" s="47">
        <f t="shared" si="82"/>
        <v>0</v>
      </c>
      <c r="AB198" s="48">
        <f t="shared" si="83"/>
        <v>0.28409999999999941</v>
      </c>
      <c r="AC198" s="49">
        <f t="shared" si="84"/>
        <v>0</v>
      </c>
      <c r="AD198" s="46">
        <f t="shared" si="96"/>
        <v>0</v>
      </c>
      <c r="AE198" s="46">
        <f t="shared" si="85"/>
        <v>100</v>
      </c>
      <c r="AF198" s="50">
        <f t="shared" si="74"/>
        <v>0.28409999999999941</v>
      </c>
      <c r="AG198" s="42">
        <f t="shared" si="97"/>
        <v>6</v>
      </c>
      <c r="AH198" s="46">
        <f t="shared" si="98"/>
        <v>-6</v>
      </c>
      <c r="AI198" s="46">
        <f t="shared" si="86"/>
        <v>200</v>
      </c>
      <c r="AJ198" s="50">
        <f t="shared" si="75"/>
        <v>0.14009999999999939</v>
      </c>
      <c r="AK198" s="42">
        <f t="shared" si="87"/>
        <v>3</v>
      </c>
      <c r="AL198" s="46">
        <f t="shared" si="99"/>
        <v>-1</v>
      </c>
      <c r="AM198" s="46">
        <f t="shared" si="88"/>
        <v>113</v>
      </c>
      <c r="AN198" s="50">
        <f t="shared" si="76"/>
        <v>3.2099999999999407E-2</v>
      </c>
      <c r="AO198" s="42">
        <f t="shared" si="89"/>
        <v>0</v>
      </c>
      <c r="AP198" s="46">
        <f t="shared" si="100"/>
        <v>0</v>
      </c>
      <c r="AQ198" s="46">
        <f t="shared" si="90"/>
        <v>0</v>
      </c>
      <c r="AR198" s="50">
        <f t="shared" si="77"/>
        <v>3.2099999999999407E-2</v>
      </c>
      <c r="AS198" s="42">
        <f t="shared" si="91"/>
        <v>0</v>
      </c>
      <c r="AT198" s="46">
        <f t="shared" si="101"/>
        <v>0</v>
      </c>
      <c r="AU198" s="46">
        <f t="shared" si="92"/>
        <v>0</v>
      </c>
      <c r="AV198" s="51">
        <f t="shared" si="78"/>
        <v>3.2099999999999407E-2</v>
      </c>
      <c r="AW198" s="42">
        <f t="shared" si="79"/>
        <v>0.28409999999999941</v>
      </c>
      <c r="AX198" s="43">
        <f t="shared" si="80"/>
        <v>-0.252</v>
      </c>
      <c r="AY198" s="42">
        <f t="shared" si="103"/>
        <v>413</v>
      </c>
      <c r="AZ198" s="52">
        <f t="shared" si="104"/>
        <v>10.068</v>
      </c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  <c r="QR198" s="35"/>
      <c r="QS198" s="35"/>
      <c r="QT198" s="35"/>
      <c r="QU198" s="35"/>
      <c r="QV198" s="35"/>
      <c r="QW198" s="35"/>
      <c r="QX198" s="35"/>
      <c r="QY198" s="35"/>
      <c r="QZ198" s="35"/>
      <c r="RA198" s="35"/>
      <c r="RB198" s="35"/>
      <c r="RC198" s="35"/>
      <c r="RD198" s="35"/>
      <c r="RE198" s="35"/>
      <c r="RF198" s="35"/>
      <c r="RG198" s="35"/>
      <c r="RH198" s="35"/>
      <c r="RI198" s="35"/>
      <c r="RJ198" s="35"/>
      <c r="RK198" s="35"/>
      <c r="RL198" s="35"/>
      <c r="RM198" s="35"/>
      <c r="RN198" s="35"/>
      <c r="RO198" s="35"/>
      <c r="RP198" s="35"/>
      <c r="RQ198" s="35"/>
      <c r="RR198" s="35"/>
      <c r="RS198" s="35"/>
      <c r="RT198" s="35"/>
      <c r="RU198" s="35"/>
      <c r="RV198" s="35"/>
      <c r="RW198" s="35"/>
      <c r="RX198" s="35"/>
      <c r="RY198" s="35"/>
      <c r="RZ198" s="35"/>
      <c r="SA198" s="35"/>
      <c r="SB198" s="35"/>
      <c r="SC198" s="35"/>
      <c r="SD198" s="35"/>
      <c r="SE198" s="35"/>
      <c r="SF198" s="35"/>
      <c r="SG198" s="35"/>
      <c r="SH198" s="35"/>
      <c r="SI198" s="35"/>
      <c r="SJ198" s="35"/>
      <c r="SK198" s="35"/>
      <c r="SL198" s="35"/>
      <c r="SM198" s="35"/>
      <c r="SN198" s="35"/>
      <c r="SO198" s="35"/>
      <c r="SP198" s="35"/>
      <c r="SQ198" s="35"/>
      <c r="SR198" s="35"/>
      <c r="SS198" s="35"/>
      <c r="ST198" s="35"/>
      <c r="SU198" s="35"/>
      <c r="SV198" s="35"/>
      <c r="SW198" s="35"/>
      <c r="SX198" s="35"/>
      <c r="SY198" s="35"/>
      <c r="SZ198" s="35"/>
      <c r="TA198" s="35"/>
      <c r="TB198" s="35"/>
      <c r="TC198" s="35"/>
      <c r="TD198" s="35"/>
      <c r="TE198" s="35"/>
      <c r="TF198" s="35"/>
      <c r="TG198" s="35"/>
      <c r="TH198" s="35"/>
      <c r="TI198" s="35"/>
      <c r="TJ198" s="35"/>
      <c r="TK198" s="35"/>
      <c r="TL198" s="35"/>
      <c r="TM198" s="35"/>
      <c r="TN198" s="35"/>
      <c r="TO198" s="35"/>
      <c r="TP198" s="35"/>
      <c r="TQ198" s="35"/>
      <c r="TR198" s="35"/>
      <c r="TS198" s="35"/>
      <c r="TT198" s="35"/>
      <c r="TU198" s="35"/>
      <c r="TV198" s="35"/>
      <c r="TW198" s="35"/>
      <c r="TX198" s="35"/>
      <c r="TY198" s="35"/>
      <c r="TZ198" s="35"/>
      <c r="UA198" s="35"/>
      <c r="UB198" s="35"/>
      <c r="UC198" s="35"/>
      <c r="UD198" s="35"/>
      <c r="UE198" s="35"/>
      <c r="UF198" s="35"/>
      <c r="UG198" s="35"/>
      <c r="UH198" s="35"/>
      <c r="UI198" s="35"/>
      <c r="UJ198" s="35"/>
      <c r="UK198" s="35"/>
      <c r="UL198" s="35"/>
      <c r="UM198" s="35"/>
      <c r="UN198" s="35"/>
      <c r="UO198" s="35"/>
      <c r="UP198" s="35"/>
      <c r="UQ198" s="35"/>
      <c r="UR198" s="35"/>
      <c r="US198" s="35"/>
      <c r="UT198" s="35"/>
      <c r="UU198" s="35"/>
      <c r="UV198" s="35"/>
      <c r="UW198" s="35"/>
      <c r="UX198" s="35"/>
      <c r="UY198" s="35"/>
      <c r="UZ198" s="35"/>
      <c r="VA198" s="35"/>
      <c r="VB198" s="35"/>
      <c r="VC198" s="35"/>
      <c r="VD198" s="35"/>
      <c r="VE198" s="35"/>
      <c r="VF198" s="35"/>
      <c r="VG198" s="35"/>
      <c r="VH198" s="35"/>
      <c r="VI198" s="35"/>
      <c r="VJ198" s="35"/>
      <c r="VK198" s="35"/>
      <c r="VL198" s="35"/>
      <c r="VM198" s="35"/>
      <c r="VN198" s="35"/>
      <c r="VO198" s="35"/>
      <c r="VP198" s="35"/>
      <c r="VQ198" s="35"/>
      <c r="VR198" s="35"/>
      <c r="VS198" s="35"/>
      <c r="VT198" s="35"/>
      <c r="VU198" s="35"/>
      <c r="VV198" s="35"/>
      <c r="VW198" s="35"/>
      <c r="VX198" s="35"/>
      <c r="VY198" s="35"/>
      <c r="VZ198" s="35"/>
      <c r="WA198" s="35"/>
      <c r="WB198" s="35"/>
      <c r="WC198" s="35"/>
      <c r="WD198" s="35"/>
      <c r="WE198" s="35"/>
      <c r="WF198" s="35"/>
      <c r="WG198" s="35"/>
      <c r="WH198" s="35"/>
      <c r="WI198" s="35"/>
      <c r="WJ198" s="35"/>
      <c r="WK198" s="35"/>
      <c r="WL198" s="35"/>
      <c r="WM198" s="35"/>
      <c r="WN198" s="35"/>
      <c r="WO198" s="35"/>
      <c r="WP198" s="35"/>
      <c r="WQ198" s="35"/>
      <c r="WR198" s="35"/>
      <c r="WS198" s="35"/>
      <c r="WT198" s="35"/>
      <c r="WU198" s="35"/>
      <c r="WV198" s="35"/>
      <c r="WW198" s="35"/>
      <c r="WX198" s="35"/>
      <c r="WY198" s="35"/>
      <c r="WZ198" s="35"/>
      <c r="XA198" s="35"/>
      <c r="XB198" s="35"/>
      <c r="XC198" s="35"/>
      <c r="XD198" s="35"/>
      <c r="XE198" s="35"/>
      <c r="XF198" s="35"/>
      <c r="XG198" s="35"/>
      <c r="XH198" s="35"/>
      <c r="XI198" s="35"/>
      <c r="XJ198" s="35"/>
      <c r="XK198" s="35"/>
      <c r="XL198" s="35"/>
      <c r="XM198" s="35"/>
      <c r="XN198" s="35"/>
      <c r="XO198" s="35"/>
      <c r="XP198" s="35"/>
      <c r="XQ198" s="35"/>
      <c r="XR198" s="35"/>
      <c r="XS198" s="35"/>
      <c r="XT198" s="35"/>
      <c r="XU198" s="35"/>
      <c r="XV198" s="35"/>
      <c r="XW198" s="35"/>
      <c r="XX198" s="35"/>
      <c r="XY198" s="35"/>
      <c r="XZ198" s="35"/>
      <c r="YA198" s="35"/>
      <c r="YB198" s="35"/>
      <c r="YC198" s="35"/>
      <c r="YD198" s="35"/>
      <c r="YE198" s="35"/>
      <c r="YF198" s="35"/>
      <c r="YG198" s="35"/>
      <c r="YH198" s="35"/>
      <c r="YI198" s="35"/>
      <c r="YJ198" s="35"/>
      <c r="YK198" s="35"/>
      <c r="YL198" s="35"/>
      <c r="YM198" s="35"/>
      <c r="YN198" s="35"/>
      <c r="YO198" s="35"/>
      <c r="YP198" s="35"/>
      <c r="YQ198" s="35"/>
      <c r="YR198" s="35"/>
      <c r="YS198" s="35"/>
      <c r="YT198" s="35"/>
      <c r="YU198" s="35"/>
      <c r="YV198" s="35"/>
      <c r="YW198" s="35"/>
      <c r="YX198" s="35"/>
      <c r="YY198" s="35"/>
      <c r="YZ198" s="35"/>
      <c r="ZA198" s="35"/>
      <c r="ZB198" s="35"/>
      <c r="ZC198" s="35"/>
      <c r="ZD198" s="35"/>
      <c r="ZE198" s="35"/>
      <c r="ZF198" s="35"/>
      <c r="ZG198" s="35"/>
      <c r="ZH198" s="35"/>
      <c r="ZI198" s="35"/>
      <c r="ZJ198" s="35"/>
      <c r="ZK198" s="35"/>
      <c r="ZL198" s="35"/>
      <c r="ZM198" s="35"/>
      <c r="ZN198" s="35"/>
      <c r="ZO198" s="35"/>
      <c r="ZP198" s="35"/>
      <c r="ZQ198" s="35"/>
      <c r="ZR198" s="35"/>
      <c r="ZS198" s="35"/>
      <c r="ZT198" s="35"/>
      <c r="ZU198" s="35"/>
      <c r="ZV198" s="35"/>
      <c r="ZW198" s="35"/>
      <c r="ZX198" s="35"/>
      <c r="ZY198" s="35"/>
      <c r="ZZ198" s="35"/>
      <c r="AAA198" s="35"/>
      <c r="AAB198" s="35"/>
      <c r="AAC198" s="35"/>
      <c r="AAD198" s="35"/>
      <c r="AAE198" s="35"/>
      <c r="AAF198" s="35"/>
      <c r="AAG198" s="35"/>
      <c r="AAH198" s="35"/>
      <c r="AAI198" s="35"/>
      <c r="AAJ198" s="35"/>
      <c r="AAK198" s="35"/>
      <c r="AAL198" s="35"/>
      <c r="AAM198" s="35"/>
      <c r="AAN198" s="35"/>
      <c r="AAO198" s="35"/>
      <c r="AAP198" s="35"/>
      <c r="AAQ198" s="35"/>
      <c r="AAR198" s="35"/>
      <c r="AAS198" s="35"/>
      <c r="AAT198" s="35"/>
      <c r="AAU198" s="35"/>
      <c r="AAV198" s="35"/>
      <c r="AAW198" s="35"/>
      <c r="AAX198" s="35"/>
      <c r="AAY198" s="35"/>
      <c r="AAZ198" s="35"/>
      <c r="ABA198" s="35"/>
      <c r="ABB198" s="35"/>
      <c r="ABC198" s="35"/>
      <c r="ABD198" s="35"/>
      <c r="ABE198" s="35"/>
      <c r="ABF198" s="35"/>
      <c r="ABG198" s="35"/>
      <c r="ABH198" s="35"/>
      <c r="ABI198" s="35"/>
      <c r="ABJ198" s="35"/>
      <c r="ABK198" s="35"/>
      <c r="ABL198" s="35"/>
      <c r="ABM198" s="35"/>
      <c r="ABN198" s="35"/>
      <c r="ABO198" s="35"/>
      <c r="ABP198" s="35"/>
      <c r="ABQ198" s="35"/>
      <c r="ABR198" s="35"/>
      <c r="ABS198" s="35"/>
      <c r="ABT198" s="35"/>
      <c r="ABU198" s="35"/>
      <c r="ABV198" s="35"/>
      <c r="ABW198" s="35"/>
      <c r="ABX198" s="35"/>
      <c r="ABY198" s="35"/>
      <c r="ABZ198" s="35"/>
      <c r="ACA198" s="35"/>
      <c r="ACB198" s="35"/>
      <c r="ACC198" s="35"/>
      <c r="ACD198" s="35"/>
      <c r="ACE198" s="35"/>
      <c r="ACF198" s="35"/>
      <c r="ACG198" s="35"/>
      <c r="ACH198" s="35"/>
      <c r="ACI198" s="35"/>
      <c r="ACJ198" s="35"/>
      <c r="ACK198" s="35"/>
      <c r="ACL198" s="35"/>
      <c r="ACM198" s="35"/>
      <c r="ACN198" s="35"/>
      <c r="ACO198" s="35"/>
      <c r="ACP198" s="35"/>
      <c r="ACQ198" s="35"/>
      <c r="ACR198" s="35"/>
      <c r="ACS198" s="35"/>
      <c r="ACT198" s="35"/>
      <c r="ACU198" s="35"/>
      <c r="ACV198" s="35"/>
      <c r="ACW198" s="35"/>
      <c r="ACX198" s="35"/>
      <c r="ACY198" s="35"/>
      <c r="ACZ198" s="35"/>
      <c r="ADA198" s="35"/>
      <c r="ADB198" s="35"/>
      <c r="ADC198" s="35"/>
      <c r="ADD198" s="35"/>
      <c r="ADE198" s="35"/>
      <c r="ADF198" s="35"/>
      <c r="ADG198" s="35"/>
      <c r="ADH198" s="35"/>
      <c r="ADI198" s="35"/>
      <c r="ADJ198" s="35"/>
      <c r="ADK198" s="35"/>
      <c r="ADL198" s="35"/>
      <c r="ADM198" s="35"/>
      <c r="ADN198" s="35"/>
      <c r="ADO198" s="35"/>
      <c r="ADP198" s="35"/>
      <c r="ADQ198" s="35"/>
      <c r="ADR198" s="35"/>
      <c r="ADS198" s="35"/>
      <c r="ADT198" s="35"/>
      <c r="ADU198" s="35"/>
      <c r="ADV198" s="35"/>
      <c r="ADW198" s="35"/>
      <c r="ADX198" s="35"/>
      <c r="ADY198" s="35"/>
      <c r="ADZ198" s="35"/>
      <c r="AEA198" s="35"/>
      <c r="AEB198" s="35"/>
      <c r="AEC198" s="35"/>
      <c r="AED198" s="35"/>
      <c r="AEE198" s="35"/>
      <c r="AEF198" s="35"/>
      <c r="AEG198" s="35"/>
      <c r="AEH198" s="35"/>
      <c r="AEI198" s="35"/>
      <c r="AEJ198" s="35"/>
      <c r="AEK198" s="35"/>
      <c r="AEL198" s="35"/>
      <c r="AEM198" s="35"/>
      <c r="AEN198" s="35"/>
      <c r="AEO198" s="35"/>
      <c r="AEP198" s="35"/>
      <c r="AEQ198" s="35"/>
      <c r="AER198" s="35"/>
      <c r="AES198" s="35"/>
      <c r="AET198" s="35"/>
      <c r="AEU198" s="35"/>
      <c r="AEV198" s="35"/>
      <c r="AEW198" s="35"/>
      <c r="AEX198" s="35"/>
      <c r="AEY198" s="35"/>
      <c r="AEZ198" s="35"/>
      <c r="AFA198" s="35"/>
      <c r="AFB198" s="35"/>
      <c r="AFC198" s="35"/>
      <c r="AFD198" s="35"/>
      <c r="AFE198" s="35"/>
      <c r="AFF198" s="35"/>
      <c r="AFG198" s="35"/>
      <c r="AFH198" s="35"/>
      <c r="AFI198" s="35"/>
      <c r="AFJ198" s="35"/>
      <c r="AFK198" s="35"/>
      <c r="AFL198" s="35"/>
      <c r="AFM198" s="35"/>
      <c r="AFN198" s="35"/>
      <c r="AFO198" s="35"/>
      <c r="AFP198" s="35"/>
      <c r="AFQ198" s="35"/>
      <c r="AFR198" s="35"/>
      <c r="AFS198" s="35"/>
      <c r="AFT198" s="35"/>
      <c r="AFU198" s="35"/>
      <c r="AFV198" s="35"/>
      <c r="AFW198" s="35"/>
      <c r="AFX198" s="35"/>
      <c r="AFY198" s="35"/>
      <c r="AFZ198" s="35"/>
      <c r="AGA198" s="35"/>
      <c r="AGB198" s="35"/>
      <c r="AGC198" s="35"/>
      <c r="AGD198" s="35"/>
      <c r="AGE198" s="35"/>
      <c r="AGF198" s="35"/>
      <c r="AGG198" s="35"/>
      <c r="AGH198" s="35"/>
      <c r="AGI198" s="35"/>
      <c r="AGJ198" s="35"/>
      <c r="AGK198" s="35"/>
      <c r="AGL198" s="35"/>
      <c r="AGM198" s="35"/>
      <c r="AGN198" s="35"/>
      <c r="AGO198" s="35"/>
      <c r="AGP198" s="35"/>
      <c r="AGQ198" s="35"/>
      <c r="AGR198" s="35"/>
      <c r="AGS198" s="35"/>
      <c r="AGT198" s="35"/>
      <c r="AGU198" s="35"/>
      <c r="AGV198" s="35"/>
      <c r="AGW198" s="35"/>
      <c r="AGX198" s="35"/>
      <c r="AGY198" s="35"/>
      <c r="AGZ198" s="35"/>
      <c r="AHA198" s="35"/>
      <c r="AHB198" s="35"/>
      <c r="AHC198" s="35"/>
      <c r="AHD198" s="35"/>
      <c r="AHE198" s="35"/>
      <c r="AHF198" s="35"/>
      <c r="AHG198" s="35"/>
      <c r="AHH198" s="35"/>
      <c r="AHI198" s="35"/>
      <c r="AHJ198" s="35"/>
      <c r="AHK198" s="35"/>
      <c r="AHL198" s="35"/>
      <c r="AHM198" s="35"/>
      <c r="AHN198" s="35"/>
      <c r="AHO198" s="35"/>
      <c r="AHP198" s="35"/>
      <c r="AHQ198" s="35"/>
      <c r="AHR198" s="35"/>
      <c r="AHS198" s="35"/>
      <c r="AHT198" s="35"/>
      <c r="AHU198" s="35"/>
      <c r="AHV198" s="35"/>
      <c r="AHW198" s="35"/>
      <c r="AHX198" s="35"/>
      <c r="AHY198" s="35"/>
      <c r="AHZ198" s="35"/>
      <c r="AIA198" s="35"/>
      <c r="AIB198" s="35"/>
      <c r="AIC198" s="35"/>
      <c r="AID198" s="35"/>
      <c r="AIE198" s="35"/>
      <c r="AIF198" s="35"/>
      <c r="AIG198" s="35"/>
      <c r="AIH198" s="35"/>
      <c r="AII198" s="35"/>
      <c r="AIJ198" s="35"/>
      <c r="AIK198" s="35"/>
      <c r="AIL198" s="35"/>
      <c r="AIM198" s="35"/>
      <c r="AIN198" s="35"/>
      <c r="AIO198" s="35"/>
      <c r="AIP198" s="35"/>
      <c r="AIQ198" s="35"/>
      <c r="AIR198" s="35"/>
      <c r="AIS198" s="35"/>
      <c r="AIT198" s="35"/>
      <c r="AIU198" s="35"/>
      <c r="AIV198" s="35"/>
      <c r="AIW198" s="35"/>
      <c r="AIX198" s="35"/>
      <c r="AIY198" s="35"/>
      <c r="AIZ198" s="35"/>
      <c r="AJA198" s="35"/>
      <c r="AJB198" s="35"/>
      <c r="AJC198" s="35"/>
      <c r="AJD198" s="35"/>
      <c r="AJE198" s="35"/>
      <c r="AJF198" s="35"/>
      <c r="AJG198" s="35"/>
      <c r="AJH198" s="35"/>
      <c r="AJI198" s="35"/>
      <c r="AJJ198" s="35"/>
      <c r="AJK198" s="35"/>
      <c r="AJL198" s="35"/>
      <c r="AJM198" s="35"/>
      <c r="AJN198" s="35"/>
      <c r="AJO198" s="35"/>
      <c r="AJP198" s="35"/>
      <c r="AJQ198" s="35"/>
      <c r="AJR198" s="35"/>
      <c r="AJS198" s="35"/>
      <c r="AJT198" s="35"/>
      <c r="AJU198" s="35"/>
      <c r="AJV198" s="35"/>
      <c r="AJW198" s="35"/>
      <c r="AJX198" s="35"/>
      <c r="AJY198" s="35"/>
      <c r="AJZ198" s="35"/>
      <c r="AKA198" s="35"/>
      <c r="AKB198" s="35"/>
      <c r="AKC198" s="35"/>
      <c r="AKD198" s="35"/>
      <c r="AKE198" s="35"/>
      <c r="AKF198" s="35"/>
      <c r="AKG198" s="35"/>
      <c r="AKH198" s="35"/>
      <c r="AKI198" s="35"/>
      <c r="AKJ198" s="35"/>
      <c r="AKK198" s="35"/>
      <c r="AKL198" s="35"/>
      <c r="AKM198" s="35"/>
      <c r="AKN198" s="35"/>
      <c r="AKO198" s="35"/>
      <c r="AKP198" s="35"/>
      <c r="AKQ198" s="35"/>
      <c r="AKR198" s="35"/>
      <c r="AKS198" s="35"/>
      <c r="AKT198" s="35"/>
      <c r="AKU198" s="35"/>
      <c r="AKV198" s="35"/>
      <c r="AKW198" s="35"/>
      <c r="AKX198" s="35"/>
      <c r="AKY198" s="35"/>
      <c r="AKZ198" s="35"/>
      <c r="ALA198" s="35"/>
      <c r="ALB198" s="35"/>
      <c r="ALC198" s="35"/>
      <c r="ALD198" s="35"/>
      <c r="ALE198" s="35"/>
      <c r="ALF198" s="35"/>
      <c r="ALG198" s="35"/>
      <c r="ALH198" s="35"/>
      <c r="ALI198" s="35"/>
      <c r="ALJ198" s="35"/>
      <c r="ALK198" s="35"/>
      <c r="ALL198" s="35"/>
      <c r="ALM198" s="35"/>
      <c r="ALN198" s="35"/>
      <c r="ALO198" s="35"/>
      <c r="ALP198" s="35"/>
      <c r="ALQ198" s="35"/>
      <c r="ALR198" s="35"/>
      <c r="ALS198" s="35"/>
      <c r="ALT198" s="35"/>
      <c r="ALU198" s="35"/>
      <c r="ALV198" s="35"/>
      <c r="ALW198" s="35"/>
      <c r="ALX198" s="35"/>
      <c r="ALY198" s="35"/>
      <c r="ALZ198" s="35"/>
      <c r="AMA198" s="35"/>
    </row>
    <row r="199" spans="14:1015">
      <c r="N199" s="3">
        <f>Y199*info!T$4+AC199*info!T$5+AG199*info!T$6+AK199*info!T$7+N198</f>
        <v>4.055399999999997</v>
      </c>
      <c r="P199" s="45">
        <v>159</v>
      </c>
      <c r="Q199" s="131"/>
      <c r="R199" s="131"/>
      <c r="S199" s="161">
        <f t="shared" si="93"/>
        <v>2.9897628458498023E-2</v>
      </c>
      <c r="T199" s="169">
        <f>AA198*$AA$30*$AA$34*(1-$AA$32)+AE198*$AE$30*$AE$34*(1-$AE$32)+AI198*$AI$30*$AI$34*(1-$AI$32)+AM198*$AM$30*$AM$34*(1-$AM$32)+AQ198*$AQ$30*$AQ$34*(1-$AQ$32)+AU198*$AU$30*$AU$34*(1-$AU$32)+Q199-R199+AW198+AX198+Advance!G173</f>
        <v>0.28379999999999939</v>
      </c>
      <c r="U199" s="132">
        <f t="shared" si="102"/>
        <v>0</v>
      </c>
      <c r="V199" s="165">
        <f t="shared" si="81"/>
        <v>0.28379999999999939</v>
      </c>
      <c r="W199" s="166">
        <f t="shared" si="94"/>
        <v>10.103999999999999</v>
      </c>
      <c r="X199" s="49"/>
      <c r="Y199" s="42">
        <f t="shared" si="73"/>
        <v>0</v>
      </c>
      <c r="Z199" s="46">
        <f t="shared" si="95"/>
        <v>0</v>
      </c>
      <c r="AA199" s="47">
        <f t="shared" si="82"/>
        <v>0</v>
      </c>
      <c r="AB199" s="48">
        <f t="shared" si="83"/>
        <v>0.28379999999999939</v>
      </c>
      <c r="AC199" s="49">
        <f t="shared" si="84"/>
        <v>0</v>
      </c>
      <c r="AD199" s="46">
        <f t="shared" si="96"/>
        <v>0</v>
      </c>
      <c r="AE199" s="46">
        <f t="shared" si="85"/>
        <v>100</v>
      </c>
      <c r="AF199" s="50">
        <f t="shared" si="74"/>
        <v>0.28379999999999939</v>
      </c>
      <c r="AG199" s="42">
        <f t="shared" si="97"/>
        <v>6</v>
      </c>
      <c r="AH199" s="46">
        <f t="shared" si="98"/>
        <v>-6</v>
      </c>
      <c r="AI199" s="46">
        <f t="shared" si="86"/>
        <v>200</v>
      </c>
      <c r="AJ199" s="50">
        <f t="shared" si="75"/>
        <v>0.13979999999999937</v>
      </c>
      <c r="AK199" s="42">
        <f t="shared" si="87"/>
        <v>3</v>
      </c>
      <c r="AL199" s="46">
        <f t="shared" si="99"/>
        <v>-2</v>
      </c>
      <c r="AM199" s="46">
        <f t="shared" si="88"/>
        <v>114</v>
      </c>
      <c r="AN199" s="50">
        <f t="shared" si="76"/>
        <v>3.1799999999999384E-2</v>
      </c>
      <c r="AO199" s="42">
        <f t="shared" si="89"/>
        <v>0</v>
      </c>
      <c r="AP199" s="46">
        <f t="shared" si="100"/>
        <v>0</v>
      </c>
      <c r="AQ199" s="46">
        <f t="shared" si="90"/>
        <v>0</v>
      </c>
      <c r="AR199" s="50">
        <f t="shared" si="77"/>
        <v>3.1799999999999384E-2</v>
      </c>
      <c r="AS199" s="42">
        <f t="shared" si="91"/>
        <v>0</v>
      </c>
      <c r="AT199" s="46">
        <f t="shared" si="101"/>
        <v>0</v>
      </c>
      <c r="AU199" s="46">
        <f t="shared" si="92"/>
        <v>0</v>
      </c>
      <c r="AV199" s="51">
        <f t="shared" si="78"/>
        <v>3.1799999999999384E-2</v>
      </c>
      <c r="AW199" s="42">
        <f t="shared" si="79"/>
        <v>0.28379999999999939</v>
      </c>
      <c r="AX199" s="43">
        <f t="shared" si="80"/>
        <v>-0.252</v>
      </c>
      <c r="AY199" s="42">
        <f t="shared" si="103"/>
        <v>414</v>
      </c>
      <c r="AZ199" s="52">
        <f t="shared" si="104"/>
        <v>10.103999999999999</v>
      </c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  <c r="QR199" s="35"/>
      <c r="QS199" s="35"/>
      <c r="QT199" s="35"/>
      <c r="QU199" s="35"/>
      <c r="QV199" s="35"/>
      <c r="QW199" s="35"/>
      <c r="QX199" s="35"/>
      <c r="QY199" s="35"/>
      <c r="QZ199" s="35"/>
      <c r="RA199" s="35"/>
      <c r="RB199" s="35"/>
      <c r="RC199" s="35"/>
      <c r="RD199" s="35"/>
      <c r="RE199" s="35"/>
      <c r="RF199" s="35"/>
      <c r="RG199" s="35"/>
      <c r="RH199" s="35"/>
      <c r="RI199" s="35"/>
      <c r="RJ199" s="35"/>
      <c r="RK199" s="35"/>
      <c r="RL199" s="35"/>
      <c r="RM199" s="35"/>
      <c r="RN199" s="35"/>
      <c r="RO199" s="35"/>
      <c r="RP199" s="35"/>
      <c r="RQ199" s="35"/>
      <c r="RR199" s="35"/>
      <c r="RS199" s="35"/>
      <c r="RT199" s="35"/>
      <c r="RU199" s="35"/>
      <c r="RV199" s="35"/>
      <c r="RW199" s="35"/>
      <c r="RX199" s="35"/>
      <c r="RY199" s="35"/>
      <c r="RZ199" s="35"/>
      <c r="SA199" s="35"/>
      <c r="SB199" s="35"/>
      <c r="SC199" s="35"/>
      <c r="SD199" s="35"/>
      <c r="SE199" s="35"/>
      <c r="SF199" s="35"/>
      <c r="SG199" s="35"/>
      <c r="SH199" s="35"/>
      <c r="SI199" s="35"/>
      <c r="SJ199" s="35"/>
      <c r="SK199" s="35"/>
      <c r="SL199" s="35"/>
      <c r="SM199" s="35"/>
      <c r="SN199" s="35"/>
      <c r="SO199" s="35"/>
      <c r="SP199" s="35"/>
      <c r="SQ199" s="35"/>
      <c r="SR199" s="35"/>
      <c r="SS199" s="35"/>
      <c r="ST199" s="35"/>
      <c r="SU199" s="35"/>
      <c r="SV199" s="35"/>
      <c r="SW199" s="35"/>
      <c r="SX199" s="35"/>
      <c r="SY199" s="35"/>
      <c r="SZ199" s="35"/>
      <c r="TA199" s="35"/>
      <c r="TB199" s="35"/>
      <c r="TC199" s="35"/>
      <c r="TD199" s="35"/>
      <c r="TE199" s="35"/>
      <c r="TF199" s="35"/>
      <c r="TG199" s="35"/>
      <c r="TH199" s="35"/>
      <c r="TI199" s="35"/>
      <c r="TJ199" s="35"/>
      <c r="TK199" s="35"/>
      <c r="TL199" s="35"/>
      <c r="TM199" s="35"/>
      <c r="TN199" s="35"/>
      <c r="TO199" s="35"/>
      <c r="TP199" s="35"/>
      <c r="TQ199" s="35"/>
      <c r="TR199" s="35"/>
      <c r="TS199" s="35"/>
      <c r="TT199" s="35"/>
      <c r="TU199" s="35"/>
      <c r="TV199" s="35"/>
      <c r="TW199" s="35"/>
      <c r="TX199" s="35"/>
      <c r="TY199" s="35"/>
      <c r="TZ199" s="35"/>
      <c r="UA199" s="35"/>
      <c r="UB199" s="35"/>
      <c r="UC199" s="35"/>
      <c r="UD199" s="35"/>
      <c r="UE199" s="35"/>
      <c r="UF199" s="35"/>
      <c r="UG199" s="35"/>
      <c r="UH199" s="35"/>
      <c r="UI199" s="35"/>
      <c r="UJ199" s="35"/>
      <c r="UK199" s="35"/>
      <c r="UL199" s="35"/>
      <c r="UM199" s="35"/>
      <c r="UN199" s="35"/>
      <c r="UO199" s="35"/>
      <c r="UP199" s="35"/>
      <c r="UQ199" s="35"/>
      <c r="UR199" s="35"/>
      <c r="US199" s="35"/>
      <c r="UT199" s="35"/>
      <c r="UU199" s="35"/>
      <c r="UV199" s="35"/>
      <c r="UW199" s="35"/>
      <c r="UX199" s="35"/>
      <c r="UY199" s="35"/>
      <c r="UZ199" s="35"/>
      <c r="VA199" s="35"/>
      <c r="VB199" s="35"/>
      <c r="VC199" s="35"/>
      <c r="VD199" s="35"/>
      <c r="VE199" s="35"/>
      <c r="VF199" s="35"/>
      <c r="VG199" s="35"/>
      <c r="VH199" s="35"/>
      <c r="VI199" s="35"/>
      <c r="VJ199" s="35"/>
      <c r="VK199" s="35"/>
      <c r="VL199" s="35"/>
      <c r="VM199" s="35"/>
      <c r="VN199" s="35"/>
      <c r="VO199" s="35"/>
      <c r="VP199" s="35"/>
      <c r="VQ199" s="35"/>
      <c r="VR199" s="35"/>
      <c r="VS199" s="35"/>
      <c r="VT199" s="35"/>
      <c r="VU199" s="35"/>
      <c r="VV199" s="35"/>
      <c r="VW199" s="35"/>
      <c r="VX199" s="35"/>
      <c r="VY199" s="35"/>
      <c r="VZ199" s="35"/>
      <c r="WA199" s="35"/>
      <c r="WB199" s="35"/>
      <c r="WC199" s="35"/>
      <c r="WD199" s="35"/>
      <c r="WE199" s="35"/>
      <c r="WF199" s="35"/>
      <c r="WG199" s="35"/>
      <c r="WH199" s="35"/>
      <c r="WI199" s="35"/>
      <c r="WJ199" s="35"/>
      <c r="WK199" s="35"/>
      <c r="WL199" s="35"/>
      <c r="WM199" s="35"/>
      <c r="WN199" s="35"/>
      <c r="WO199" s="35"/>
      <c r="WP199" s="35"/>
      <c r="WQ199" s="35"/>
      <c r="WR199" s="35"/>
      <c r="WS199" s="35"/>
      <c r="WT199" s="35"/>
      <c r="WU199" s="35"/>
      <c r="WV199" s="35"/>
      <c r="WW199" s="35"/>
      <c r="WX199" s="35"/>
      <c r="WY199" s="35"/>
      <c r="WZ199" s="35"/>
      <c r="XA199" s="35"/>
      <c r="XB199" s="35"/>
      <c r="XC199" s="35"/>
      <c r="XD199" s="35"/>
      <c r="XE199" s="35"/>
      <c r="XF199" s="35"/>
      <c r="XG199" s="35"/>
      <c r="XH199" s="35"/>
      <c r="XI199" s="35"/>
      <c r="XJ199" s="35"/>
      <c r="XK199" s="35"/>
      <c r="XL199" s="35"/>
      <c r="XM199" s="35"/>
      <c r="XN199" s="35"/>
      <c r="XO199" s="35"/>
      <c r="XP199" s="35"/>
      <c r="XQ199" s="35"/>
      <c r="XR199" s="35"/>
      <c r="XS199" s="35"/>
      <c r="XT199" s="35"/>
      <c r="XU199" s="35"/>
      <c r="XV199" s="35"/>
      <c r="XW199" s="35"/>
      <c r="XX199" s="35"/>
      <c r="XY199" s="35"/>
      <c r="XZ199" s="35"/>
      <c r="YA199" s="35"/>
      <c r="YB199" s="35"/>
      <c r="YC199" s="35"/>
      <c r="YD199" s="35"/>
      <c r="YE199" s="35"/>
      <c r="YF199" s="35"/>
      <c r="YG199" s="35"/>
      <c r="YH199" s="35"/>
      <c r="YI199" s="35"/>
      <c r="YJ199" s="35"/>
      <c r="YK199" s="35"/>
      <c r="YL199" s="35"/>
      <c r="YM199" s="35"/>
      <c r="YN199" s="35"/>
      <c r="YO199" s="35"/>
      <c r="YP199" s="35"/>
      <c r="YQ199" s="35"/>
      <c r="YR199" s="35"/>
      <c r="YS199" s="35"/>
      <c r="YT199" s="35"/>
      <c r="YU199" s="35"/>
      <c r="YV199" s="35"/>
      <c r="YW199" s="35"/>
      <c r="YX199" s="35"/>
      <c r="YY199" s="35"/>
      <c r="YZ199" s="35"/>
      <c r="ZA199" s="35"/>
      <c r="ZB199" s="35"/>
      <c r="ZC199" s="35"/>
      <c r="ZD199" s="35"/>
      <c r="ZE199" s="35"/>
      <c r="ZF199" s="35"/>
      <c r="ZG199" s="35"/>
      <c r="ZH199" s="35"/>
      <c r="ZI199" s="35"/>
      <c r="ZJ199" s="35"/>
      <c r="ZK199" s="35"/>
      <c r="ZL199" s="35"/>
      <c r="ZM199" s="35"/>
      <c r="ZN199" s="35"/>
      <c r="ZO199" s="35"/>
      <c r="ZP199" s="35"/>
      <c r="ZQ199" s="35"/>
      <c r="ZR199" s="35"/>
      <c r="ZS199" s="35"/>
      <c r="ZT199" s="35"/>
      <c r="ZU199" s="35"/>
      <c r="ZV199" s="35"/>
      <c r="ZW199" s="35"/>
      <c r="ZX199" s="35"/>
      <c r="ZY199" s="35"/>
      <c r="ZZ199" s="35"/>
      <c r="AAA199" s="35"/>
      <c r="AAB199" s="35"/>
      <c r="AAC199" s="35"/>
      <c r="AAD199" s="35"/>
      <c r="AAE199" s="35"/>
      <c r="AAF199" s="35"/>
      <c r="AAG199" s="35"/>
      <c r="AAH199" s="35"/>
      <c r="AAI199" s="35"/>
      <c r="AAJ199" s="35"/>
      <c r="AAK199" s="35"/>
      <c r="AAL199" s="35"/>
      <c r="AAM199" s="35"/>
      <c r="AAN199" s="35"/>
      <c r="AAO199" s="35"/>
      <c r="AAP199" s="35"/>
      <c r="AAQ199" s="35"/>
      <c r="AAR199" s="35"/>
      <c r="AAS199" s="35"/>
      <c r="AAT199" s="35"/>
      <c r="AAU199" s="35"/>
      <c r="AAV199" s="35"/>
      <c r="AAW199" s="35"/>
      <c r="AAX199" s="35"/>
      <c r="AAY199" s="35"/>
      <c r="AAZ199" s="35"/>
      <c r="ABA199" s="35"/>
      <c r="ABB199" s="35"/>
      <c r="ABC199" s="35"/>
      <c r="ABD199" s="35"/>
      <c r="ABE199" s="35"/>
      <c r="ABF199" s="35"/>
      <c r="ABG199" s="35"/>
      <c r="ABH199" s="35"/>
      <c r="ABI199" s="35"/>
      <c r="ABJ199" s="35"/>
      <c r="ABK199" s="35"/>
      <c r="ABL199" s="35"/>
      <c r="ABM199" s="35"/>
      <c r="ABN199" s="35"/>
      <c r="ABO199" s="35"/>
      <c r="ABP199" s="35"/>
      <c r="ABQ199" s="35"/>
      <c r="ABR199" s="35"/>
      <c r="ABS199" s="35"/>
      <c r="ABT199" s="35"/>
      <c r="ABU199" s="35"/>
      <c r="ABV199" s="35"/>
      <c r="ABW199" s="35"/>
      <c r="ABX199" s="35"/>
      <c r="ABY199" s="35"/>
      <c r="ABZ199" s="35"/>
      <c r="ACA199" s="35"/>
      <c r="ACB199" s="35"/>
      <c r="ACC199" s="35"/>
      <c r="ACD199" s="35"/>
      <c r="ACE199" s="35"/>
      <c r="ACF199" s="35"/>
      <c r="ACG199" s="35"/>
      <c r="ACH199" s="35"/>
      <c r="ACI199" s="35"/>
      <c r="ACJ199" s="35"/>
      <c r="ACK199" s="35"/>
      <c r="ACL199" s="35"/>
      <c r="ACM199" s="35"/>
      <c r="ACN199" s="35"/>
      <c r="ACO199" s="35"/>
      <c r="ACP199" s="35"/>
      <c r="ACQ199" s="35"/>
      <c r="ACR199" s="35"/>
      <c r="ACS199" s="35"/>
      <c r="ACT199" s="35"/>
      <c r="ACU199" s="35"/>
      <c r="ACV199" s="35"/>
      <c r="ACW199" s="35"/>
      <c r="ACX199" s="35"/>
      <c r="ACY199" s="35"/>
      <c r="ACZ199" s="35"/>
      <c r="ADA199" s="35"/>
      <c r="ADB199" s="35"/>
      <c r="ADC199" s="35"/>
      <c r="ADD199" s="35"/>
      <c r="ADE199" s="35"/>
      <c r="ADF199" s="35"/>
      <c r="ADG199" s="35"/>
      <c r="ADH199" s="35"/>
      <c r="ADI199" s="35"/>
      <c r="ADJ199" s="35"/>
      <c r="ADK199" s="35"/>
      <c r="ADL199" s="35"/>
      <c r="ADM199" s="35"/>
      <c r="ADN199" s="35"/>
      <c r="ADO199" s="35"/>
      <c r="ADP199" s="35"/>
      <c r="ADQ199" s="35"/>
      <c r="ADR199" s="35"/>
      <c r="ADS199" s="35"/>
      <c r="ADT199" s="35"/>
      <c r="ADU199" s="35"/>
      <c r="ADV199" s="35"/>
      <c r="ADW199" s="35"/>
      <c r="ADX199" s="35"/>
      <c r="ADY199" s="35"/>
      <c r="ADZ199" s="35"/>
      <c r="AEA199" s="35"/>
      <c r="AEB199" s="35"/>
      <c r="AEC199" s="35"/>
      <c r="AED199" s="35"/>
      <c r="AEE199" s="35"/>
      <c r="AEF199" s="35"/>
      <c r="AEG199" s="35"/>
      <c r="AEH199" s="35"/>
      <c r="AEI199" s="35"/>
      <c r="AEJ199" s="35"/>
      <c r="AEK199" s="35"/>
      <c r="AEL199" s="35"/>
      <c r="AEM199" s="35"/>
      <c r="AEN199" s="35"/>
      <c r="AEO199" s="35"/>
      <c r="AEP199" s="35"/>
      <c r="AEQ199" s="35"/>
      <c r="AER199" s="35"/>
      <c r="AES199" s="35"/>
      <c r="AET199" s="35"/>
      <c r="AEU199" s="35"/>
      <c r="AEV199" s="35"/>
      <c r="AEW199" s="35"/>
      <c r="AEX199" s="35"/>
      <c r="AEY199" s="35"/>
      <c r="AEZ199" s="35"/>
      <c r="AFA199" s="35"/>
      <c r="AFB199" s="35"/>
      <c r="AFC199" s="35"/>
      <c r="AFD199" s="35"/>
      <c r="AFE199" s="35"/>
      <c r="AFF199" s="35"/>
      <c r="AFG199" s="35"/>
      <c r="AFH199" s="35"/>
      <c r="AFI199" s="35"/>
      <c r="AFJ199" s="35"/>
      <c r="AFK199" s="35"/>
      <c r="AFL199" s="35"/>
      <c r="AFM199" s="35"/>
      <c r="AFN199" s="35"/>
      <c r="AFO199" s="35"/>
      <c r="AFP199" s="35"/>
      <c r="AFQ199" s="35"/>
      <c r="AFR199" s="35"/>
      <c r="AFS199" s="35"/>
      <c r="AFT199" s="35"/>
      <c r="AFU199" s="35"/>
      <c r="AFV199" s="35"/>
      <c r="AFW199" s="35"/>
      <c r="AFX199" s="35"/>
      <c r="AFY199" s="35"/>
      <c r="AFZ199" s="35"/>
      <c r="AGA199" s="35"/>
      <c r="AGB199" s="35"/>
      <c r="AGC199" s="35"/>
      <c r="AGD199" s="35"/>
      <c r="AGE199" s="35"/>
      <c r="AGF199" s="35"/>
      <c r="AGG199" s="35"/>
      <c r="AGH199" s="35"/>
      <c r="AGI199" s="35"/>
      <c r="AGJ199" s="35"/>
      <c r="AGK199" s="35"/>
      <c r="AGL199" s="35"/>
      <c r="AGM199" s="35"/>
      <c r="AGN199" s="35"/>
      <c r="AGO199" s="35"/>
      <c r="AGP199" s="35"/>
      <c r="AGQ199" s="35"/>
      <c r="AGR199" s="35"/>
      <c r="AGS199" s="35"/>
      <c r="AGT199" s="35"/>
      <c r="AGU199" s="35"/>
      <c r="AGV199" s="35"/>
      <c r="AGW199" s="35"/>
      <c r="AGX199" s="35"/>
      <c r="AGY199" s="35"/>
      <c r="AGZ199" s="35"/>
      <c r="AHA199" s="35"/>
      <c r="AHB199" s="35"/>
      <c r="AHC199" s="35"/>
      <c r="AHD199" s="35"/>
      <c r="AHE199" s="35"/>
      <c r="AHF199" s="35"/>
      <c r="AHG199" s="35"/>
      <c r="AHH199" s="35"/>
      <c r="AHI199" s="35"/>
      <c r="AHJ199" s="35"/>
      <c r="AHK199" s="35"/>
      <c r="AHL199" s="35"/>
      <c r="AHM199" s="35"/>
      <c r="AHN199" s="35"/>
      <c r="AHO199" s="35"/>
      <c r="AHP199" s="35"/>
      <c r="AHQ199" s="35"/>
      <c r="AHR199" s="35"/>
      <c r="AHS199" s="35"/>
      <c r="AHT199" s="35"/>
      <c r="AHU199" s="35"/>
      <c r="AHV199" s="35"/>
      <c r="AHW199" s="35"/>
      <c r="AHX199" s="35"/>
      <c r="AHY199" s="35"/>
      <c r="AHZ199" s="35"/>
      <c r="AIA199" s="35"/>
      <c r="AIB199" s="35"/>
      <c r="AIC199" s="35"/>
      <c r="AID199" s="35"/>
      <c r="AIE199" s="35"/>
      <c r="AIF199" s="35"/>
      <c r="AIG199" s="35"/>
      <c r="AIH199" s="35"/>
      <c r="AII199" s="35"/>
      <c r="AIJ199" s="35"/>
      <c r="AIK199" s="35"/>
      <c r="AIL199" s="35"/>
      <c r="AIM199" s="35"/>
      <c r="AIN199" s="35"/>
      <c r="AIO199" s="35"/>
      <c r="AIP199" s="35"/>
      <c r="AIQ199" s="35"/>
      <c r="AIR199" s="35"/>
      <c r="AIS199" s="35"/>
      <c r="AIT199" s="35"/>
      <c r="AIU199" s="35"/>
      <c r="AIV199" s="35"/>
      <c r="AIW199" s="35"/>
      <c r="AIX199" s="35"/>
      <c r="AIY199" s="35"/>
      <c r="AIZ199" s="35"/>
      <c r="AJA199" s="35"/>
      <c r="AJB199" s="35"/>
      <c r="AJC199" s="35"/>
      <c r="AJD199" s="35"/>
      <c r="AJE199" s="35"/>
      <c r="AJF199" s="35"/>
      <c r="AJG199" s="35"/>
      <c r="AJH199" s="35"/>
      <c r="AJI199" s="35"/>
      <c r="AJJ199" s="35"/>
      <c r="AJK199" s="35"/>
      <c r="AJL199" s="35"/>
      <c r="AJM199" s="35"/>
      <c r="AJN199" s="35"/>
      <c r="AJO199" s="35"/>
      <c r="AJP199" s="35"/>
      <c r="AJQ199" s="35"/>
      <c r="AJR199" s="35"/>
      <c r="AJS199" s="35"/>
      <c r="AJT199" s="35"/>
      <c r="AJU199" s="35"/>
      <c r="AJV199" s="35"/>
      <c r="AJW199" s="35"/>
      <c r="AJX199" s="35"/>
      <c r="AJY199" s="35"/>
      <c r="AJZ199" s="35"/>
      <c r="AKA199" s="35"/>
      <c r="AKB199" s="35"/>
      <c r="AKC199" s="35"/>
      <c r="AKD199" s="35"/>
      <c r="AKE199" s="35"/>
      <c r="AKF199" s="35"/>
      <c r="AKG199" s="35"/>
      <c r="AKH199" s="35"/>
      <c r="AKI199" s="35"/>
      <c r="AKJ199" s="35"/>
      <c r="AKK199" s="35"/>
      <c r="AKL199" s="35"/>
      <c r="AKM199" s="35"/>
      <c r="AKN199" s="35"/>
      <c r="AKO199" s="35"/>
      <c r="AKP199" s="35"/>
      <c r="AKQ199" s="35"/>
      <c r="AKR199" s="35"/>
      <c r="AKS199" s="35"/>
      <c r="AKT199" s="35"/>
      <c r="AKU199" s="35"/>
      <c r="AKV199" s="35"/>
      <c r="AKW199" s="35"/>
      <c r="AKX199" s="35"/>
      <c r="AKY199" s="35"/>
      <c r="AKZ199" s="35"/>
      <c r="ALA199" s="35"/>
      <c r="ALB199" s="35"/>
      <c r="ALC199" s="35"/>
      <c r="ALD199" s="35"/>
      <c r="ALE199" s="35"/>
      <c r="ALF199" s="35"/>
      <c r="ALG199" s="35"/>
      <c r="ALH199" s="35"/>
      <c r="ALI199" s="35"/>
      <c r="ALJ199" s="35"/>
      <c r="ALK199" s="35"/>
      <c r="ALL199" s="35"/>
      <c r="ALM199" s="35"/>
      <c r="ALN199" s="35"/>
      <c r="ALO199" s="35"/>
      <c r="ALP199" s="35"/>
      <c r="ALQ199" s="35"/>
      <c r="ALR199" s="35"/>
      <c r="ALS199" s="35"/>
      <c r="ALT199" s="35"/>
      <c r="ALU199" s="35"/>
      <c r="ALV199" s="35"/>
      <c r="ALW199" s="35"/>
      <c r="ALX199" s="35"/>
      <c r="ALY199" s="35"/>
      <c r="ALZ199" s="35"/>
      <c r="AMA199" s="35"/>
    </row>
    <row r="200" spans="14:1015">
      <c r="N200" s="3">
        <f>Y200*info!T$4+AC200*info!T$5+AG200*info!T$6+AK200*info!T$7+N199</f>
        <v>4.087799999999997</v>
      </c>
      <c r="P200" s="45">
        <v>160</v>
      </c>
      <c r="Q200" s="131"/>
      <c r="R200" s="131"/>
      <c r="S200" s="161">
        <f t="shared" si="93"/>
        <v>2.9979446640316206E-2</v>
      </c>
      <c r="T200" s="169">
        <f>AA199*$AA$30*$AA$34*(1-$AA$32)+AE199*$AE$30*$AE$34*(1-$AE$32)+AI199*$AI$30*$AI$34*(1-$AI$32)+AM199*$AM$30*$AM$34*(1-$AM$32)+AQ199*$AQ$30*$AQ$34*(1-$AQ$32)+AU199*$AU$30*$AU$34*(1-$AU$32)+Q200-R200+AW199+AX199+Advance!G174</f>
        <v>0.28439999999999932</v>
      </c>
      <c r="U200" s="132">
        <f t="shared" si="102"/>
        <v>0</v>
      </c>
      <c r="V200" s="165">
        <f t="shared" si="81"/>
        <v>0.28439999999999932</v>
      </c>
      <c r="W200" s="166">
        <f t="shared" si="94"/>
        <v>10.175999999999998</v>
      </c>
      <c r="X200" s="49"/>
      <c r="Y200" s="42">
        <f t="shared" si="73"/>
        <v>0</v>
      </c>
      <c r="Z200" s="46">
        <f t="shared" si="95"/>
        <v>0</v>
      </c>
      <c r="AA200" s="47">
        <f t="shared" si="82"/>
        <v>0</v>
      </c>
      <c r="AB200" s="48">
        <f t="shared" si="83"/>
        <v>0.28439999999999932</v>
      </c>
      <c r="AC200" s="49">
        <f t="shared" si="84"/>
        <v>0</v>
      </c>
      <c r="AD200" s="46">
        <f t="shared" si="96"/>
        <v>0</v>
      </c>
      <c r="AE200" s="46">
        <f t="shared" si="85"/>
        <v>100</v>
      </c>
      <c r="AF200" s="50">
        <f t="shared" si="74"/>
        <v>0.28439999999999932</v>
      </c>
      <c r="AG200" s="42">
        <f t="shared" si="97"/>
        <v>6</v>
      </c>
      <c r="AH200" s="46">
        <f t="shared" si="98"/>
        <v>-6</v>
      </c>
      <c r="AI200" s="46">
        <f t="shared" si="86"/>
        <v>200</v>
      </c>
      <c r="AJ200" s="50">
        <f t="shared" si="75"/>
        <v>0.1403999999999993</v>
      </c>
      <c r="AK200" s="42">
        <f t="shared" si="87"/>
        <v>3</v>
      </c>
      <c r="AL200" s="46">
        <f t="shared" si="99"/>
        <v>-1</v>
      </c>
      <c r="AM200" s="46">
        <f t="shared" si="88"/>
        <v>116</v>
      </c>
      <c r="AN200" s="50">
        <f t="shared" si="76"/>
        <v>3.2399999999999318E-2</v>
      </c>
      <c r="AO200" s="42">
        <f t="shared" si="89"/>
        <v>0</v>
      </c>
      <c r="AP200" s="46">
        <f t="shared" si="100"/>
        <v>0</v>
      </c>
      <c r="AQ200" s="46">
        <f t="shared" si="90"/>
        <v>0</v>
      </c>
      <c r="AR200" s="50">
        <f t="shared" si="77"/>
        <v>3.2399999999999318E-2</v>
      </c>
      <c r="AS200" s="42">
        <f t="shared" si="91"/>
        <v>0</v>
      </c>
      <c r="AT200" s="46">
        <f t="shared" si="101"/>
        <v>0</v>
      </c>
      <c r="AU200" s="46">
        <f t="shared" si="92"/>
        <v>0</v>
      </c>
      <c r="AV200" s="51">
        <f t="shared" si="78"/>
        <v>3.2399999999999318E-2</v>
      </c>
      <c r="AW200" s="42">
        <f t="shared" si="79"/>
        <v>0.28439999999999932</v>
      </c>
      <c r="AX200" s="43">
        <f t="shared" si="80"/>
        <v>-0.252</v>
      </c>
      <c r="AY200" s="42">
        <f t="shared" si="103"/>
        <v>416</v>
      </c>
      <c r="AZ200" s="52">
        <f t="shared" si="104"/>
        <v>10.175999999999998</v>
      </c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  <c r="QR200" s="35"/>
      <c r="QS200" s="35"/>
      <c r="QT200" s="35"/>
      <c r="QU200" s="35"/>
      <c r="QV200" s="35"/>
      <c r="QW200" s="35"/>
      <c r="QX200" s="35"/>
      <c r="QY200" s="35"/>
      <c r="QZ200" s="35"/>
      <c r="RA200" s="35"/>
      <c r="RB200" s="35"/>
      <c r="RC200" s="35"/>
      <c r="RD200" s="35"/>
      <c r="RE200" s="35"/>
      <c r="RF200" s="35"/>
      <c r="RG200" s="35"/>
      <c r="RH200" s="35"/>
      <c r="RI200" s="35"/>
      <c r="RJ200" s="35"/>
      <c r="RK200" s="35"/>
      <c r="RL200" s="35"/>
      <c r="RM200" s="35"/>
      <c r="RN200" s="35"/>
      <c r="RO200" s="35"/>
      <c r="RP200" s="35"/>
      <c r="RQ200" s="35"/>
      <c r="RR200" s="35"/>
      <c r="RS200" s="35"/>
      <c r="RT200" s="35"/>
      <c r="RU200" s="35"/>
      <c r="RV200" s="35"/>
      <c r="RW200" s="35"/>
      <c r="RX200" s="35"/>
      <c r="RY200" s="35"/>
      <c r="RZ200" s="35"/>
      <c r="SA200" s="35"/>
      <c r="SB200" s="35"/>
      <c r="SC200" s="35"/>
      <c r="SD200" s="35"/>
      <c r="SE200" s="35"/>
      <c r="SF200" s="35"/>
      <c r="SG200" s="35"/>
      <c r="SH200" s="35"/>
      <c r="SI200" s="35"/>
      <c r="SJ200" s="35"/>
      <c r="SK200" s="35"/>
      <c r="SL200" s="35"/>
      <c r="SM200" s="35"/>
      <c r="SN200" s="35"/>
      <c r="SO200" s="35"/>
      <c r="SP200" s="35"/>
      <c r="SQ200" s="35"/>
      <c r="SR200" s="35"/>
      <c r="SS200" s="35"/>
      <c r="ST200" s="35"/>
      <c r="SU200" s="35"/>
      <c r="SV200" s="35"/>
      <c r="SW200" s="35"/>
      <c r="SX200" s="35"/>
      <c r="SY200" s="35"/>
      <c r="SZ200" s="35"/>
      <c r="TA200" s="35"/>
      <c r="TB200" s="35"/>
      <c r="TC200" s="35"/>
      <c r="TD200" s="35"/>
      <c r="TE200" s="35"/>
      <c r="TF200" s="35"/>
      <c r="TG200" s="35"/>
      <c r="TH200" s="35"/>
      <c r="TI200" s="35"/>
      <c r="TJ200" s="35"/>
      <c r="TK200" s="35"/>
      <c r="TL200" s="35"/>
      <c r="TM200" s="35"/>
      <c r="TN200" s="35"/>
      <c r="TO200" s="35"/>
      <c r="TP200" s="35"/>
      <c r="TQ200" s="35"/>
      <c r="TR200" s="35"/>
      <c r="TS200" s="35"/>
      <c r="TT200" s="35"/>
      <c r="TU200" s="35"/>
      <c r="TV200" s="35"/>
      <c r="TW200" s="35"/>
      <c r="TX200" s="35"/>
      <c r="TY200" s="35"/>
      <c r="TZ200" s="35"/>
      <c r="UA200" s="35"/>
      <c r="UB200" s="35"/>
      <c r="UC200" s="35"/>
      <c r="UD200" s="35"/>
      <c r="UE200" s="35"/>
      <c r="UF200" s="35"/>
      <c r="UG200" s="35"/>
      <c r="UH200" s="35"/>
      <c r="UI200" s="35"/>
      <c r="UJ200" s="35"/>
      <c r="UK200" s="35"/>
      <c r="UL200" s="35"/>
      <c r="UM200" s="35"/>
      <c r="UN200" s="35"/>
      <c r="UO200" s="35"/>
      <c r="UP200" s="35"/>
      <c r="UQ200" s="35"/>
      <c r="UR200" s="35"/>
      <c r="US200" s="35"/>
      <c r="UT200" s="35"/>
      <c r="UU200" s="35"/>
      <c r="UV200" s="35"/>
      <c r="UW200" s="35"/>
      <c r="UX200" s="35"/>
      <c r="UY200" s="35"/>
      <c r="UZ200" s="35"/>
      <c r="VA200" s="35"/>
      <c r="VB200" s="35"/>
      <c r="VC200" s="35"/>
      <c r="VD200" s="35"/>
      <c r="VE200" s="35"/>
      <c r="VF200" s="35"/>
      <c r="VG200" s="35"/>
      <c r="VH200" s="35"/>
      <c r="VI200" s="35"/>
      <c r="VJ200" s="35"/>
      <c r="VK200" s="35"/>
      <c r="VL200" s="35"/>
      <c r="VM200" s="35"/>
      <c r="VN200" s="35"/>
      <c r="VO200" s="35"/>
      <c r="VP200" s="35"/>
      <c r="VQ200" s="35"/>
      <c r="VR200" s="35"/>
      <c r="VS200" s="35"/>
      <c r="VT200" s="35"/>
      <c r="VU200" s="35"/>
      <c r="VV200" s="35"/>
      <c r="VW200" s="35"/>
      <c r="VX200" s="35"/>
      <c r="VY200" s="35"/>
      <c r="VZ200" s="35"/>
      <c r="WA200" s="35"/>
      <c r="WB200" s="35"/>
      <c r="WC200" s="35"/>
      <c r="WD200" s="35"/>
      <c r="WE200" s="35"/>
      <c r="WF200" s="35"/>
      <c r="WG200" s="35"/>
      <c r="WH200" s="35"/>
      <c r="WI200" s="35"/>
      <c r="WJ200" s="35"/>
      <c r="WK200" s="35"/>
      <c r="WL200" s="35"/>
      <c r="WM200" s="35"/>
      <c r="WN200" s="35"/>
      <c r="WO200" s="35"/>
      <c r="WP200" s="35"/>
      <c r="WQ200" s="35"/>
      <c r="WR200" s="35"/>
      <c r="WS200" s="35"/>
      <c r="WT200" s="35"/>
      <c r="WU200" s="35"/>
      <c r="WV200" s="35"/>
      <c r="WW200" s="35"/>
      <c r="WX200" s="35"/>
      <c r="WY200" s="35"/>
      <c r="WZ200" s="35"/>
      <c r="XA200" s="35"/>
      <c r="XB200" s="35"/>
      <c r="XC200" s="35"/>
      <c r="XD200" s="35"/>
      <c r="XE200" s="35"/>
      <c r="XF200" s="35"/>
      <c r="XG200" s="35"/>
      <c r="XH200" s="35"/>
      <c r="XI200" s="35"/>
      <c r="XJ200" s="35"/>
      <c r="XK200" s="35"/>
      <c r="XL200" s="35"/>
      <c r="XM200" s="35"/>
      <c r="XN200" s="35"/>
      <c r="XO200" s="35"/>
      <c r="XP200" s="35"/>
      <c r="XQ200" s="35"/>
      <c r="XR200" s="35"/>
      <c r="XS200" s="35"/>
      <c r="XT200" s="35"/>
      <c r="XU200" s="35"/>
      <c r="XV200" s="35"/>
      <c r="XW200" s="35"/>
      <c r="XX200" s="35"/>
      <c r="XY200" s="35"/>
      <c r="XZ200" s="35"/>
      <c r="YA200" s="35"/>
      <c r="YB200" s="35"/>
      <c r="YC200" s="35"/>
      <c r="YD200" s="35"/>
      <c r="YE200" s="35"/>
      <c r="YF200" s="35"/>
      <c r="YG200" s="35"/>
      <c r="YH200" s="35"/>
      <c r="YI200" s="35"/>
      <c r="YJ200" s="35"/>
      <c r="YK200" s="35"/>
      <c r="YL200" s="35"/>
      <c r="YM200" s="35"/>
      <c r="YN200" s="35"/>
      <c r="YO200" s="35"/>
      <c r="YP200" s="35"/>
      <c r="YQ200" s="35"/>
      <c r="YR200" s="35"/>
      <c r="YS200" s="35"/>
      <c r="YT200" s="35"/>
      <c r="YU200" s="35"/>
      <c r="YV200" s="35"/>
      <c r="YW200" s="35"/>
      <c r="YX200" s="35"/>
      <c r="YY200" s="35"/>
      <c r="YZ200" s="35"/>
      <c r="ZA200" s="35"/>
      <c r="ZB200" s="35"/>
      <c r="ZC200" s="35"/>
      <c r="ZD200" s="35"/>
      <c r="ZE200" s="35"/>
      <c r="ZF200" s="35"/>
      <c r="ZG200" s="35"/>
      <c r="ZH200" s="35"/>
      <c r="ZI200" s="35"/>
      <c r="ZJ200" s="35"/>
      <c r="ZK200" s="35"/>
      <c r="ZL200" s="35"/>
      <c r="ZM200" s="35"/>
      <c r="ZN200" s="35"/>
      <c r="ZO200" s="35"/>
      <c r="ZP200" s="35"/>
      <c r="ZQ200" s="35"/>
      <c r="ZR200" s="35"/>
      <c r="ZS200" s="35"/>
      <c r="ZT200" s="35"/>
      <c r="ZU200" s="35"/>
      <c r="ZV200" s="35"/>
      <c r="ZW200" s="35"/>
      <c r="ZX200" s="35"/>
      <c r="ZY200" s="35"/>
      <c r="ZZ200" s="35"/>
      <c r="AAA200" s="35"/>
      <c r="AAB200" s="35"/>
      <c r="AAC200" s="35"/>
      <c r="AAD200" s="35"/>
      <c r="AAE200" s="35"/>
      <c r="AAF200" s="35"/>
      <c r="AAG200" s="35"/>
      <c r="AAH200" s="35"/>
      <c r="AAI200" s="35"/>
      <c r="AAJ200" s="35"/>
      <c r="AAK200" s="35"/>
      <c r="AAL200" s="35"/>
      <c r="AAM200" s="35"/>
      <c r="AAN200" s="35"/>
      <c r="AAO200" s="35"/>
      <c r="AAP200" s="35"/>
      <c r="AAQ200" s="35"/>
      <c r="AAR200" s="35"/>
      <c r="AAS200" s="35"/>
      <c r="AAT200" s="35"/>
      <c r="AAU200" s="35"/>
      <c r="AAV200" s="35"/>
      <c r="AAW200" s="35"/>
      <c r="AAX200" s="35"/>
      <c r="AAY200" s="35"/>
      <c r="AAZ200" s="35"/>
      <c r="ABA200" s="35"/>
      <c r="ABB200" s="35"/>
      <c r="ABC200" s="35"/>
      <c r="ABD200" s="35"/>
      <c r="ABE200" s="35"/>
      <c r="ABF200" s="35"/>
      <c r="ABG200" s="35"/>
      <c r="ABH200" s="35"/>
      <c r="ABI200" s="35"/>
      <c r="ABJ200" s="35"/>
      <c r="ABK200" s="35"/>
      <c r="ABL200" s="35"/>
      <c r="ABM200" s="35"/>
      <c r="ABN200" s="35"/>
      <c r="ABO200" s="35"/>
      <c r="ABP200" s="35"/>
      <c r="ABQ200" s="35"/>
      <c r="ABR200" s="35"/>
      <c r="ABS200" s="35"/>
      <c r="ABT200" s="35"/>
      <c r="ABU200" s="35"/>
      <c r="ABV200" s="35"/>
      <c r="ABW200" s="35"/>
      <c r="ABX200" s="35"/>
      <c r="ABY200" s="35"/>
      <c r="ABZ200" s="35"/>
      <c r="ACA200" s="35"/>
      <c r="ACB200" s="35"/>
      <c r="ACC200" s="35"/>
      <c r="ACD200" s="35"/>
      <c r="ACE200" s="35"/>
      <c r="ACF200" s="35"/>
      <c r="ACG200" s="35"/>
      <c r="ACH200" s="35"/>
      <c r="ACI200" s="35"/>
      <c r="ACJ200" s="35"/>
      <c r="ACK200" s="35"/>
      <c r="ACL200" s="35"/>
      <c r="ACM200" s="35"/>
      <c r="ACN200" s="35"/>
      <c r="ACO200" s="35"/>
      <c r="ACP200" s="35"/>
      <c r="ACQ200" s="35"/>
      <c r="ACR200" s="35"/>
      <c r="ACS200" s="35"/>
      <c r="ACT200" s="35"/>
      <c r="ACU200" s="35"/>
      <c r="ACV200" s="35"/>
      <c r="ACW200" s="35"/>
      <c r="ACX200" s="35"/>
      <c r="ACY200" s="35"/>
      <c r="ACZ200" s="35"/>
      <c r="ADA200" s="35"/>
      <c r="ADB200" s="35"/>
      <c r="ADC200" s="35"/>
      <c r="ADD200" s="35"/>
      <c r="ADE200" s="35"/>
      <c r="ADF200" s="35"/>
      <c r="ADG200" s="35"/>
      <c r="ADH200" s="35"/>
      <c r="ADI200" s="35"/>
      <c r="ADJ200" s="35"/>
      <c r="ADK200" s="35"/>
      <c r="ADL200" s="35"/>
      <c r="ADM200" s="35"/>
      <c r="ADN200" s="35"/>
      <c r="ADO200" s="35"/>
      <c r="ADP200" s="35"/>
      <c r="ADQ200" s="35"/>
      <c r="ADR200" s="35"/>
      <c r="ADS200" s="35"/>
      <c r="ADT200" s="35"/>
      <c r="ADU200" s="35"/>
      <c r="ADV200" s="35"/>
      <c r="ADW200" s="35"/>
      <c r="ADX200" s="35"/>
      <c r="ADY200" s="35"/>
      <c r="ADZ200" s="35"/>
      <c r="AEA200" s="35"/>
      <c r="AEB200" s="35"/>
      <c r="AEC200" s="35"/>
      <c r="AED200" s="35"/>
      <c r="AEE200" s="35"/>
      <c r="AEF200" s="35"/>
      <c r="AEG200" s="35"/>
      <c r="AEH200" s="35"/>
      <c r="AEI200" s="35"/>
      <c r="AEJ200" s="35"/>
      <c r="AEK200" s="35"/>
      <c r="AEL200" s="35"/>
      <c r="AEM200" s="35"/>
      <c r="AEN200" s="35"/>
      <c r="AEO200" s="35"/>
      <c r="AEP200" s="35"/>
      <c r="AEQ200" s="35"/>
      <c r="AER200" s="35"/>
      <c r="AES200" s="35"/>
      <c r="AET200" s="35"/>
      <c r="AEU200" s="35"/>
      <c r="AEV200" s="35"/>
      <c r="AEW200" s="35"/>
      <c r="AEX200" s="35"/>
      <c r="AEY200" s="35"/>
      <c r="AEZ200" s="35"/>
      <c r="AFA200" s="35"/>
      <c r="AFB200" s="35"/>
      <c r="AFC200" s="35"/>
      <c r="AFD200" s="35"/>
      <c r="AFE200" s="35"/>
      <c r="AFF200" s="35"/>
      <c r="AFG200" s="35"/>
      <c r="AFH200" s="35"/>
      <c r="AFI200" s="35"/>
      <c r="AFJ200" s="35"/>
      <c r="AFK200" s="35"/>
      <c r="AFL200" s="35"/>
      <c r="AFM200" s="35"/>
      <c r="AFN200" s="35"/>
      <c r="AFO200" s="35"/>
      <c r="AFP200" s="35"/>
      <c r="AFQ200" s="35"/>
      <c r="AFR200" s="35"/>
      <c r="AFS200" s="35"/>
      <c r="AFT200" s="35"/>
      <c r="AFU200" s="35"/>
      <c r="AFV200" s="35"/>
      <c r="AFW200" s="35"/>
      <c r="AFX200" s="35"/>
      <c r="AFY200" s="35"/>
      <c r="AFZ200" s="35"/>
      <c r="AGA200" s="35"/>
      <c r="AGB200" s="35"/>
      <c r="AGC200" s="35"/>
      <c r="AGD200" s="35"/>
      <c r="AGE200" s="35"/>
      <c r="AGF200" s="35"/>
      <c r="AGG200" s="35"/>
      <c r="AGH200" s="35"/>
      <c r="AGI200" s="35"/>
      <c r="AGJ200" s="35"/>
      <c r="AGK200" s="35"/>
      <c r="AGL200" s="35"/>
      <c r="AGM200" s="35"/>
      <c r="AGN200" s="35"/>
      <c r="AGO200" s="35"/>
      <c r="AGP200" s="35"/>
      <c r="AGQ200" s="35"/>
      <c r="AGR200" s="35"/>
      <c r="AGS200" s="35"/>
      <c r="AGT200" s="35"/>
      <c r="AGU200" s="35"/>
      <c r="AGV200" s="35"/>
      <c r="AGW200" s="35"/>
      <c r="AGX200" s="35"/>
      <c r="AGY200" s="35"/>
      <c r="AGZ200" s="35"/>
      <c r="AHA200" s="35"/>
      <c r="AHB200" s="35"/>
      <c r="AHC200" s="35"/>
      <c r="AHD200" s="35"/>
      <c r="AHE200" s="35"/>
      <c r="AHF200" s="35"/>
      <c r="AHG200" s="35"/>
      <c r="AHH200" s="35"/>
      <c r="AHI200" s="35"/>
      <c r="AHJ200" s="35"/>
      <c r="AHK200" s="35"/>
      <c r="AHL200" s="35"/>
      <c r="AHM200" s="35"/>
      <c r="AHN200" s="35"/>
      <c r="AHO200" s="35"/>
      <c r="AHP200" s="35"/>
      <c r="AHQ200" s="35"/>
      <c r="AHR200" s="35"/>
      <c r="AHS200" s="35"/>
      <c r="AHT200" s="35"/>
      <c r="AHU200" s="35"/>
      <c r="AHV200" s="35"/>
      <c r="AHW200" s="35"/>
      <c r="AHX200" s="35"/>
      <c r="AHY200" s="35"/>
      <c r="AHZ200" s="35"/>
      <c r="AIA200" s="35"/>
      <c r="AIB200" s="35"/>
      <c r="AIC200" s="35"/>
      <c r="AID200" s="35"/>
      <c r="AIE200" s="35"/>
      <c r="AIF200" s="35"/>
      <c r="AIG200" s="35"/>
      <c r="AIH200" s="35"/>
      <c r="AII200" s="35"/>
      <c r="AIJ200" s="35"/>
      <c r="AIK200" s="35"/>
      <c r="AIL200" s="35"/>
      <c r="AIM200" s="35"/>
      <c r="AIN200" s="35"/>
      <c r="AIO200" s="35"/>
      <c r="AIP200" s="35"/>
      <c r="AIQ200" s="35"/>
      <c r="AIR200" s="35"/>
      <c r="AIS200" s="35"/>
      <c r="AIT200" s="35"/>
      <c r="AIU200" s="35"/>
      <c r="AIV200" s="35"/>
      <c r="AIW200" s="35"/>
      <c r="AIX200" s="35"/>
      <c r="AIY200" s="35"/>
      <c r="AIZ200" s="35"/>
      <c r="AJA200" s="35"/>
      <c r="AJB200" s="35"/>
      <c r="AJC200" s="35"/>
      <c r="AJD200" s="35"/>
      <c r="AJE200" s="35"/>
      <c r="AJF200" s="35"/>
      <c r="AJG200" s="35"/>
      <c r="AJH200" s="35"/>
      <c r="AJI200" s="35"/>
      <c r="AJJ200" s="35"/>
      <c r="AJK200" s="35"/>
      <c r="AJL200" s="35"/>
      <c r="AJM200" s="35"/>
      <c r="AJN200" s="35"/>
      <c r="AJO200" s="35"/>
      <c r="AJP200" s="35"/>
      <c r="AJQ200" s="35"/>
      <c r="AJR200" s="35"/>
      <c r="AJS200" s="35"/>
      <c r="AJT200" s="35"/>
      <c r="AJU200" s="35"/>
      <c r="AJV200" s="35"/>
      <c r="AJW200" s="35"/>
      <c r="AJX200" s="35"/>
      <c r="AJY200" s="35"/>
      <c r="AJZ200" s="35"/>
      <c r="AKA200" s="35"/>
      <c r="AKB200" s="35"/>
      <c r="AKC200" s="35"/>
      <c r="AKD200" s="35"/>
      <c r="AKE200" s="35"/>
      <c r="AKF200" s="35"/>
      <c r="AKG200" s="35"/>
      <c r="AKH200" s="35"/>
      <c r="AKI200" s="35"/>
      <c r="AKJ200" s="35"/>
      <c r="AKK200" s="35"/>
      <c r="AKL200" s="35"/>
      <c r="AKM200" s="35"/>
      <c r="AKN200" s="35"/>
      <c r="AKO200" s="35"/>
      <c r="AKP200" s="35"/>
      <c r="AKQ200" s="35"/>
      <c r="AKR200" s="35"/>
      <c r="AKS200" s="35"/>
      <c r="AKT200" s="35"/>
      <c r="AKU200" s="35"/>
      <c r="AKV200" s="35"/>
      <c r="AKW200" s="35"/>
      <c r="AKX200" s="35"/>
      <c r="AKY200" s="35"/>
      <c r="AKZ200" s="35"/>
      <c r="ALA200" s="35"/>
      <c r="ALB200" s="35"/>
      <c r="ALC200" s="35"/>
      <c r="ALD200" s="35"/>
      <c r="ALE200" s="35"/>
      <c r="ALF200" s="35"/>
      <c r="ALG200" s="35"/>
      <c r="ALH200" s="35"/>
      <c r="ALI200" s="35"/>
      <c r="ALJ200" s="35"/>
      <c r="ALK200" s="35"/>
      <c r="ALL200" s="35"/>
      <c r="ALM200" s="35"/>
      <c r="ALN200" s="35"/>
      <c r="ALO200" s="35"/>
      <c r="ALP200" s="35"/>
      <c r="ALQ200" s="35"/>
      <c r="ALR200" s="35"/>
      <c r="ALS200" s="35"/>
      <c r="ALT200" s="35"/>
      <c r="ALU200" s="35"/>
      <c r="ALV200" s="35"/>
      <c r="ALW200" s="35"/>
      <c r="ALX200" s="35"/>
      <c r="ALY200" s="35"/>
      <c r="ALZ200" s="35"/>
      <c r="AMA200" s="35"/>
    </row>
    <row r="201" spans="14:1015">
      <c r="N201" s="3">
        <f>Y201*info!T$4+AC201*info!T$5+AG201*info!T$6+AK201*info!T$7+N200</f>
        <v>4.120199999999997</v>
      </c>
      <c r="P201" s="45">
        <v>161</v>
      </c>
      <c r="Q201" s="131"/>
      <c r="R201" s="131"/>
      <c r="S201" s="161">
        <f t="shared" si="93"/>
        <v>3.0143083003952569E-2</v>
      </c>
      <c r="T201" s="169">
        <f>AA200*$AA$30*$AA$34*(1-$AA$32)+AE200*$AE$30*$AE$34*(1-$AE$32)+AI200*$AI$30*$AI$34*(1-$AI$32)+AM200*$AM$30*$AM$34*(1-$AM$32)+AQ200*$AQ$30*$AQ$34*(1-$AQ$32)+AU200*$AU$30*$AU$34*(1-$AU$32)+Q201-R201+AW200+AX200+Advance!G175</f>
        <v>0.28679999999999928</v>
      </c>
      <c r="U201" s="132">
        <f t="shared" si="102"/>
        <v>0</v>
      </c>
      <c r="V201" s="165">
        <f t="shared" si="81"/>
        <v>0.28679999999999928</v>
      </c>
      <c r="W201" s="166">
        <f t="shared" si="94"/>
        <v>10.212</v>
      </c>
      <c r="X201" s="49"/>
      <c r="Y201" s="42">
        <f t="shared" si="73"/>
        <v>0</v>
      </c>
      <c r="Z201" s="46">
        <f t="shared" si="95"/>
        <v>0</v>
      </c>
      <c r="AA201" s="47">
        <f t="shared" si="82"/>
        <v>0</v>
      </c>
      <c r="AB201" s="48">
        <f t="shared" si="83"/>
        <v>0.28679999999999928</v>
      </c>
      <c r="AC201" s="49">
        <f t="shared" si="84"/>
        <v>0</v>
      </c>
      <c r="AD201" s="46">
        <f t="shared" si="96"/>
        <v>0</v>
      </c>
      <c r="AE201" s="46">
        <f t="shared" si="85"/>
        <v>100</v>
      </c>
      <c r="AF201" s="50">
        <f t="shared" si="74"/>
        <v>0.28679999999999928</v>
      </c>
      <c r="AG201" s="42">
        <f t="shared" si="97"/>
        <v>6</v>
      </c>
      <c r="AH201" s="46">
        <f t="shared" si="98"/>
        <v>-6</v>
      </c>
      <c r="AI201" s="46">
        <f t="shared" si="86"/>
        <v>200</v>
      </c>
      <c r="AJ201" s="50">
        <f t="shared" si="75"/>
        <v>0.14279999999999926</v>
      </c>
      <c r="AK201" s="42">
        <f t="shared" si="87"/>
        <v>3</v>
      </c>
      <c r="AL201" s="46">
        <f t="shared" si="99"/>
        <v>-2</v>
      </c>
      <c r="AM201" s="46">
        <f t="shared" si="88"/>
        <v>117</v>
      </c>
      <c r="AN201" s="50">
        <f t="shared" si="76"/>
        <v>3.4799999999999276E-2</v>
      </c>
      <c r="AO201" s="42">
        <f t="shared" si="89"/>
        <v>0</v>
      </c>
      <c r="AP201" s="46">
        <f t="shared" si="100"/>
        <v>0</v>
      </c>
      <c r="AQ201" s="46">
        <f t="shared" si="90"/>
        <v>0</v>
      </c>
      <c r="AR201" s="50">
        <f t="shared" si="77"/>
        <v>3.4799999999999276E-2</v>
      </c>
      <c r="AS201" s="42">
        <f t="shared" si="91"/>
        <v>0</v>
      </c>
      <c r="AT201" s="46">
        <f t="shared" si="101"/>
        <v>0</v>
      </c>
      <c r="AU201" s="46">
        <f t="shared" si="92"/>
        <v>0</v>
      </c>
      <c r="AV201" s="51">
        <f t="shared" si="78"/>
        <v>3.4799999999999276E-2</v>
      </c>
      <c r="AW201" s="42">
        <f t="shared" si="79"/>
        <v>0.28679999999999928</v>
      </c>
      <c r="AX201" s="43">
        <f t="shared" si="80"/>
        <v>-0.252</v>
      </c>
      <c r="AY201" s="42">
        <f t="shared" si="103"/>
        <v>417</v>
      </c>
      <c r="AZ201" s="52">
        <f t="shared" si="104"/>
        <v>10.212</v>
      </c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  <c r="QR201" s="35"/>
      <c r="QS201" s="35"/>
      <c r="QT201" s="35"/>
      <c r="QU201" s="35"/>
      <c r="QV201" s="35"/>
      <c r="QW201" s="35"/>
      <c r="QX201" s="35"/>
      <c r="QY201" s="35"/>
      <c r="QZ201" s="35"/>
      <c r="RA201" s="35"/>
      <c r="RB201" s="35"/>
      <c r="RC201" s="35"/>
      <c r="RD201" s="35"/>
      <c r="RE201" s="35"/>
      <c r="RF201" s="35"/>
      <c r="RG201" s="35"/>
      <c r="RH201" s="35"/>
      <c r="RI201" s="35"/>
      <c r="RJ201" s="35"/>
      <c r="RK201" s="35"/>
      <c r="RL201" s="35"/>
      <c r="RM201" s="35"/>
      <c r="RN201" s="35"/>
      <c r="RO201" s="35"/>
      <c r="RP201" s="35"/>
      <c r="RQ201" s="35"/>
      <c r="RR201" s="35"/>
      <c r="RS201" s="35"/>
      <c r="RT201" s="35"/>
      <c r="RU201" s="35"/>
      <c r="RV201" s="35"/>
      <c r="RW201" s="35"/>
      <c r="RX201" s="35"/>
      <c r="RY201" s="35"/>
      <c r="RZ201" s="35"/>
      <c r="SA201" s="35"/>
      <c r="SB201" s="35"/>
      <c r="SC201" s="35"/>
      <c r="SD201" s="35"/>
      <c r="SE201" s="35"/>
      <c r="SF201" s="35"/>
      <c r="SG201" s="35"/>
      <c r="SH201" s="35"/>
      <c r="SI201" s="35"/>
      <c r="SJ201" s="35"/>
      <c r="SK201" s="35"/>
      <c r="SL201" s="35"/>
      <c r="SM201" s="35"/>
      <c r="SN201" s="35"/>
      <c r="SO201" s="35"/>
      <c r="SP201" s="35"/>
      <c r="SQ201" s="35"/>
      <c r="SR201" s="35"/>
      <c r="SS201" s="35"/>
      <c r="ST201" s="35"/>
      <c r="SU201" s="35"/>
      <c r="SV201" s="35"/>
      <c r="SW201" s="35"/>
      <c r="SX201" s="35"/>
      <c r="SY201" s="35"/>
      <c r="SZ201" s="35"/>
      <c r="TA201" s="35"/>
      <c r="TB201" s="35"/>
      <c r="TC201" s="35"/>
      <c r="TD201" s="35"/>
      <c r="TE201" s="35"/>
      <c r="TF201" s="35"/>
      <c r="TG201" s="35"/>
      <c r="TH201" s="35"/>
      <c r="TI201" s="35"/>
      <c r="TJ201" s="35"/>
      <c r="TK201" s="35"/>
      <c r="TL201" s="35"/>
      <c r="TM201" s="35"/>
      <c r="TN201" s="35"/>
      <c r="TO201" s="35"/>
      <c r="TP201" s="35"/>
      <c r="TQ201" s="35"/>
      <c r="TR201" s="35"/>
      <c r="TS201" s="35"/>
      <c r="TT201" s="35"/>
      <c r="TU201" s="35"/>
      <c r="TV201" s="35"/>
      <c r="TW201" s="35"/>
      <c r="TX201" s="35"/>
      <c r="TY201" s="35"/>
      <c r="TZ201" s="35"/>
      <c r="UA201" s="35"/>
      <c r="UB201" s="35"/>
      <c r="UC201" s="35"/>
      <c r="UD201" s="35"/>
      <c r="UE201" s="35"/>
      <c r="UF201" s="35"/>
      <c r="UG201" s="35"/>
      <c r="UH201" s="35"/>
      <c r="UI201" s="35"/>
      <c r="UJ201" s="35"/>
      <c r="UK201" s="35"/>
      <c r="UL201" s="35"/>
      <c r="UM201" s="35"/>
      <c r="UN201" s="35"/>
      <c r="UO201" s="35"/>
      <c r="UP201" s="35"/>
      <c r="UQ201" s="35"/>
      <c r="UR201" s="35"/>
      <c r="US201" s="35"/>
      <c r="UT201" s="35"/>
      <c r="UU201" s="35"/>
      <c r="UV201" s="35"/>
      <c r="UW201" s="35"/>
      <c r="UX201" s="35"/>
      <c r="UY201" s="35"/>
      <c r="UZ201" s="35"/>
      <c r="VA201" s="35"/>
      <c r="VB201" s="35"/>
      <c r="VC201" s="35"/>
      <c r="VD201" s="35"/>
      <c r="VE201" s="35"/>
      <c r="VF201" s="35"/>
      <c r="VG201" s="35"/>
      <c r="VH201" s="35"/>
      <c r="VI201" s="35"/>
      <c r="VJ201" s="35"/>
      <c r="VK201" s="35"/>
      <c r="VL201" s="35"/>
      <c r="VM201" s="35"/>
      <c r="VN201" s="35"/>
      <c r="VO201" s="35"/>
      <c r="VP201" s="35"/>
      <c r="VQ201" s="35"/>
      <c r="VR201" s="35"/>
      <c r="VS201" s="35"/>
      <c r="VT201" s="35"/>
      <c r="VU201" s="35"/>
      <c r="VV201" s="35"/>
      <c r="VW201" s="35"/>
      <c r="VX201" s="35"/>
      <c r="VY201" s="35"/>
      <c r="VZ201" s="35"/>
      <c r="WA201" s="35"/>
      <c r="WB201" s="35"/>
      <c r="WC201" s="35"/>
      <c r="WD201" s="35"/>
      <c r="WE201" s="35"/>
      <c r="WF201" s="35"/>
      <c r="WG201" s="35"/>
      <c r="WH201" s="35"/>
      <c r="WI201" s="35"/>
      <c r="WJ201" s="35"/>
      <c r="WK201" s="35"/>
      <c r="WL201" s="35"/>
      <c r="WM201" s="35"/>
      <c r="WN201" s="35"/>
      <c r="WO201" s="35"/>
      <c r="WP201" s="35"/>
      <c r="WQ201" s="35"/>
      <c r="WR201" s="35"/>
      <c r="WS201" s="35"/>
      <c r="WT201" s="35"/>
      <c r="WU201" s="35"/>
      <c r="WV201" s="35"/>
      <c r="WW201" s="35"/>
      <c r="WX201" s="35"/>
      <c r="WY201" s="35"/>
      <c r="WZ201" s="35"/>
      <c r="XA201" s="35"/>
      <c r="XB201" s="35"/>
      <c r="XC201" s="35"/>
      <c r="XD201" s="35"/>
      <c r="XE201" s="35"/>
      <c r="XF201" s="35"/>
      <c r="XG201" s="35"/>
      <c r="XH201" s="35"/>
      <c r="XI201" s="35"/>
      <c r="XJ201" s="35"/>
      <c r="XK201" s="35"/>
      <c r="XL201" s="35"/>
      <c r="XM201" s="35"/>
      <c r="XN201" s="35"/>
      <c r="XO201" s="35"/>
      <c r="XP201" s="35"/>
      <c r="XQ201" s="35"/>
      <c r="XR201" s="35"/>
      <c r="XS201" s="35"/>
      <c r="XT201" s="35"/>
      <c r="XU201" s="35"/>
      <c r="XV201" s="35"/>
      <c r="XW201" s="35"/>
      <c r="XX201" s="35"/>
      <c r="XY201" s="35"/>
      <c r="XZ201" s="35"/>
      <c r="YA201" s="35"/>
      <c r="YB201" s="35"/>
      <c r="YC201" s="35"/>
      <c r="YD201" s="35"/>
      <c r="YE201" s="35"/>
      <c r="YF201" s="35"/>
      <c r="YG201" s="35"/>
      <c r="YH201" s="35"/>
      <c r="YI201" s="35"/>
      <c r="YJ201" s="35"/>
      <c r="YK201" s="35"/>
      <c r="YL201" s="35"/>
      <c r="YM201" s="35"/>
      <c r="YN201" s="35"/>
      <c r="YO201" s="35"/>
      <c r="YP201" s="35"/>
      <c r="YQ201" s="35"/>
      <c r="YR201" s="35"/>
      <c r="YS201" s="35"/>
      <c r="YT201" s="35"/>
      <c r="YU201" s="35"/>
      <c r="YV201" s="35"/>
      <c r="YW201" s="35"/>
      <c r="YX201" s="35"/>
      <c r="YY201" s="35"/>
      <c r="YZ201" s="35"/>
      <c r="ZA201" s="35"/>
      <c r="ZB201" s="35"/>
      <c r="ZC201" s="35"/>
      <c r="ZD201" s="35"/>
      <c r="ZE201" s="35"/>
      <c r="ZF201" s="35"/>
      <c r="ZG201" s="35"/>
      <c r="ZH201" s="35"/>
      <c r="ZI201" s="35"/>
      <c r="ZJ201" s="35"/>
      <c r="ZK201" s="35"/>
      <c r="ZL201" s="35"/>
      <c r="ZM201" s="35"/>
      <c r="ZN201" s="35"/>
      <c r="ZO201" s="35"/>
      <c r="ZP201" s="35"/>
      <c r="ZQ201" s="35"/>
      <c r="ZR201" s="35"/>
      <c r="ZS201" s="35"/>
      <c r="ZT201" s="35"/>
      <c r="ZU201" s="35"/>
      <c r="ZV201" s="35"/>
      <c r="ZW201" s="35"/>
      <c r="ZX201" s="35"/>
      <c r="ZY201" s="35"/>
      <c r="ZZ201" s="35"/>
      <c r="AAA201" s="35"/>
      <c r="AAB201" s="35"/>
      <c r="AAC201" s="35"/>
      <c r="AAD201" s="35"/>
      <c r="AAE201" s="35"/>
      <c r="AAF201" s="35"/>
      <c r="AAG201" s="35"/>
      <c r="AAH201" s="35"/>
      <c r="AAI201" s="35"/>
      <c r="AAJ201" s="35"/>
      <c r="AAK201" s="35"/>
      <c r="AAL201" s="35"/>
      <c r="AAM201" s="35"/>
      <c r="AAN201" s="35"/>
      <c r="AAO201" s="35"/>
      <c r="AAP201" s="35"/>
      <c r="AAQ201" s="35"/>
      <c r="AAR201" s="35"/>
      <c r="AAS201" s="35"/>
      <c r="AAT201" s="35"/>
      <c r="AAU201" s="35"/>
      <c r="AAV201" s="35"/>
      <c r="AAW201" s="35"/>
      <c r="AAX201" s="35"/>
      <c r="AAY201" s="35"/>
      <c r="AAZ201" s="35"/>
      <c r="ABA201" s="35"/>
      <c r="ABB201" s="35"/>
      <c r="ABC201" s="35"/>
      <c r="ABD201" s="35"/>
      <c r="ABE201" s="35"/>
      <c r="ABF201" s="35"/>
      <c r="ABG201" s="35"/>
      <c r="ABH201" s="35"/>
      <c r="ABI201" s="35"/>
      <c r="ABJ201" s="35"/>
      <c r="ABK201" s="35"/>
      <c r="ABL201" s="35"/>
      <c r="ABM201" s="35"/>
      <c r="ABN201" s="35"/>
      <c r="ABO201" s="35"/>
      <c r="ABP201" s="35"/>
      <c r="ABQ201" s="35"/>
      <c r="ABR201" s="35"/>
      <c r="ABS201" s="35"/>
      <c r="ABT201" s="35"/>
      <c r="ABU201" s="35"/>
      <c r="ABV201" s="35"/>
      <c r="ABW201" s="35"/>
      <c r="ABX201" s="35"/>
      <c r="ABY201" s="35"/>
      <c r="ABZ201" s="35"/>
      <c r="ACA201" s="35"/>
      <c r="ACB201" s="35"/>
      <c r="ACC201" s="35"/>
      <c r="ACD201" s="35"/>
      <c r="ACE201" s="35"/>
      <c r="ACF201" s="35"/>
      <c r="ACG201" s="35"/>
      <c r="ACH201" s="35"/>
      <c r="ACI201" s="35"/>
      <c r="ACJ201" s="35"/>
      <c r="ACK201" s="35"/>
      <c r="ACL201" s="35"/>
      <c r="ACM201" s="35"/>
      <c r="ACN201" s="35"/>
      <c r="ACO201" s="35"/>
      <c r="ACP201" s="35"/>
      <c r="ACQ201" s="35"/>
      <c r="ACR201" s="35"/>
      <c r="ACS201" s="35"/>
      <c r="ACT201" s="35"/>
      <c r="ACU201" s="35"/>
      <c r="ACV201" s="35"/>
      <c r="ACW201" s="35"/>
      <c r="ACX201" s="35"/>
      <c r="ACY201" s="35"/>
      <c r="ACZ201" s="35"/>
      <c r="ADA201" s="35"/>
      <c r="ADB201" s="35"/>
      <c r="ADC201" s="35"/>
      <c r="ADD201" s="35"/>
      <c r="ADE201" s="35"/>
      <c r="ADF201" s="35"/>
      <c r="ADG201" s="35"/>
      <c r="ADH201" s="35"/>
      <c r="ADI201" s="35"/>
      <c r="ADJ201" s="35"/>
      <c r="ADK201" s="35"/>
      <c r="ADL201" s="35"/>
      <c r="ADM201" s="35"/>
      <c r="ADN201" s="35"/>
      <c r="ADO201" s="35"/>
      <c r="ADP201" s="35"/>
      <c r="ADQ201" s="35"/>
      <c r="ADR201" s="35"/>
      <c r="ADS201" s="35"/>
      <c r="ADT201" s="35"/>
      <c r="ADU201" s="35"/>
      <c r="ADV201" s="35"/>
      <c r="ADW201" s="35"/>
      <c r="ADX201" s="35"/>
      <c r="ADY201" s="35"/>
      <c r="ADZ201" s="35"/>
      <c r="AEA201" s="35"/>
      <c r="AEB201" s="35"/>
      <c r="AEC201" s="35"/>
      <c r="AED201" s="35"/>
      <c r="AEE201" s="35"/>
      <c r="AEF201" s="35"/>
      <c r="AEG201" s="35"/>
      <c r="AEH201" s="35"/>
      <c r="AEI201" s="35"/>
      <c r="AEJ201" s="35"/>
      <c r="AEK201" s="35"/>
      <c r="AEL201" s="35"/>
      <c r="AEM201" s="35"/>
      <c r="AEN201" s="35"/>
      <c r="AEO201" s="35"/>
      <c r="AEP201" s="35"/>
      <c r="AEQ201" s="35"/>
      <c r="AER201" s="35"/>
      <c r="AES201" s="35"/>
      <c r="AET201" s="35"/>
      <c r="AEU201" s="35"/>
      <c r="AEV201" s="35"/>
      <c r="AEW201" s="35"/>
      <c r="AEX201" s="35"/>
      <c r="AEY201" s="35"/>
      <c r="AEZ201" s="35"/>
      <c r="AFA201" s="35"/>
      <c r="AFB201" s="35"/>
      <c r="AFC201" s="35"/>
      <c r="AFD201" s="35"/>
      <c r="AFE201" s="35"/>
      <c r="AFF201" s="35"/>
      <c r="AFG201" s="35"/>
      <c r="AFH201" s="35"/>
      <c r="AFI201" s="35"/>
      <c r="AFJ201" s="35"/>
      <c r="AFK201" s="35"/>
      <c r="AFL201" s="35"/>
      <c r="AFM201" s="35"/>
      <c r="AFN201" s="35"/>
      <c r="AFO201" s="35"/>
      <c r="AFP201" s="35"/>
      <c r="AFQ201" s="35"/>
      <c r="AFR201" s="35"/>
      <c r="AFS201" s="35"/>
      <c r="AFT201" s="35"/>
      <c r="AFU201" s="35"/>
      <c r="AFV201" s="35"/>
      <c r="AFW201" s="35"/>
      <c r="AFX201" s="35"/>
      <c r="AFY201" s="35"/>
      <c r="AFZ201" s="35"/>
      <c r="AGA201" s="35"/>
      <c r="AGB201" s="35"/>
      <c r="AGC201" s="35"/>
      <c r="AGD201" s="35"/>
      <c r="AGE201" s="35"/>
      <c r="AGF201" s="35"/>
      <c r="AGG201" s="35"/>
      <c r="AGH201" s="35"/>
      <c r="AGI201" s="35"/>
      <c r="AGJ201" s="35"/>
      <c r="AGK201" s="35"/>
      <c r="AGL201" s="35"/>
      <c r="AGM201" s="35"/>
      <c r="AGN201" s="35"/>
      <c r="AGO201" s="35"/>
      <c r="AGP201" s="35"/>
      <c r="AGQ201" s="35"/>
      <c r="AGR201" s="35"/>
      <c r="AGS201" s="35"/>
      <c r="AGT201" s="35"/>
      <c r="AGU201" s="35"/>
      <c r="AGV201" s="35"/>
      <c r="AGW201" s="35"/>
      <c r="AGX201" s="35"/>
      <c r="AGY201" s="35"/>
      <c r="AGZ201" s="35"/>
      <c r="AHA201" s="35"/>
      <c r="AHB201" s="35"/>
      <c r="AHC201" s="35"/>
      <c r="AHD201" s="35"/>
      <c r="AHE201" s="35"/>
      <c r="AHF201" s="35"/>
      <c r="AHG201" s="35"/>
      <c r="AHH201" s="35"/>
      <c r="AHI201" s="35"/>
      <c r="AHJ201" s="35"/>
      <c r="AHK201" s="35"/>
      <c r="AHL201" s="35"/>
      <c r="AHM201" s="35"/>
      <c r="AHN201" s="35"/>
      <c r="AHO201" s="35"/>
      <c r="AHP201" s="35"/>
      <c r="AHQ201" s="35"/>
      <c r="AHR201" s="35"/>
      <c r="AHS201" s="35"/>
      <c r="AHT201" s="35"/>
      <c r="AHU201" s="35"/>
      <c r="AHV201" s="35"/>
      <c r="AHW201" s="35"/>
      <c r="AHX201" s="35"/>
      <c r="AHY201" s="35"/>
      <c r="AHZ201" s="35"/>
      <c r="AIA201" s="35"/>
      <c r="AIB201" s="35"/>
      <c r="AIC201" s="35"/>
      <c r="AID201" s="35"/>
      <c r="AIE201" s="35"/>
      <c r="AIF201" s="35"/>
      <c r="AIG201" s="35"/>
      <c r="AIH201" s="35"/>
      <c r="AII201" s="35"/>
      <c r="AIJ201" s="35"/>
      <c r="AIK201" s="35"/>
      <c r="AIL201" s="35"/>
      <c r="AIM201" s="35"/>
      <c r="AIN201" s="35"/>
      <c r="AIO201" s="35"/>
      <c r="AIP201" s="35"/>
      <c r="AIQ201" s="35"/>
      <c r="AIR201" s="35"/>
      <c r="AIS201" s="35"/>
      <c r="AIT201" s="35"/>
      <c r="AIU201" s="35"/>
      <c r="AIV201" s="35"/>
      <c r="AIW201" s="35"/>
      <c r="AIX201" s="35"/>
      <c r="AIY201" s="35"/>
      <c r="AIZ201" s="35"/>
      <c r="AJA201" s="35"/>
      <c r="AJB201" s="35"/>
      <c r="AJC201" s="35"/>
      <c r="AJD201" s="35"/>
      <c r="AJE201" s="35"/>
      <c r="AJF201" s="35"/>
      <c r="AJG201" s="35"/>
      <c r="AJH201" s="35"/>
      <c r="AJI201" s="35"/>
      <c r="AJJ201" s="35"/>
      <c r="AJK201" s="35"/>
      <c r="AJL201" s="35"/>
      <c r="AJM201" s="35"/>
      <c r="AJN201" s="35"/>
      <c r="AJO201" s="35"/>
      <c r="AJP201" s="35"/>
      <c r="AJQ201" s="35"/>
      <c r="AJR201" s="35"/>
      <c r="AJS201" s="35"/>
      <c r="AJT201" s="35"/>
      <c r="AJU201" s="35"/>
      <c r="AJV201" s="35"/>
      <c r="AJW201" s="35"/>
      <c r="AJX201" s="35"/>
      <c r="AJY201" s="35"/>
      <c r="AJZ201" s="35"/>
      <c r="AKA201" s="35"/>
      <c r="AKB201" s="35"/>
      <c r="AKC201" s="35"/>
      <c r="AKD201" s="35"/>
      <c r="AKE201" s="35"/>
      <c r="AKF201" s="35"/>
      <c r="AKG201" s="35"/>
      <c r="AKH201" s="35"/>
      <c r="AKI201" s="35"/>
      <c r="AKJ201" s="35"/>
      <c r="AKK201" s="35"/>
      <c r="AKL201" s="35"/>
      <c r="AKM201" s="35"/>
      <c r="AKN201" s="35"/>
      <c r="AKO201" s="35"/>
      <c r="AKP201" s="35"/>
      <c r="AKQ201" s="35"/>
      <c r="AKR201" s="35"/>
      <c r="AKS201" s="35"/>
      <c r="AKT201" s="35"/>
      <c r="AKU201" s="35"/>
      <c r="AKV201" s="35"/>
      <c r="AKW201" s="35"/>
      <c r="AKX201" s="35"/>
      <c r="AKY201" s="35"/>
      <c r="AKZ201" s="35"/>
      <c r="ALA201" s="35"/>
      <c r="ALB201" s="35"/>
      <c r="ALC201" s="35"/>
      <c r="ALD201" s="35"/>
      <c r="ALE201" s="35"/>
      <c r="ALF201" s="35"/>
      <c r="ALG201" s="35"/>
      <c r="ALH201" s="35"/>
      <c r="ALI201" s="35"/>
      <c r="ALJ201" s="35"/>
      <c r="ALK201" s="35"/>
      <c r="ALL201" s="35"/>
      <c r="ALM201" s="35"/>
      <c r="ALN201" s="35"/>
      <c r="ALO201" s="35"/>
      <c r="ALP201" s="35"/>
      <c r="ALQ201" s="35"/>
      <c r="ALR201" s="35"/>
      <c r="ALS201" s="35"/>
      <c r="ALT201" s="35"/>
      <c r="ALU201" s="35"/>
      <c r="ALV201" s="35"/>
      <c r="ALW201" s="35"/>
      <c r="ALX201" s="35"/>
      <c r="ALY201" s="35"/>
      <c r="ALZ201" s="35"/>
      <c r="AMA201" s="35"/>
    </row>
    <row r="202" spans="14:1015">
      <c r="N202" s="3">
        <f>Y202*info!T$4+AC202*info!T$5+AG202*info!T$6+AK202*info!T$7+N201</f>
        <v>4.1561999999999966</v>
      </c>
      <c r="P202" s="45">
        <v>162</v>
      </c>
      <c r="Q202" s="131"/>
      <c r="R202" s="131"/>
      <c r="S202" s="161">
        <f t="shared" si="93"/>
        <v>3.0224901185770751E-2</v>
      </c>
      <c r="T202" s="169">
        <f>AA201*$AA$30*$AA$34*(1-$AA$32)+AE201*$AE$30*$AE$34*(1-$AE$32)+AI201*$AI$30*$AI$34*(1-$AI$32)+AM201*$AM$30*$AM$34*(1-$AM$32)+AQ201*$AQ$30*$AQ$34*(1-$AQ$32)+AU201*$AU$30*$AU$34*(1-$AU$32)+Q202-R202+AW201+AX201+Advance!G176</f>
        <v>0.29009999999999925</v>
      </c>
      <c r="U202" s="132">
        <f t="shared" si="102"/>
        <v>0</v>
      </c>
      <c r="V202" s="165">
        <f t="shared" si="81"/>
        <v>0.29009999999999925</v>
      </c>
      <c r="W202" s="166">
        <f t="shared" si="94"/>
        <v>10.32</v>
      </c>
      <c r="X202" s="49"/>
      <c r="Y202" s="42">
        <f t="shared" si="73"/>
        <v>0</v>
      </c>
      <c r="Z202" s="46">
        <f t="shared" si="95"/>
        <v>0</v>
      </c>
      <c r="AA202" s="47">
        <f t="shared" si="82"/>
        <v>0</v>
      </c>
      <c r="AB202" s="48">
        <f t="shared" si="83"/>
        <v>0.29009999999999925</v>
      </c>
      <c r="AC202" s="49">
        <f t="shared" si="84"/>
        <v>0</v>
      </c>
      <c r="AD202" s="46">
        <f t="shared" si="96"/>
        <v>0</v>
      </c>
      <c r="AE202" s="46">
        <f t="shared" si="85"/>
        <v>100</v>
      </c>
      <c r="AF202" s="50">
        <f t="shared" si="74"/>
        <v>0.29009999999999925</v>
      </c>
      <c r="AG202" s="42">
        <f t="shared" si="97"/>
        <v>6</v>
      </c>
      <c r="AH202" s="46">
        <f t="shared" si="98"/>
        <v>-6</v>
      </c>
      <c r="AI202" s="46">
        <f t="shared" si="86"/>
        <v>200</v>
      </c>
      <c r="AJ202" s="50">
        <f t="shared" si="75"/>
        <v>0.14609999999999923</v>
      </c>
      <c r="AK202" s="42">
        <f t="shared" si="87"/>
        <v>4</v>
      </c>
      <c r="AL202" s="46">
        <f t="shared" si="99"/>
        <v>-1</v>
      </c>
      <c r="AM202" s="46">
        <f t="shared" si="88"/>
        <v>120</v>
      </c>
      <c r="AN202" s="50">
        <f t="shared" si="76"/>
        <v>2.0999999999992414E-3</v>
      </c>
      <c r="AO202" s="42">
        <f t="shared" si="89"/>
        <v>0</v>
      </c>
      <c r="AP202" s="46">
        <f t="shared" si="100"/>
        <v>0</v>
      </c>
      <c r="AQ202" s="46">
        <f t="shared" si="90"/>
        <v>0</v>
      </c>
      <c r="AR202" s="50">
        <f t="shared" si="77"/>
        <v>2.0999999999992414E-3</v>
      </c>
      <c r="AS202" s="42">
        <f t="shared" si="91"/>
        <v>0</v>
      </c>
      <c r="AT202" s="46">
        <f t="shared" si="101"/>
        <v>0</v>
      </c>
      <c r="AU202" s="46">
        <f t="shared" si="92"/>
        <v>0</v>
      </c>
      <c r="AV202" s="51">
        <f t="shared" si="78"/>
        <v>2.0999999999992414E-3</v>
      </c>
      <c r="AW202" s="42">
        <f t="shared" si="79"/>
        <v>0.29009999999999925</v>
      </c>
      <c r="AX202" s="43">
        <f t="shared" si="80"/>
        <v>-0.28800000000000003</v>
      </c>
      <c r="AY202" s="42">
        <f t="shared" si="103"/>
        <v>420</v>
      </c>
      <c r="AZ202" s="52">
        <f t="shared" si="104"/>
        <v>10.32</v>
      </c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  <c r="QR202" s="35"/>
      <c r="QS202" s="35"/>
      <c r="QT202" s="35"/>
      <c r="QU202" s="35"/>
      <c r="QV202" s="35"/>
      <c r="QW202" s="35"/>
      <c r="QX202" s="35"/>
      <c r="QY202" s="35"/>
      <c r="QZ202" s="35"/>
      <c r="RA202" s="35"/>
      <c r="RB202" s="35"/>
      <c r="RC202" s="35"/>
      <c r="RD202" s="35"/>
      <c r="RE202" s="35"/>
      <c r="RF202" s="35"/>
      <c r="RG202" s="35"/>
      <c r="RH202" s="35"/>
      <c r="RI202" s="35"/>
      <c r="RJ202" s="35"/>
      <c r="RK202" s="35"/>
      <c r="RL202" s="35"/>
      <c r="RM202" s="35"/>
      <c r="RN202" s="35"/>
      <c r="RO202" s="35"/>
      <c r="RP202" s="35"/>
      <c r="RQ202" s="35"/>
      <c r="RR202" s="35"/>
      <c r="RS202" s="35"/>
      <c r="RT202" s="35"/>
      <c r="RU202" s="35"/>
      <c r="RV202" s="35"/>
      <c r="RW202" s="35"/>
      <c r="RX202" s="35"/>
      <c r="RY202" s="35"/>
      <c r="RZ202" s="35"/>
      <c r="SA202" s="35"/>
      <c r="SB202" s="35"/>
      <c r="SC202" s="35"/>
      <c r="SD202" s="35"/>
      <c r="SE202" s="35"/>
      <c r="SF202" s="35"/>
      <c r="SG202" s="35"/>
      <c r="SH202" s="35"/>
      <c r="SI202" s="35"/>
      <c r="SJ202" s="35"/>
      <c r="SK202" s="35"/>
      <c r="SL202" s="35"/>
      <c r="SM202" s="35"/>
      <c r="SN202" s="35"/>
      <c r="SO202" s="35"/>
      <c r="SP202" s="35"/>
      <c r="SQ202" s="35"/>
      <c r="SR202" s="35"/>
      <c r="SS202" s="35"/>
      <c r="ST202" s="35"/>
      <c r="SU202" s="35"/>
      <c r="SV202" s="35"/>
      <c r="SW202" s="35"/>
      <c r="SX202" s="35"/>
      <c r="SY202" s="35"/>
      <c r="SZ202" s="35"/>
      <c r="TA202" s="35"/>
      <c r="TB202" s="35"/>
      <c r="TC202" s="35"/>
      <c r="TD202" s="35"/>
      <c r="TE202" s="35"/>
      <c r="TF202" s="35"/>
      <c r="TG202" s="35"/>
      <c r="TH202" s="35"/>
      <c r="TI202" s="35"/>
      <c r="TJ202" s="35"/>
      <c r="TK202" s="35"/>
      <c r="TL202" s="35"/>
      <c r="TM202" s="35"/>
      <c r="TN202" s="35"/>
      <c r="TO202" s="35"/>
      <c r="TP202" s="35"/>
      <c r="TQ202" s="35"/>
      <c r="TR202" s="35"/>
      <c r="TS202" s="35"/>
      <c r="TT202" s="35"/>
      <c r="TU202" s="35"/>
      <c r="TV202" s="35"/>
      <c r="TW202" s="35"/>
      <c r="TX202" s="35"/>
      <c r="TY202" s="35"/>
      <c r="TZ202" s="35"/>
      <c r="UA202" s="35"/>
      <c r="UB202" s="35"/>
      <c r="UC202" s="35"/>
      <c r="UD202" s="35"/>
      <c r="UE202" s="35"/>
      <c r="UF202" s="35"/>
      <c r="UG202" s="35"/>
      <c r="UH202" s="35"/>
      <c r="UI202" s="35"/>
      <c r="UJ202" s="35"/>
      <c r="UK202" s="35"/>
      <c r="UL202" s="35"/>
      <c r="UM202" s="35"/>
      <c r="UN202" s="35"/>
      <c r="UO202" s="35"/>
      <c r="UP202" s="35"/>
      <c r="UQ202" s="35"/>
      <c r="UR202" s="35"/>
      <c r="US202" s="35"/>
      <c r="UT202" s="35"/>
      <c r="UU202" s="35"/>
      <c r="UV202" s="35"/>
      <c r="UW202" s="35"/>
      <c r="UX202" s="35"/>
      <c r="UY202" s="35"/>
      <c r="UZ202" s="35"/>
      <c r="VA202" s="35"/>
      <c r="VB202" s="35"/>
      <c r="VC202" s="35"/>
      <c r="VD202" s="35"/>
      <c r="VE202" s="35"/>
      <c r="VF202" s="35"/>
      <c r="VG202" s="35"/>
      <c r="VH202" s="35"/>
      <c r="VI202" s="35"/>
      <c r="VJ202" s="35"/>
      <c r="VK202" s="35"/>
      <c r="VL202" s="35"/>
      <c r="VM202" s="35"/>
      <c r="VN202" s="35"/>
      <c r="VO202" s="35"/>
      <c r="VP202" s="35"/>
      <c r="VQ202" s="35"/>
      <c r="VR202" s="35"/>
      <c r="VS202" s="35"/>
      <c r="VT202" s="35"/>
      <c r="VU202" s="35"/>
      <c r="VV202" s="35"/>
      <c r="VW202" s="35"/>
      <c r="VX202" s="35"/>
      <c r="VY202" s="35"/>
      <c r="VZ202" s="35"/>
      <c r="WA202" s="35"/>
      <c r="WB202" s="35"/>
      <c r="WC202" s="35"/>
      <c r="WD202" s="35"/>
      <c r="WE202" s="35"/>
      <c r="WF202" s="35"/>
      <c r="WG202" s="35"/>
      <c r="WH202" s="35"/>
      <c r="WI202" s="35"/>
      <c r="WJ202" s="35"/>
      <c r="WK202" s="35"/>
      <c r="WL202" s="35"/>
      <c r="WM202" s="35"/>
      <c r="WN202" s="35"/>
      <c r="WO202" s="35"/>
      <c r="WP202" s="35"/>
      <c r="WQ202" s="35"/>
      <c r="WR202" s="35"/>
      <c r="WS202" s="35"/>
      <c r="WT202" s="35"/>
      <c r="WU202" s="35"/>
      <c r="WV202" s="35"/>
      <c r="WW202" s="35"/>
      <c r="WX202" s="35"/>
      <c r="WY202" s="35"/>
      <c r="WZ202" s="35"/>
      <c r="XA202" s="35"/>
      <c r="XB202" s="35"/>
      <c r="XC202" s="35"/>
      <c r="XD202" s="35"/>
      <c r="XE202" s="35"/>
      <c r="XF202" s="35"/>
      <c r="XG202" s="35"/>
      <c r="XH202" s="35"/>
      <c r="XI202" s="35"/>
      <c r="XJ202" s="35"/>
      <c r="XK202" s="35"/>
      <c r="XL202" s="35"/>
      <c r="XM202" s="35"/>
      <c r="XN202" s="35"/>
      <c r="XO202" s="35"/>
      <c r="XP202" s="35"/>
      <c r="XQ202" s="35"/>
      <c r="XR202" s="35"/>
      <c r="XS202" s="35"/>
      <c r="XT202" s="35"/>
      <c r="XU202" s="35"/>
      <c r="XV202" s="35"/>
      <c r="XW202" s="35"/>
      <c r="XX202" s="35"/>
      <c r="XY202" s="35"/>
      <c r="XZ202" s="35"/>
      <c r="YA202" s="35"/>
      <c r="YB202" s="35"/>
      <c r="YC202" s="35"/>
      <c r="YD202" s="35"/>
      <c r="YE202" s="35"/>
      <c r="YF202" s="35"/>
      <c r="YG202" s="35"/>
      <c r="YH202" s="35"/>
      <c r="YI202" s="35"/>
      <c r="YJ202" s="35"/>
      <c r="YK202" s="35"/>
      <c r="YL202" s="35"/>
      <c r="YM202" s="35"/>
      <c r="YN202" s="35"/>
      <c r="YO202" s="35"/>
      <c r="YP202" s="35"/>
      <c r="YQ202" s="35"/>
      <c r="YR202" s="35"/>
      <c r="YS202" s="35"/>
      <c r="YT202" s="35"/>
      <c r="YU202" s="35"/>
      <c r="YV202" s="35"/>
      <c r="YW202" s="35"/>
      <c r="YX202" s="35"/>
      <c r="YY202" s="35"/>
      <c r="YZ202" s="35"/>
      <c r="ZA202" s="35"/>
      <c r="ZB202" s="35"/>
      <c r="ZC202" s="35"/>
      <c r="ZD202" s="35"/>
      <c r="ZE202" s="35"/>
      <c r="ZF202" s="35"/>
      <c r="ZG202" s="35"/>
      <c r="ZH202" s="35"/>
      <c r="ZI202" s="35"/>
      <c r="ZJ202" s="35"/>
      <c r="ZK202" s="35"/>
      <c r="ZL202" s="35"/>
      <c r="ZM202" s="35"/>
      <c r="ZN202" s="35"/>
      <c r="ZO202" s="35"/>
      <c r="ZP202" s="35"/>
      <c r="ZQ202" s="35"/>
      <c r="ZR202" s="35"/>
      <c r="ZS202" s="35"/>
      <c r="ZT202" s="35"/>
      <c r="ZU202" s="35"/>
      <c r="ZV202" s="35"/>
      <c r="ZW202" s="35"/>
      <c r="ZX202" s="35"/>
      <c r="ZY202" s="35"/>
      <c r="ZZ202" s="35"/>
      <c r="AAA202" s="35"/>
      <c r="AAB202" s="35"/>
      <c r="AAC202" s="35"/>
      <c r="AAD202" s="35"/>
      <c r="AAE202" s="35"/>
      <c r="AAF202" s="35"/>
      <c r="AAG202" s="35"/>
      <c r="AAH202" s="35"/>
      <c r="AAI202" s="35"/>
      <c r="AAJ202" s="35"/>
      <c r="AAK202" s="35"/>
      <c r="AAL202" s="35"/>
      <c r="AAM202" s="35"/>
      <c r="AAN202" s="35"/>
      <c r="AAO202" s="35"/>
      <c r="AAP202" s="35"/>
      <c r="AAQ202" s="35"/>
      <c r="AAR202" s="35"/>
      <c r="AAS202" s="35"/>
      <c r="AAT202" s="35"/>
      <c r="AAU202" s="35"/>
      <c r="AAV202" s="35"/>
      <c r="AAW202" s="35"/>
      <c r="AAX202" s="35"/>
      <c r="AAY202" s="35"/>
      <c r="AAZ202" s="35"/>
      <c r="ABA202" s="35"/>
      <c r="ABB202" s="35"/>
      <c r="ABC202" s="35"/>
      <c r="ABD202" s="35"/>
      <c r="ABE202" s="35"/>
      <c r="ABF202" s="35"/>
      <c r="ABG202" s="35"/>
      <c r="ABH202" s="35"/>
      <c r="ABI202" s="35"/>
      <c r="ABJ202" s="35"/>
      <c r="ABK202" s="35"/>
      <c r="ABL202" s="35"/>
      <c r="ABM202" s="35"/>
      <c r="ABN202" s="35"/>
      <c r="ABO202" s="35"/>
      <c r="ABP202" s="35"/>
      <c r="ABQ202" s="35"/>
      <c r="ABR202" s="35"/>
      <c r="ABS202" s="35"/>
      <c r="ABT202" s="35"/>
      <c r="ABU202" s="35"/>
      <c r="ABV202" s="35"/>
      <c r="ABW202" s="35"/>
      <c r="ABX202" s="35"/>
      <c r="ABY202" s="35"/>
      <c r="ABZ202" s="35"/>
      <c r="ACA202" s="35"/>
      <c r="ACB202" s="35"/>
      <c r="ACC202" s="35"/>
      <c r="ACD202" s="35"/>
      <c r="ACE202" s="35"/>
      <c r="ACF202" s="35"/>
      <c r="ACG202" s="35"/>
      <c r="ACH202" s="35"/>
      <c r="ACI202" s="35"/>
      <c r="ACJ202" s="35"/>
      <c r="ACK202" s="35"/>
      <c r="ACL202" s="35"/>
      <c r="ACM202" s="35"/>
      <c r="ACN202" s="35"/>
      <c r="ACO202" s="35"/>
      <c r="ACP202" s="35"/>
      <c r="ACQ202" s="35"/>
      <c r="ACR202" s="35"/>
      <c r="ACS202" s="35"/>
      <c r="ACT202" s="35"/>
      <c r="ACU202" s="35"/>
      <c r="ACV202" s="35"/>
      <c r="ACW202" s="35"/>
      <c r="ACX202" s="35"/>
      <c r="ACY202" s="35"/>
      <c r="ACZ202" s="35"/>
      <c r="ADA202" s="35"/>
      <c r="ADB202" s="35"/>
      <c r="ADC202" s="35"/>
      <c r="ADD202" s="35"/>
      <c r="ADE202" s="35"/>
      <c r="ADF202" s="35"/>
      <c r="ADG202" s="35"/>
      <c r="ADH202" s="35"/>
      <c r="ADI202" s="35"/>
      <c r="ADJ202" s="35"/>
      <c r="ADK202" s="35"/>
      <c r="ADL202" s="35"/>
      <c r="ADM202" s="35"/>
      <c r="ADN202" s="35"/>
      <c r="ADO202" s="35"/>
      <c r="ADP202" s="35"/>
      <c r="ADQ202" s="35"/>
      <c r="ADR202" s="35"/>
      <c r="ADS202" s="35"/>
      <c r="ADT202" s="35"/>
      <c r="ADU202" s="35"/>
      <c r="ADV202" s="35"/>
      <c r="ADW202" s="35"/>
      <c r="ADX202" s="35"/>
      <c r="ADY202" s="35"/>
      <c r="ADZ202" s="35"/>
      <c r="AEA202" s="35"/>
      <c r="AEB202" s="35"/>
      <c r="AEC202" s="35"/>
      <c r="AED202" s="35"/>
      <c r="AEE202" s="35"/>
      <c r="AEF202" s="35"/>
      <c r="AEG202" s="35"/>
      <c r="AEH202" s="35"/>
      <c r="AEI202" s="35"/>
      <c r="AEJ202" s="35"/>
      <c r="AEK202" s="35"/>
      <c r="AEL202" s="35"/>
      <c r="AEM202" s="35"/>
      <c r="AEN202" s="35"/>
      <c r="AEO202" s="35"/>
      <c r="AEP202" s="35"/>
      <c r="AEQ202" s="35"/>
      <c r="AER202" s="35"/>
      <c r="AES202" s="35"/>
      <c r="AET202" s="35"/>
      <c r="AEU202" s="35"/>
      <c r="AEV202" s="35"/>
      <c r="AEW202" s="35"/>
      <c r="AEX202" s="35"/>
      <c r="AEY202" s="35"/>
      <c r="AEZ202" s="35"/>
      <c r="AFA202" s="35"/>
      <c r="AFB202" s="35"/>
      <c r="AFC202" s="35"/>
      <c r="AFD202" s="35"/>
      <c r="AFE202" s="35"/>
      <c r="AFF202" s="35"/>
      <c r="AFG202" s="35"/>
      <c r="AFH202" s="35"/>
      <c r="AFI202" s="35"/>
      <c r="AFJ202" s="35"/>
      <c r="AFK202" s="35"/>
      <c r="AFL202" s="35"/>
      <c r="AFM202" s="35"/>
      <c r="AFN202" s="35"/>
      <c r="AFO202" s="35"/>
      <c r="AFP202" s="35"/>
      <c r="AFQ202" s="35"/>
      <c r="AFR202" s="35"/>
      <c r="AFS202" s="35"/>
      <c r="AFT202" s="35"/>
      <c r="AFU202" s="35"/>
      <c r="AFV202" s="35"/>
      <c r="AFW202" s="35"/>
      <c r="AFX202" s="35"/>
      <c r="AFY202" s="35"/>
      <c r="AFZ202" s="35"/>
      <c r="AGA202" s="35"/>
      <c r="AGB202" s="35"/>
      <c r="AGC202" s="35"/>
      <c r="AGD202" s="35"/>
      <c r="AGE202" s="35"/>
      <c r="AGF202" s="35"/>
      <c r="AGG202" s="35"/>
      <c r="AGH202" s="35"/>
      <c r="AGI202" s="35"/>
      <c r="AGJ202" s="35"/>
      <c r="AGK202" s="35"/>
      <c r="AGL202" s="35"/>
      <c r="AGM202" s="35"/>
      <c r="AGN202" s="35"/>
      <c r="AGO202" s="35"/>
      <c r="AGP202" s="35"/>
      <c r="AGQ202" s="35"/>
      <c r="AGR202" s="35"/>
      <c r="AGS202" s="35"/>
      <c r="AGT202" s="35"/>
      <c r="AGU202" s="35"/>
      <c r="AGV202" s="35"/>
      <c r="AGW202" s="35"/>
      <c r="AGX202" s="35"/>
      <c r="AGY202" s="35"/>
      <c r="AGZ202" s="35"/>
      <c r="AHA202" s="35"/>
      <c r="AHB202" s="35"/>
      <c r="AHC202" s="35"/>
      <c r="AHD202" s="35"/>
      <c r="AHE202" s="35"/>
      <c r="AHF202" s="35"/>
      <c r="AHG202" s="35"/>
      <c r="AHH202" s="35"/>
      <c r="AHI202" s="35"/>
      <c r="AHJ202" s="35"/>
      <c r="AHK202" s="35"/>
      <c r="AHL202" s="35"/>
      <c r="AHM202" s="35"/>
      <c r="AHN202" s="35"/>
      <c r="AHO202" s="35"/>
      <c r="AHP202" s="35"/>
      <c r="AHQ202" s="35"/>
      <c r="AHR202" s="35"/>
      <c r="AHS202" s="35"/>
      <c r="AHT202" s="35"/>
      <c r="AHU202" s="35"/>
      <c r="AHV202" s="35"/>
      <c r="AHW202" s="35"/>
      <c r="AHX202" s="35"/>
      <c r="AHY202" s="35"/>
      <c r="AHZ202" s="35"/>
      <c r="AIA202" s="35"/>
      <c r="AIB202" s="35"/>
      <c r="AIC202" s="35"/>
      <c r="AID202" s="35"/>
      <c r="AIE202" s="35"/>
      <c r="AIF202" s="35"/>
      <c r="AIG202" s="35"/>
      <c r="AIH202" s="35"/>
      <c r="AII202" s="35"/>
      <c r="AIJ202" s="35"/>
      <c r="AIK202" s="35"/>
      <c r="AIL202" s="35"/>
      <c r="AIM202" s="35"/>
      <c r="AIN202" s="35"/>
      <c r="AIO202" s="35"/>
      <c r="AIP202" s="35"/>
      <c r="AIQ202" s="35"/>
      <c r="AIR202" s="35"/>
      <c r="AIS202" s="35"/>
      <c r="AIT202" s="35"/>
      <c r="AIU202" s="35"/>
      <c r="AIV202" s="35"/>
      <c r="AIW202" s="35"/>
      <c r="AIX202" s="35"/>
      <c r="AIY202" s="35"/>
      <c r="AIZ202" s="35"/>
      <c r="AJA202" s="35"/>
      <c r="AJB202" s="35"/>
      <c r="AJC202" s="35"/>
      <c r="AJD202" s="35"/>
      <c r="AJE202" s="35"/>
      <c r="AJF202" s="35"/>
      <c r="AJG202" s="35"/>
      <c r="AJH202" s="35"/>
      <c r="AJI202" s="35"/>
      <c r="AJJ202" s="35"/>
      <c r="AJK202" s="35"/>
      <c r="AJL202" s="35"/>
      <c r="AJM202" s="35"/>
      <c r="AJN202" s="35"/>
      <c r="AJO202" s="35"/>
      <c r="AJP202" s="35"/>
      <c r="AJQ202" s="35"/>
      <c r="AJR202" s="35"/>
      <c r="AJS202" s="35"/>
      <c r="AJT202" s="35"/>
      <c r="AJU202" s="35"/>
      <c r="AJV202" s="35"/>
      <c r="AJW202" s="35"/>
      <c r="AJX202" s="35"/>
      <c r="AJY202" s="35"/>
      <c r="AJZ202" s="35"/>
      <c r="AKA202" s="35"/>
      <c r="AKB202" s="35"/>
      <c r="AKC202" s="35"/>
      <c r="AKD202" s="35"/>
      <c r="AKE202" s="35"/>
      <c r="AKF202" s="35"/>
      <c r="AKG202" s="35"/>
      <c r="AKH202" s="35"/>
      <c r="AKI202" s="35"/>
      <c r="AKJ202" s="35"/>
      <c r="AKK202" s="35"/>
      <c r="AKL202" s="35"/>
      <c r="AKM202" s="35"/>
      <c r="AKN202" s="35"/>
      <c r="AKO202" s="35"/>
      <c r="AKP202" s="35"/>
      <c r="AKQ202" s="35"/>
      <c r="AKR202" s="35"/>
      <c r="AKS202" s="35"/>
      <c r="AKT202" s="35"/>
      <c r="AKU202" s="35"/>
      <c r="AKV202" s="35"/>
      <c r="AKW202" s="35"/>
      <c r="AKX202" s="35"/>
      <c r="AKY202" s="35"/>
      <c r="AKZ202" s="35"/>
      <c r="ALA202" s="35"/>
      <c r="ALB202" s="35"/>
      <c r="ALC202" s="35"/>
      <c r="ALD202" s="35"/>
      <c r="ALE202" s="35"/>
      <c r="ALF202" s="35"/>
      <c r="ALG202" s="35"/>
      <c r="ALH202" s="35"/>
      <c r="ALI202" s="35"/>
      <c r="ALJ202" s="35"/>
      <c r="ALK202" s="35"/>
      <c r="ALL202" s="35"/>
      <c r="ALM202" s="35"/>
      <c r="ALN202" s="35"/>
      <c r="ALO202" s="35"/>
      <c r="ALP202" s="35"/>
      <c r="ALQ202" s="35"/>
      <c r="ALR202" s="35"/>
      <c r="ALS202" s="35"/>
      <c r="ALT202" s="35"/>
      <c r="ALU202" s="35"/>
      <c r="ALV202" s="35"/>
      <c r="ALW202" s="35"/>
      <c r="ALX202" s="35"/>
      <c r="ALY202" s="35"/>
      <c r="ALZ202" s="35"/>
      <c r="AMA202" s="35"/>
    </row>
    <row r="203" spans="14:1015">
      <c r="N203" s="3">
        <f>Y203*info!T$4+AC203*info!T$5+AG203*info!T$6+AK203*info!T$7+N202</f>
        <v>4.1885999999999965</v>
      </c>
      <c r="P203" s="45">
        <v>163</v>
      </c>
      <c r="Q203" s="131"/>
      <c r="R203" s="131"/>
      <c r="S203" s="161">
        <f t="shared" si="93"/>
        <v>3.0470355731225293E-2</v>
      </c>
      <c r="T203" s="169">
        <f>AA202*$AA$30*$AA$34*(1-$AA$32)+AE202*$AE$30*$AE$34*(1-$AE$32)+AI202*$AI$30*$AI$34*(1-$AI$32)+AM202*$AM$30*$AM$34*(1-$AM$32)+AQ202*$AQ$30*$AQ$34*(1-$AQ$32)+AU202*$AU$30*$AU$34*(1-$AU$32)+Q203-R203+AW202+AX202+Advance!G177</f>
        <v>0.26009999999999922</v>
      </c>
      <c r="U203" s="132">
        <f t="shared" si="102"/>
        <v>0</v>
      </c>
      <c r="V203" s="165">
        <f t="shared" si="81"/>
        <v>0.26009999999999922</v>
      </c>
      <c r="W203" s="166">
        <f t="shared" si="94"/>
        <v>10.356</v>
      </c>
      <c r="X203" s="49"/>
      <c r="Y203" s="42">
        <f t="shared" si="73"/>
        <v>0</v>
      </c>
      <c r="Z203" s="46">
        <f t="shared" si="95"/>
        <v>0</v>
      </c>
      <c r="AA203" s="47">
        <f t="shared" si="82"/>
        <v>0</v>
      </c>
      <c r="AB203" s="48">
        <f t="shared" si="83"/>
        <v>0.26009999999999922</v>
      </c>
      <c r="AC203" s="49">
        <f t="shared" si="84"/>
        <v>0</v>
      </c>
      <c r="AD203" s="46">
        <f t="shared" si="96"/>
        <v>0</v>
      </c>
      <c r="AE203" s="46">
        <f t="shared" si="85"/>
        <v>100</v>
      </c>
      <c r="AF203" s="50">
        <f t="shared" si="74"/>
        <v>0.26009999999999922</v>
      </c>
      <c r="AG203" s="42">
        <f t="shared" si="97"/>
        <v>6</v>
      </c>
      <c r="AH203" s="46">
        <f t="shared" si="98"/>
        <v>-6</v>
      </c>
      <c r="AI203" s="46">
        <f t="shared" si="86"/>
        <v>200</v>
      </c>
      <c r="AJ203" s="50">
        <f t="shared" si="75"/>
        <v>0.1160999999999992</v>
      </c>
      <c r="AK203" s="42">
        <f t="shared" si="87"/>
        <v>3</v>
      </c>
      <c r="AL203" s="46">
        <f t="shared" si="99"/>
        <v>-2</v>
      </c>
      <c r="AM203" s="46">
        <f t="shared" si="88"/>
        <v>121</v>
      </c>
      <c r="AN203" s="50">
        <f t="shared" si="76"/>
        <v>8.0999999999992189E-3</v>
      </c>
      <c r="AO203" s="42">
        <f t="shared" si="89"/>
        <v>0</v>
      </c>
      <c r="AP203" s="46">
        <f t="shared" si="100"/>
        <v>0</v>
      </c>
      <c r="AQ203" s="46">
        <f t="shared" si="90"/>
        <v>0</v>
      </c>
      <c r="AR203" s="50">
        <f t="shared" si="77"/>
        <v>8.0999999999992189E-3</v>
      </c>
      <c r="AS203" s="42">
        <f t="shared" si="91"/>
        <v>0</v>
      </c>
      <c r="AT203" s="46">
        <f t="shared" si="101"/>
        <v>0</v>
      </c>
      <c r="AU203" s="46">
        <f t="shared" si="92"/>
        <v>0</v>
      </c>
      <c r="AV203" s="51">
        <f t="shared" si="78"/>
        <v>8.0999999999992189E-3</v>
      </c>
      <c r="AW203" s="42">
        <f t="shared" si="79"/>
        <v>0.26009999999999922</v>
      </c>
      <c r="AX203" s="43">
        <f t="shared" si="80"/>
        <v>-0.252</v>
      </c>
      <c r="AY203" s="42">
        <f t="shared" si="103"/>
        <v>421</v>
      </c>
      <c r="AZ203" s="52">
        <f t="shared" si="104"/>
        <v>10.356</v>
      </c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  <c r="QR203" s="35"/>
      <c r="QS203" s="35"/>
      <c r="QT203" s="35"/>
      <c r="QU203" s="35"/>
      <c r="QV203" s="35"/>
      <c r="QW203" s="35"/>
      <c r="QX203" s="35"/>
      <c r="QY203" s="35"/>
      <c r="QZ203" s="35"/>
      <c r="RA203" s="35"/>
      <c r="RB203" s="35"/>
      <c r="RC203" s="35"/>
      <c r="RD203" s="35"/>
      <c r="RE203" s="35"/>
      <c r="RF203" s="35"/>
      <c r="RG203" s="35"/>
      <c r="RH203" s="35"/>
      <c r="RI203" s="35"/>
      <c r="RJ203" s="35"/>
      <c r="RK203" s="35"/>
      <c r="RL203" s="35"/>
      <c r="RM203" s="35"/>
      <c r="RN203" s="35"/>
      <c r="RO203" s="35"/>
      <c r="RP203" s="35"/>
      <c r="RQ203" s="35"/>
      <c r="RR203" s="35"/>
      <c r="RS203" s="35"/>
      <c r="RT203" s="35"/>
      <c r="RU203" s="35"/>
      <c r="RV203" s="35"/>
      <c r="RW203" s="35"/>
      <c r="RX203" s="35"/>
      <c r="RY203" s="35"/>
      <c r="RZ203" s="35"/>
      <c r="SA203" s="35"/>
      <c r="SB203" s="35"/>
      <c r="SC203" s="35"/>
      <c r="SD203" s="35"/>
      <c r="SE203" s="35"/>
      <c r="SF203" s="35"/>
      <c r="SG203" s="35"/>
      <c r="SH203" s="35"/>
      <c r="SI203" s="35"/>
      <c r="SJ203" s="35"/>
      <c r="SK203" s="35"/>
      <c r="SL203" s="35"/>
      <c r="SM203" s="35"/>
      <c r="SN203" s="35"/>
      <c r="SO203" s="35"/>
      <c r="SP203" s="35"/>
      <c r="SQ203" s="35"/>
      <c r="SR203" s="35"/>
      <c r="SS203" s="35"/>
      <c r="ST203" s="35"/>
      <c r="SU203" s="35"/>
      <c r="SV203" s="35"/>
      <c r="SW203" s="35"/>
      <c r="SX203" s="35"/>
      <c r="SY203" s="35"/>
      <c r="SZ203" s="35"/>
      <c r="TA203" s="35"/>
      <c r="TB203" s="35"/>
      <c r="TC203" s="35"/>
      <c r="TD203" s="35"/>
      <c r="TE203" s="35"/>
      <c r="TF203" s="35"/>
      <c r="TG203" s="35"/>
      <c r="TH203" s="35"/>
      <c r="TI203" s="35"/>
      <c r="TJ203" s="35"/>
      <c r="TK203" s="35"/>
      <c r="TL203" s="35"/>
      <c r="TM203" s="35"/>
      <c r="TN203" s="35"/>
      <c r="TO203" s="35"/>
      <c r="TP203" s="35"/>
      <c r="TQ203" s="35"/>
      <c r="TR203" s="35"/>
      <c r="TS203" s="35"/>
      <c r="TT203" s="35"/>
      <c r="TU203" s="35"/>
      <c r="TV203" s="35"/>
      <c r="TW203" s="35"/>
      <c r="TX203" s="35"/>
      <c r="TY203" s="35"/>
      <c r="TZ203" s="35"/>
      <c r="UA203" s="35"/>
      <c r="UB203" s="35"/>
      <c r="UC203" s="35"/>
      <c r="UD203" s="35"/>
      <c r="UE203" s="35"/>
      <c r="UF203" s="35"/>
      <c r="UG203" s="35"/>
      <c r="UH203" s="35"/>
      <c r="UI203" s="35"/>
      <c r="UJ203" s="35"/>
      <c r="UK203" s="35"/>
      <c r="UL203" s="35"/>
      <c r="UM203" s="35"/>
      <c r="UN203" s="35"/>
      <c r="UO203" s="35"/>
      <c r="UP203" s="35"/>
      <c r="UQ203" s="35"/>
      <c r="UR203" s="35"/>
      <c r="US203" s="35"/>
      <c r="UT203" s="35"/>
      <c r="UU203" s="35"/>
      <c r="UV203" s="35"/>
      <c r="UW203" s="35"/>
      <c r="UX203" s="35"/>
      <c r="UY203" s="35"/>
      <c r="UZ203" s="35"/>
      <c r="VA203" s="35"/>
      <c r="VB203" s="35"/>
      <c r="VC203" s="35"/>
      <c r="VD203" s="35"/>
      <c r="VE203" s="35"/>
      <c r="VF203" s="35"/>
      <c r="VG203" s="35"/>
      <c r="VH203" s="35"/>
      <c r="VI203" s="35"/>
      <c r="VJ203" s="35"/>
      <c r="VK203" s="35"/>
      <c r="VL203" s="35"/>
      <c r="VM203" s="35"/>
      <c r="VN203" s="35"/>
      <c r="VO203" s="35"/>
      <c r="VP203" s="35"/>
      <c r="VQ203" s="35"/>
      <c r="VR203" s="35"/>
      <c r="VS203" s="35"/>
      <c r="VT203" s="35"/>
      <c r="VU203" s="35"/>
      <c r="VV203" s="35"/>
      <c r="VW203" s="35"/>
      <c r="VX203" s="35"/>
      <c r="VY203" s="35"/>
      <c r="VZ203" s="35"/>
      <c r="WA203" s="35"/>
      <c r="WB203" s="35"/>
      <c r="WC203" s="35"/>
      <c r="WD203" s="35"/>
      <c r="WE203" s="35"/>
      <c r="WF203" s="35"/>
      <c r="WG203" s="35"/>
      <c r="WH203" s="35"/>
      <c r="WI203" s="35"/>
      <c r="WJ203" s="35"/>
      <c r="WK203" s="35"/>
      <c r="WL203" s="35"/>
      <c r="WM203" s="35"/>
      <c r="WN203" s="35"/>
      <c r="WO203" s="35"/>
      <c r="WP203" s="35"/>
      <c r="WQ203" s="35"/>
      <c r="WR203" s="35"/>
      <c r="WS203" s="35"/>
      <c r="WT203" s="35"/>
      <c r="WU203" s="35"/>
      <c r="WV203" s="35"/>
      <c r="WW203" s="35"/>
      <c r="WX203" s="35"/>
      <c r="WY203" s="35"/>
      <c r="WZ203" s="35"/>
      <c r="XA203" s="35"/>
      <c r="XB203" s="35"/>
      <c r="XC203" s="35"/>
      <c r="XD203" s="35"/>
      <c r="XE203" s="35"/>
      <c r="XF203" s="35"/>
      <c r="XG203" s="35"/>
      <c r="XH203" s="35"/>
      <c r="XI203" s="35"/>
      <c r="XJ203" s="35"/>
      <c r="XK203" s="35"/>
      <c r="XL203" s="35"/>
      <c r="XM203" s="35"/>
      <c r="XN203" s="35"/>
      <c r="XO203" s="35"/>
      <c r="XP203" s="35"/>
      <c r="XQ203" s="35"/>
      <c r="XR203" s="35"/>
      <c r="XS203" s="35"/>
      <c r="XT203" s="35"/>
      <c r="XU203" s="35"/>
      <c r="XV203" s="35"/>
      <c r="XW203" s="35"/>
      <c r="XX203" s="35"/>
      <c r="XY203" s="35"/>
      <c r="XZ203" s="35"/>
      <c r="YA203" s="35"/>
      <c r="YB203" s="35"/>
      <c r="YC203" s="35"/>
      <c r="YD203" s="35"/>
      <c r="YE203" s="35"/>
      <c r="YF203" s="35"/>
      <c r="YG203" s="35"/>
      <c r="YH203" s="35"/>
      <c r="YI203" s="35"/>
      <c r="YJ203" s="35"/>
      <c r="YK203" s="35"/>
      <c r="YL203" s="35"/>
      <c r="YM203" s="35"/>
      <c r="YN203" s="35"/>
      <c r="YO203" s="35"/>
      <c r="YP203" s="35"/>
      <c r="YQ203" s="35"/>
      <c r="YR203" s="35"/>
      <c r="YS203" s="35"/>
      <c r="YT203" s="35"/>
      <c r="YU203" s="35"/>
      <c r="YV203" s="35"/>
      <c r="YW203" s="35"/>
      <c r="YX203" s="35"/>
      <c r="YY203" s="35"/>
      <c r="YZ203" s="35"/>
      <c r="ZA203" s="35"/>
      <c r="ZB203" s="35"/>
      <c r="ZC203" s="35"/>
      <c r="ZD203" s="35"/>
      <c r="ZE203" s="35"/>
      <c r="ZF203" s="35"/>
      <c r="ZG203" s="35"/>
      <c r="ZH203" s="35"/>
      <c r="ZI203" s="35"/>
      <c r="ZJ203" s="35"/>
      <c r="ZK203" s="35"/>
      <c r="ZL203" s="35"/>
      <c r="ZM203" s="35"/>
      <c r="ZN203" s="35"/>
      <c r="ZO203" s="35"/>
      <c r="ZP203" s="35"/>
      <c r="ZQ203" s="35"/>
      <c r="ZR203" s="35"/>
      <c r="ZS203" s="35"/>
      <c r="ZT203" s="35"/>
      <c r="ZU203" s="35"/>
      <c r="ZV203" s="35"/>
      <c r="ZW203" s="35"/>
      <c r="ZX203" s="35"/>
      <c r="ZY203" s="35"/>
      <c r="ZZ203" s="35"/>
      <c r="AAA203" s="35"/>
      <c r="AAB203" s="35"/>
      <c r="AAC203" s="35"/>
      <c r="AAD203" s="35"/>
      <c r="AAE203" s="35"/>
      <c r="AAF203" s="35"/>
      <c r="AAG203" s="35"/>
      <c r="AAH203" s="35"/>
      <c r="AAI203" s="35"/>
      <c r="AAJ203" s="35"/>
      <c r="AAK203" s="35"/>
      <c r="AAL203" s="35"/>
      <c r="AAM203" s="35"/>
      <c r="AAN203" s="35"/>
      <c r="AAO203" s="35"/>
      <c r="AAP203" s="35"/>
      <c r="AAQ203" s="35"/>
      <c r="AAR203" s="35"/>
      <c r="AAS203" s="35"/>
      <c r="AAT203" s="35"/>
      <c r="AAU203" s="35"/>
      <c r="AAV203" s="35"/>
      <c r="AAW203" s="35"/>
      <c r="AAX203" s="35"/>
      <c r="AAY203" s="35"/>
      <c r="AAZ203" s="35"/>
      <c r="ABA203" s="35"/>
      <c r="ABB203" s="35"/>
      <c r="ABC203" s="35"/>
      <c r="ABD203" s="35"/>
      <c r="ABE203" s="35"/>
      <c r="ABF203" s="35"/>
      <c r="ABG203" s="35"/>
      <c r="ABH203" s="35"/>
      <c r="ABI203" s="35"/>
      <c r="ABJ203" s="35"/>
      <c r="ABK203" s="35"/>
      <c r="ABL203" s="35"/>
      <c r="ABM203" s="35"/>
      <c r="ABN203" s="35"/>
      <c r="ABO203" s="35"/>
      <c r="ABP203" s="35"/>
      <c r="ABQ203" s="35"/>
      <c r="ABR203" s="35"/>
      <c r="ABS203" s="35"/>
      <c r="ABT203" s="35"/>
      <c r="ABU203" s="35"/>
      <c r="ABV203" s="35"/>
      <c r="ABW203" s="35"/>
      <c r="ABX203" s="35"/>
      <c r="ABY203" s="35"/>
      <c r="ABZ203" s="35"/>
      <c r="ACA203" s="35"/>
      <c r="ACB203" s="35"/>
      <c r="ACC203" s="35"/>
      <c r="ACD203" s="35"/>
      <c r="ACE203" s="35"/>
      <c r="ACF203" s="35"/>
      <c r="ACG203" s="35"/>
      <c r="ACH203" s="35"/>
      <c r="ACI203" s="35"/>
      <c r="ACJ203" s="35"/>
      <c r="ACK203" s="35"/>
      <c r="ACL203" s="35"/>
      <c r="ACM203" s="35"/>
      <c r="ACN203" s="35"/>
      <c r="ACO203" s="35"/>
      <c r="ACP203" s="35"/>
      <c r="ACQ203" s="35"/>
      <c r="ACR203" s="35"/>
      <c r="ACS203" s="35"/>
      <c r="ACT203" s="35"/>
      <c r="ACU203" s="35"/>
      <c r="ACV203" s="35"/>
      <c r="ACW203" s="35"/>
      <c r="ACX203" s="35"/>
      <c r="ACY203" s="35"/>
      <c r="ACZ203" s="35"/>
      <c r="ADA203" s="35"/>
      <c r="ADB203" s="35"/>
      <c r="ADC203" s="35"/>
      <c r="ADD203" s="35"/>
      <c r="ADE203" s="35"/>
      <c r="ADF203" s="35"/>
      <c r="ADG203" s="35"/>
      <c r="ADH203" s="35"/>
      <c r="ADI203" s="35"/>
      <c r="ADJ203" s="35"/>
      <c r="ADK203" s="35"/>
      <c r="ADL203" s="35"/>
      <c r="ADM203" s="35"/>
      <c r="ADN203" s="35"/>
      <c r="ADO203" s="35"/>
      <c r="ADP203" s="35"/>
      <c r="ADQ203" s="35"/>
      <c r="ADR203" s="35"/>
      <c r="ADS203" s="35"/>
      <c r="ADT203" s="35"/>
      <c r="ADU203" s="35"/>
      <c r="ADV203" s="35"/>
      <c r="ADW203" s="35"/>
      <c r="ADX203" s="35"/>
      <c r="ADY203" s="35"/>
      <c r="ADZ203" s="35"/>
      <c r="AEA203" s="35"/>
      <c r="AEB203" s="35"/>
      <c r="AEC203" s="35"/>
      <c r="AED203" s="35"/>
      <c r="AEE203" s="35"/>
      <c r="AEF203" s="35"/>
      <c r="AEG203" s="35"/>
      <c r="AEH203" s="35"/>
      <c r="AEI203" s="35"/>
      <c r="AEJ203" s="35"/>
      <c r="AEK203" s="35"/>
      <c r="AEL203" s="35"/>
      <c r="AEM203" s="35"/>
      <c r="AEN203" s="35"/>
      <c r="AEO203" s="35"/>
      <c r="AEP203" s="35"/>
      <c r="AEQ203" s="35"/>
      <c r="AER203" s="35"/>
      <c r="AES203" s="35"/>
      <c r="AET203" s="35"/>
      <c r="AEU203" s="35"/>
      <c r="AEV203" s="35"/>
      <c r="AEW203" s="35"/>
      <c r="AEX203" s="35"/>
      <c r="AEY203" s="35"/>
      <c r="AEZ203" s="35"/>
      <c r="AFA203" s="35"/>
      <c r="AFB203" s="35"/>
      <c r="AFC203" s="35"/>
      <c r="AFD203" s="35"/>
      <c r="AFE203" s="35"/>
      <c r="AFF203" s="35"/>
      <c r="AFG203" s="35"/>
      <c r="AFH203" s="35"/>
      <c r="AFI203" s="35"/>
      <c r="AFJ203" s="35"/>
      <c r="AFK203" s="35"/>
      <c r="AFL203" s="35"/>
      <c r="AFM203" s="35"/>
      <c r="AFN203" s="35"/>
      <c r="AFO203" s="35"/>
      <c r="AFP203" s="35"/>
      <c r="AFQ203" s="35"/>
      <c r="AFR203" s="35"/>
      <c r="AFS203" s="35"/>
      <c r="AFT203" s="35"/>
      <c r="AFU203" s="35"/>
      <c r="AFV203" s="35"/>
      <c r="AFW203" s="35"/>
      <c r="AFX203" s="35"/>
      <c r="AFY203" s="35"/>
      <c r="AFZ203" s="35"/>
      <c r="AGA203" s="35"/>
      <c r="AGB203" s="35"/>
      <c r="AGC203" s="35"/>
      <c r="AGD203" s="35"/>
      <c r="AGE203" s="35"/>
      <c r="AGF203" s="35"/>
      <c r="AGG203" s="35"/>
      <c r="AGH203" s="35"/>
      <c r="AGI203" s="35"/>
      <c r="AGJ203" s="35"/>
      <c r="AGK203" s="35"/>
      <c r="AGL203" s="35"/>
      <c r="AGM203" s="35"/>
      <c r="AGN203" s="35"/>
      <c r="AGO203" s="35"/>
      <c r="AGP203" s="35"/>
      <c r="AGQ203" s="35"/>
      <c r="AGR203" s="35"/>
      <c r="AGS203" s="35"/>
      <c r="AGT203" s="35"/>
      <c r="AGU203" s="35"/>
      <c r="AGV203" s="35"/>
      <c r="AGW203" s="35"/>
      <c r="AGX203" s="35"/>
      <c r="AGY203" s="35"/>
      <c r="AGZ203" s="35"/>
      <c r="AHA203" s="35"/>
      <c r="AHB203" s="35"/>
      <c r="AHC203" s="35"/>
      <c r="AHD203" s="35"/>
      <c r="AHE203" s="35"/>
      <c r="AHF203" s="35"/>
      <c r="AHG203" s="35"/>
      <c r="AHH203" s="35"/>
      <c r="AHI203" s="35"/>
      <c r="AHJ203" s="35"/>
      <c r="AHK203" s="35"/>
      <c r="AHL203" s="35"/>
      <c r="AHM203" s="35"/>
      <c r="AHN203" s="35"/>
      <c r="AHO203" s="35"/>
      <c r="AHP203" s="35"/>
      <c r="AHQ203" s="35"/>
      <c r="AHR203" s="35"/>
      <c r="AHS203" s="35"/>
      <c r="AHT203" s="35"/>
      <c r="AHU203" s="35"/>
      <c r="AHV203" s="35"/>
      <c r="AHW203" s="35"/>
      <c r="AHX203" s="35"/>
      <c r="AHY203" s="35"/>
      <c r="AHZ203" s="35"/>
      <c r="AIA203" s="35"/>
      <c r="AIB203" s="35"/>
      <c r="AIC203" s="35"/>
      <c r="AID203" s="35"/>
      <c r="AIE203" s="35"/>
      <c r="AIF203" s="35"/>
      <c r="AIG203" s="35"/>
      <c r="AIH203" s="35"/>
      <c r="AII203" s="35"/>
      <c r="AIJ203" s="35"/>
      <c r="AIK203" s="35"/>
      <c r="AIL203" s="35"/>
      <c r="AIM203" s="35"/>
      <c r="AIN203" s="35"/>
      <c r="AIO203" s="35"/>
      <c r="AIP203" s="35"/>
      <c r="AIQ203" s="35"/>
      <c r="AIR203" s="35"/>
      <c r="AIS203" s="35"/>
      <c r="AIT203" s="35"/>
      <c r="AIU203" s="35"/>
      <c r="AIV203" s="35"/>
      <c r="AIW203" s="35"/>
      <c r="AIX203" s="35"/>
      <c r="AIY203" s="35"/>
      <c r="AIZ203" s="35"/>
      <c r="AJA203" s="35"/>
      <c r="AJB203" s="35"/>
      <c r="AJC203" s="35"/>
      <c r="AJD203" s="35"/>
      <c r="AJE203" s="35"/>
      <c r="AJF203" s="35"/>
      <c r="AJG203" s="35"/>
      <c r="AJH203" s="35"/>
      <c r="AJI203" s="35"/>
      <c r="AJJ203" s="35"/>
      <c r="AJK203" s="35"/>
      <c r="AJL203" s="35"/>
      <c r="AJM203" s="35"/>
      <c r="AJN203" s="35"/>
      <c r="AJO203" s="35"/>
      <c r="AJP203" s="35"/>
      <c r="AJQ203" s="35"/>
      <c r="AJR203" s="35"/>
      <c r="AJS203" s="35"/>
      <c r="AJT203" s="35"/>
      <c r="AJU203" s="35"/>
      <c r="AJV203" s="35"/>
      <c r="AJW203" s="35"/>
      <c r="AJX203" s="35"/>
      <c r="AJY203" s="35"/>
      <c r="AJZ203" s="35"/>
      <c r="AKA203" s="35"/>
      <c r="AKB203" s="35"/>
      <c r="AKC203" s="35"/>
      <c r="AKD203" s="35"/>
      <c r="AKE203" s="35"/>
      <c r="AKF203" s="35"/>
      <c r="AKG203" s="35"/>
      <c r="AKH203" s="35"/>
      <c r="AKI203" s="35"/>
      <c r="AKJ203" s="35"/>
      <c r="AKK203" s="35"/>
      <c r="AKL203" s="35"/>
      <c r="AKM203" s="35"/>
      <c r="AKN203" s="35"/>
      <c r="AKO203" s="35"/>
      <c r="AKP203" s="35"/>
      <c r="AKQ203" s="35"/>
      <c r="AKR203" s="35"/>
      <c r="AKS203" s="35"/>
      <c r="AKT203" s="35"/>
      <c r="AKU203" s="35"/>
      <c r="AKV203" s="35"/>
      <c r="AKW203" s="35"/>
      <c r="AKX203" s="35"/>
      <c r="AKY203" s="35"/>
      <c r="AKZ203" s="35"/>
      <c r="ALA203" s="35"/>
      <c r="ALB203" s="35"/>
      <c r="ALC203" s="35"/>
      <c r="ALD203" s="35"/>
      <c r="ALE203" s="35"/>
      <c r="ALF203" s="35"/>
      <c r="ALG203" s="35"/>
      <c r="ALH203" s="35"/>
      <c r="ALI203" s="35"/>
      <c r="ALJ203" s="35"/>
      <c r="ALK203" s="35"/>
      <c r="ALL203" s="35"/>
      <c r="ALM203" s="35"/>
      <c r="ALN203" s="35"/>
      <c r="ALO203" s="35"/>
      <c r="ALP203" s="35"/>
      <c r="ALQ203" s="35"/>
      <c r="ALR203" s="35"/>
      <c r="ALS203" s="35"/>
      <c r="ALT203" s="35"/>
      <c r="ALU203" s="35"/>
      <c r="ALV203" s="35"/>
      <c r="ALW203" s="35"/>
      <c r="ALX203" s="35"/>
      <c r="ALY203" s="35"/>
      <c r="ALZ203" s="35"/>
      <c r="AMA203" s="35"/>
    </row>
    <row r="204" spans="14:1015">
      <c r="N204" s="3">
        <f>Y204*info!T$4+AC204*info!T$5+AG204*info!T$6+AK204*info!T$7+N203</f>
        <v>4.2209999999999965</v>
      </c>
      <c r="P204" s="45">
        <v>164</v>
      </c>
      <c r="Q204" s="131"/>
      <c r="R204" s="131"/>
      <c r="S204" s="161">
        <f t="shared" si="93"/>
        <v>3.0552173913043476E-2</v>
      </c>
      <c r="T204" s="169">
        <f>AA203*$AA$30*$AA$34*(1-$AA$32)+AE203*$AE$30*$AE$34*(1-$AE$32)+AI203*$AI$30*$AI$34*(1-$AI$32)+AM203*$AM$30*$AM$34*(1-$AM$32)+AQ203*$AQ$30*$AQ$34*(1-$AQ$32)+AU203*$AU$30*$AU$34*(1-$AU$32)+Q204-R204+AW203+AX203+Advance!G178</f>
        <v>0.26699999999999924</v>
      </c>
      <c r="U204" s="132">
        <f t="shared" si="102"/>
        <v>0</v>
      </c>
      <c r="V204" s="165">
        <f t="shared" si="81"/>
        <v>0.26699999999999924</v>
      </c>
      <c r="W204" s="166">
        <f t="shared" si="94"/>
        <v>10.356</v>
      </c>
      <c r="X204" s="49"/>
      <c r="Y204" s="42">
        <f t="shared" si="73"/>
        <v>0</v>
      </c>
      <c r="Z204" s="46">
        <f t="shared" si="95"/>
        <v>0</v>
      </c>
      <c r="AA204" s="47">
        <f t="shared" si="82"/>
        <v>0</v>
      </c>
      <c r="AB204" s="48">
        <f t="shared" si="83"/>
        <v>0.26699999999999924</v>
      </c>
      <c r="AC204" s="49">
        <f t="shared" si="84"/>
        <v>0</v>
      </c>
      <c r="AD204" s="46">
        <f t="shared" si="96"/>
        <v>0</v>
      </c>
      <c r="AE204" s="46">
        <f t="shared" si="85"/>
        <v>100</v>
      </c>
      <c r="AF204" s="50">
        <f t="shared" si="74"/>
        <v>0.26699999999999924</v>
      </c>
      <c r="AG204" s="42">
        <f t="shared" si="97"/>
        <v>6</v>
      </c>
      <c r="AH204" s="46">
        <f t="shared" si="98"/>
        <v>-6</v>
      </c>
      <c r="AI204" s="46">
        <f t="shared" si="86"/>
        <v>200</v>
      </c>
      <c r="AJ204" s="50">
        <f t="shared" si="75"/>
        <v>0.12299999999999922</v>
      </c>
      <c r="AK204" s="42">
        <f t="shared" si="87"/>
        <v>3</v>
      </c>
      <c r="AL204" s="46">
        <f t="shared" si="99"/>
        <v>-3</v>
      </c>
      <c r="AM204" s="46">
        <f t="shared" si="88"/>
        <v>121</v>
      </c>
      <c r="AN204" s="50">
        <f t="shared" si="76"/>
        <v>1.4999999999999236E-2</v>
      </c>
      <c r="AO204" s="42">
        <f t="shared" si="89"/>
        <v>0</v>
      </c>
      <c r="AP204" s="46">
        <f t="shared" si="100"/>
        <v>0</v>
      </c>
      <c r="AQ204" s="46">
        <f t="shared" si="90"/>
        <v>0</v>
      </c>
      <c r="AR204" s="50">
        <f t="shared" si="77"/>
        <v>1.4999999999999236E-2</v>
      </c>
      <c r="AS204" s="42">
        <f t="shared" si="91"/>
        <v>0</v>
      </c>
      <c r="AT204" s="46">
        <f t="shared" si="101"/>
        <v>0</v>
      </c>
      <c r="AU204" s="46">
        <f t="shared" si="92"/>
        <v>0</v>
      </c>
      <c r="AV204" s="51">
        <f t="shared" si="78"/>
        <v>1.4999999999999236E-2</v>
      </c>
      <c r="AW204" s="42">
        <f t="shared" si="79"/>
        <v>0.26699999999999924</v>
      </c>
      <c r="AX204" s="43">
        <f t="shared" si="80"/>
        <v>-0.252</v>
      </c>
      <c r="AY204" s="42">
        <f t="shared" si="103"/>
        <v>421</v>
      </c>
      <c r="AZ204" s="52">
        <f t="shared" si="104"/>
        <v>10.356</v>
      </c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  <c r="QR204" s="35"/>
      <c r="QS204" s="35"/>
      <c r="QT204" s="35"/>
      <c r="QU204" s="35"/>
      <c r="QV204" s="35"/>
      <c r="QW204" s="35"/>
      <c r="QX204" s="35"/>
      <c r="QY204" s="35"/>
      <c r="QZ204" s="35"/>
      <c r="RA204" s="35"/>
      <c r="RB204" s="35"/>
      <c r="RC204" s="35"/>
      <c r="RD204" s="35"/>
      <c r="RE204" s="35"/>
      <c r="RF204" s="35"/>
      <c r="RG204" s="35"/>
      <c r="RH204" s="35"/>
      <c r="RI204" s="35"/>
      <c r="RJ204" s="35"/>
      <c r="RK204" s="35"/>
      <c r="RL204" s="35"/>
      <c r="RM204" s="35"/>
      <c r="RN204" s="35"/>
      <c r="RO204" s="35"/>
      <c r="RP204" s="35"/>
      <c r="RQ204" s="35"/>
      <c r="RR204" s="35"/>
      <c r="RS204" s="35"/>
      <c r="RT204" s="35"/>
      <c r="RU204" s="35"/>
      <c r="RV204" s="35"/>
      <c r="RW204" s="35"/>
      <c r="RX204" s="35"/>
      <c r="RY204" s="35"/>
      <c r="RZ204" s="35"/>
      <c r="SA204" s="35"/>
      <c r="SB204" s="35"/>
      <c r="SC204" s="35"/>
      <c r="SD204" s="35"/>
      <c r="SE204" s="35"/>
      <c r="SF204" s="35"/>
      <c r="SG204" s="35"/>
      <c r="SH204" s="35"/>
      <c r="SI204" s="35"/>
      <c r="SJ204" s="35"/>
      <c r="SK204" s="35"/>
      <c r="SL204" s="35"/>
      <c r="SM204" s="35"/>
      <c r="SN204" s="35"/>
      <c r="SO204" s="35"/>
      <c r="SP204" s="35"/>
      <c r="SQ204" s="35"/>
      <c r="SR204" s="35"/>
      <c r="SS204" s="35"/>
      <c r="ST204" s="35"/>
      <c r="SU204" s="35"/>
      <c r="SV204" s="35"/>
      <c r="SW204" s="35"/>
      <c r="SX204" s="35"/>
      <c r="SY204" s="35"/>
      <c r="SZ204" s="35"/>
      <c r="TA204" s="35"/>
      <c r="TB204" s="35"/>
      <c r="TC204" s="35"/>
      <c r="TD204" s="35"/>
      <c r="TE204" s="35"/>
      <c r="TF204" s="35"/>
      <c r="TG204" s="35"/>
      <c r="TH204" s="35"/>
      <c r="TI204" s="35"/>
      <c r="TJ204" s="35"/>
      <c r="TK204" s="35"/>
      <c r="TL204" s="35"/>
      <c r="TM204" s="35"/>
      <c r="TN204" s="35"/>
      <c r="TO204" s="35"/>
      <c r="TP204" s="35"/>
      <c r="TQ204" s="35"/>
      <c r="TR204" s="35"/>
      <c r="TS204" s="35"/>
      <c r="TT204" s="35"/>
      <c r="TU204" s="35"/>
      <c r="TV204" s="35"/>
      <c r="TW204" s="35"/>
      <c r="TX204" s="35"/>
      <c r="TY204" s="35"/>
      <c r="TZ204" s="35"/>
      <c r="UA204" s="35"/>
      <c r="UB204" s="35"/>
      <c r="UC204" s="35"/>
      <c r="UD204" s="35"/>
      <c r="UE204" s="35"/>
      <c r="UF204" s="35"/>
      <c r="UG204" s="35"/>
      <c r="UH204" s="35"/>
      <c r="UI204" s="35"/>
      <c r="UJ204" s="35"/>
      <c r="UK204" s="35"/>
      <c r="UL204" s="35"/>
      <c r="UM204" s="35"/>
      <c r="UN204" s="35"/>
      <c r="UO204" s="35"/>
      <c r="UP204" s="35"/>
      <c r="UQ204" s="35"/>
      <c r="UR204" s="35"/>
      <c r="US204" s="35"/>
      <c r="UT204" s="35"/>
      <c r="UU204" s="35"/>
      <c r="UV204" s="35"/>
      <c r="UW204" s="35"/>
      <c r="UX204" s="35"/>
      <c r="UY204" s="35"/>
      <c r="UZ204" s="35"/>
      <c r="VA204" s="35"/>
      <c r="VB204" s="35"/>
      <c r="VC204" s="35"/>
      <c r="VD204" s="35"/>
      <c r="VE204" s="35"/>
      <c r="VF204" s="35"/>
      <c r="VG204" s="35"/>
      <c r="VH204" s="35"/>
      <c r="VI204" s="35"/>
      <c r="VJ204" s="35"/>
      <c r="VK204" s="35"/>
      <c r="VL204" s="35"/>
      <c r="VM204" s="35"/>
      <c r="VN204" s="35"/>
      <c r="VO204" s="35"/>
      <c r="VP204" s="35"/>
      <c r="VQ204" s="35"/>
      <c r="VR204" s="35"/>
      <c r="VS204" s="35"/>
      <c r="VT204" s="35"/>
      <c r="VU204" s="35"/>
      <c r="VV204" s="35"/>
      <c r="VW204" s="35"/>
      <c r="VX204" s="35"/>
      <c r="VY204" s="35"/>
      <c r="VZ204" s="35"/>
      <c r="WA204" s="35"/>
      <c r="WB204" s="35"/>
      <c r="WC204" s="35"/>
      <c r="WD204" s="35"/>
      <c r="WE204" s="35"/>
      <c r="WF204" s="35"/>
      <c r="WG204" s="35"/>
      <c r="WH204" s="35"/>
      <c r="WI204" s="35"/>
      <c r="WJ204" s="35"/>
      <c r="WK204" s="35"/>
      <c r="WL204" s="35"/>
      <c r="WM204" s="35"/>
      <c r="WN204" s="35"/>
      <c r="WO204" s="35"/>
      <c r="WP204" s="35"/>
      <c r="WQ204" s="35"/>
      <c r="WR204" s="35"/>
      <c r="WS204" s="35"/>
      <c r="WT204" s="35"/>
      <c r="WU204" s="35"/>
      <c r="WV204" s="35"/>
      <c r="WW204" s="35"/>
      <c r="WX204" s="35"/>
      <c r="WY204" s="35"/>
      <c r="WZ204" s="35"/>
      <c r="XA204" s="35"/>
      <c r="XB204" s="35"/>
      <c r="XC204" s="35"/>
      <c r="XD204" s="35"/>
      <c r="XE204" s="35"/>
      <c r="XF204" s="35"/>
      <c r="XG204" s="35"/>
      <c r="XH204" s="35"/>
      <c r="XI204" s="35"/>
      <c r="XJ204" s="35"/>
      <c r="XK204" s="35"/>
      <c r="XL204" s="35"/>
      <c r="XM204" s="35"/>
      <c r="XN204" s="35"/>
      <c r="XO204" s="35"/>
      <c r="XP204" s="35"/>
      <c r="XQ204" s="35"/>
      <c r="XR204" s="35"/>
      <c r="XS204" s="35"/>
      <c r="XT204" s="35"/>
      <c r="XU204" s="35"/>
      <c r="XV204" s="35"/>
      <c r="XW204" s="35"/>
      <c r="XX204" s="35"/>
      <c r="XY204" s="35"/>
      <c r="XZ204" s="35"/>
      <c r="YA204" s="35"/>
      <c r="YB204" s="35"/>
      <c r="YC204" s="35"/>
      <c r="YD204" s="35"/>
      <c r="YE204" s="35"/>
      <c r="YF204" s="35"/>
      <c r="YG204" s="35"/>
      <c r="YH204" s="35"/>
      <c r="YI204" s="35"/>
      <c r="YJ204" s="35"/>
      <c r="YK204" s="35"/>
      <c r="YL204" s="35"/>
      <c r="YM204" s="35"/>
      <c r="YN204" s="35"/>
      <c r="YO204" s="35"/>
      <c r="YP204" s="35"/>
      <c r="YQ204" s="35"/>
      <c r="YR204" s="35"/>
      <c r="YS204" s="35"/>
      <c r="YT204" s="35"/>
      <c r="YU204" s="35"/>
      <c r="YV204" s="35"/>
      <c r="YW204" s="35"/>
      <c r="YX204" s="35"/>
      <c r="YY204" s="35"/>
      <c r="YZ204" s="35"/>
      <c r="ZA204" s="35"/>
      <c r="ZB204" s="35"/>
      <c r="ZC204" s="35"/>
      <c r="ZD204" s="35"/>
      <c r="ZE204" s="35"/>
      <c r="ZF204" s="35"/>
      <c r="ZG204" s="35"/>
      <c r="ZH204" s="35"/>
      <c r="ZI204" s="35"/>
      <c r="ZJ204" s="35"/>
      <c r="ZK204" s="35"/>
      <c r="ZL204" s="35"/>
      <c r="ZM204" s="35"/>
      <c r="ZN204" s="35"/>
      <c r="ZO204" s="35"/>
      <c r="ZP204" s="35"/>
      <c r="ZQ204" s="35"/>
      <c r="ZR204" s="35"/>
      <c r="ZS204" s="35"/>
      <c r="ZT204" s="35"/>
      <c r="ZU204" s="35"/>
      <c r="ZV204" s="35"/>
      <c r="ZW204" s="35"/>
      <c r="ZX204" s="35"/>
      <c r="ZY204" s="35"/>
      <c r="ZZ204" s="35"/>
      <c r="AAA204" s="35"/>
      <c r="AAB204" s="35"/>
      <c r="AAC204" s="35"/>
      <c r="AAD204" s="35"/>
      <c r="AAE204" s="35"/>
      <c r="AAF204" s="35"/>
      <c r="AAG204" s="35"/>
      <c r="AAH204" s="35"/>
      <c r="AAI204" s="35"/>
      <c r="AAJ204" s="35"/>
      <c r="AAK204" s="35"/>
      <c r="AAL204" s="35"/>
      <c r="AAM204" s="35"/>
      <c r="AAN204" s="35"/>
      <c r="AAO204" s="35"/>
      <c r="AAP204" s="35"/>
      <c r="AAQ204" s="35"/>
      <c r="AAR204" s="35"/>
      <c r="AAS204" s="35"/>
      <c r="AAT204" s="35"/>
      <c r="AAU204" s="35"/>
      <c r="AAV204" s="35"/>
      <c r="AAW204" s="35"/>
      <c r="AAX204" s="35"/>
      <c r="AAY204" s="35"/>
      <c r="AAZ204" s="35"/>
      <c r="ABA204" s="35"/>
      <c r="ABB204" s="35"/>
      <c r="ABC204" s="35"/>
      <c r="ABD204" s="35"/>
      <c r="ABE204" s="35"/>
      <c r="ABF204" s="35"/>
      <c r="ABG204" s="35"/>
      <c r="ABH204" s="35"/>
      <c r="ABI204" s="35"/>
      <c r="ABJ204" s="35"/>
      <c r="ABK204" s="35"/>
      <c r="ABL204" s="35"/>
      <c r="ABM204" s="35"/>
      <c r="ABN204" s="35"/>
      <c r="ABO204" s="35"/>
      <c r="ABP204" s="35"/>
      <c r="ABQ204" s="35"/>
      <c r="ABR204" s="35"/>
      <c r="ABS204" s="35"/>
      <c r="ABT204" s="35"/>
      <c r="ABU204" s="35"/>
      <c r="ABV204" s="35"/>
      <c r="ABW204" s="35"/>
      <c r="ABX204" s="35"/>
      <c r="ABY204" s="35"/>
      <c r="ABZ204" s="35"/>
      <c r="ACA204" s="35"/>
      <c r="ACB204" s="35"/>
      <c r="ACC204" s="35"/>
      <c r="ACD204" s="35"/>
      <c r="ACE204" s="35"/>
      <c r="ACF204" s="35"/>
      <c r="ACG204" s="35"/>
      <c r="ACH204" s="35"/>
      <c r="ACI204" s="35"/>
      <c r="ACJ204" s="35"/>
      <c r="ACK204" s="35"/>
      <c r="ACL204" s="35"/>
      <c r="ACM204" s="35"/>
      <c r="ACN204" s="35"/>
      <c r="ACO204" s="35"/>
      <c r="ACP204" s="35"/>
      <c r="ACQ204" s="35"/>
      <c r="ACR204" s="35"/>
      <c r="ACS204" s="35"/>
      <c r="ACT204" s="35"/>
      <c r="ACU204" s="35"/>
      <c r="ACV204" s="35"/>
      <c r="ACW204" s="35"/>
      <c r="ACX204" s="35"/>
      <c r="ACY204" s="35"/>
      <c r="ACZ204" s="35"/>
      <c r="ADA204" s="35"/>
      <c r="ADB204" s="35"/>
      <c r="ADC204" s="35"/>
      <c r="ADD204" s="35"/>
      <c r="ADE204" s="35"/>
      <c r="ADF204" s="35"/>
      <c r="ADG204" s="35"/>
      <c r="ADH204" s="35"/>
      <c r="ADI204" s="35"/>
      <c r="ADJ204" s="35"/>
      <c r="ADK204" s="35"/>
      <c r="ADL204" s="35"/>
      <c r="ADM204" s="35"/>
      <c r="ADN204" s="35"/>
      <c r="ADO204" s="35"/>
      <c r="ADP204" s="35"/>
      <c r="ADQ204" s="35"/>
      <c r="ADR204" s="35"/>
      <c r="ADS204" s="35"/>
      <c r="ADT204" s="35"/>
      <c r="ADU204" s="35"/>
      <c r="ADV204" s="35"/>
      <c r="ADW204" s="35"/>
      <c r="ADX204" s="35"/>
      <c r="ADY204" s="35"/>
      <c r="ADZ204" s="35"/>
      <c r="AEA204" s="35"/>
      <c r="AEB204" s="35"/>
      <c r="AEC204" s="35"/>
      <c r="AED204" s="35"/>
      <c r="AEE204" s="35"/>
      <c r="AEF204" s="35"/>
      <c r="AEG204" s="35"/>
      <c r="AEH204" s="35"/>
      <c r="AEI204" s="35"/>
      <c r="AEJ204" s="35"/>
      <c r="AEK204" s="35"/>
      <c r="AEL204" s="35"/>
      <c r="AEM204" s="35"/>
      <c r="AEN204" s="35"/>
      <c r="AEO204" s="35"/>
      <c r="AEP204" s="35"/>
      <c r="AEQ204" s="35"/>
      <c r="AER204" s="35"/>
      <c r="AES204" s="35"/>
      <c r="AET204" s="35"/>
      <c r="AEU204" s="35"/>
      <c r="AEV204" s="35"/>
      <c r="AEW204" s="35"/>
      <c r="AEX204" s="35"/>
      <c r="AEY204" s="35"/>
      <c r="AEZ204" s="35"/>
      <c r="AFA204" s="35"/>
      <c r="AFB204" s="35"/>
      <c r="AFC204" s="35"/>
      <c r="AFD204" s="35"/>
      <c r="AFE204" s="35"/>
      <c r="AFF204" s="35"/>
      <c r="AFG204" s="35"/>
      <c r="AFH204" s="35"/>
      <c r="AFI204" s="35"/>
      <c r="AFJ204" s="35"/>
      <c r="AFK204" s="35"/>
      <c r="AFL204" s="35"/>
      <c r="AFM204" s="35"/>
      <c r="AFN204" s="35"/>
      <c r="AFO204" s="35"/>
      <c r="AFP204" s="35"/>
      <c r="AFQ204" s="35"/>
      <c r="AFR204" s="35"/>
      <c r="AFS204" s="35"/>
      <c r="AFT204" s="35"/>
      <c r="AFU204" s="35"/>
      <c r="AFV204" s="35"/>
      <c r="AFW204" s="35"/>
      <c r="AFX204" s="35"/>
      <c r="AFY204" s="35"/>
      <c r="AFZ204" s="35"/>
      <c r="AGA204" s="35"/>
      <c r="AGB204" s="35"/>
      <c r="AGC204" s="35"/>
      <c r="AGD204" s="35"/>
      <c r="AGE204" s="35"/>
      <c r="AGF204" s="35"/>
      <c r="AGG204" s="35"/>
      <c r="AGH204" s="35"/>
      <c r="AGI204" s="35"/>
      <c r="AGJ204" s="35"/>
      <c r="AGK204" s="35"/>
      <c r="AGL204" s="35"/>
      <c r="AGM204" s="35"/>
      <c r="AGN204" s="35"/>
      <c r="AGO204" s="35"/>
      <c r="AGP204" s="35"/>
      <c r="AGQ204" s="35"/>
      <c r="AGR204" s="35"/>
      <c r="AGS204" s="35"/>
      <c r="AGT204" s="35"/>
      <c r="AGU204" s="35"/>
      <c r="AGV204" s="35"/>
      <c r="AGW204" s="35"/>
      <c r="AGX204" s="35"/>
      <c r="AGY204" s="35"/>
      <c r="AGZ204" s="35"/>
      <c r="AHA204" s="35"/>
      <c r="AHB204" s="35"/>
      <c r="AHC204" s="35"/>
      <c r="AHD204" s="35"/>
      <c r="AHE204" s="35"/>
      <c r="AHF204" s="35"/>
      <c r="AHG204" s="35"/>
      <c r="AHH204" s="35"/>
      <c r="AHI204" s="35"/>
      <c r="AHJ204" s="35"/>
      <c r="AHK204" s="35"/>
      <c r="AHL204" s="35"/>
      <c r="AHM204" s="35"/>
      <c r="AHN204" s="35"/>
      <c r="AHO204" s="35"/>
      <c r="AHP204" s="35"/>
      <c r="AHQ204" s="35"/>
      <c r="AHR204" s="35"/>
      <c r="AHS204" s="35"/>
      <c r="AHT204" s="35"/>
      <c r="AHU204" s="35"/>
      <c r="AHV204" s="35"/>
      <c r="AHW204" s="35"/>
      <c r="AHX204" s="35"/>
      <c r="AHY204" s="35"/>
      <c r="AHZ204" s="35"/>
      <c r="AIA204" s="35"/>
      <c r="AIB204" s="35"/>
      <c r="AIC204" s="35"/>
      <c r="AID204" s="35"/>
      <c r="AIE204" s="35"/>
      <c r="AIF204" s="35"/>
      <c r="AIG204" s="35"/>
      <c r="AIH204" s="35"/>
      <c r="AII204" s="35"/>
      <c r="AIJ204" s="35"/>
      <c r="AIK204" s="35"/>
      <c r="AIL204" s="35"/>
      <c r="AIM204" s="35"/>
      <c r="AIN204" s="35"/>
      <c r="AIO204" s="35"/>
      <c r="AIP204" s="35"/>
      <c r="AIQ204" s="35"/>
      <c r="AIR204" s="35"/>
      <c r="AIS204" s="35"/>
      <c r="AIT204" s="35"/>
      <c r="AIU204" s="35"/>
      <c r="AIV204" s="35"/>
      <c r="AIW204" s="35"/>
      <c r="AIX204" s="35"/>
      <c r="AIY204" s="35"/>
      <c r="AIZ204" s="35"/>
      <c r="AJA204" s="35"/>
      <c r="AJB204" s="35"/>
      <c r="AJC204" s="35"/>
      <c r="AJD204" s="35"/>
      <c r="AJE204" s="35"/>
      <c r="AJF204" s="35"/>
      <c r="AJG204" s="35"/>
      <c r="AJH204" s="35"/>
      <c r="AJI204" s="35"/>
      <c r="AJJ204" s="35"/>
      <c r="AJK204" s="35"/>
      <c r="AJL204" s="35"/>
      <c r="AJM204" s="35"/>
      <c r="AJN204" s="35"/>
      <c r="AJO204" s="35"/>
      <c r="AJP204" s="35"/>
      <c r="AJQ204" s="35"/>
      <c r="AJR204" s="35"/>
      <c r="AJS204" s="35"/>
      <c r="AJT204" s="35"/>
      <c r="AJU204" s="35"/>
      <c r="AJV204" s="35"/>
      <c r="AJW204" s="35"/>
      <c r="AJX204" s="35"/>
      <c r="AJY204" s="35"/>
      <c r="AJZ204" s="35"/>
      <c r="AKA204" s="35"/>
      <c r="AKB204" s="35"/>
      <c r="AKC204" s="35"/>
      <c r="AKD204" s="35"/>
      <c r="AKE204" s="35"/>
      <c r="AKF204" s="35"/>
      <c r="AKG204" s="35"/>
      <c r="AKH204" s="35"/>
      <c r="AKI204" s="35"/>
      <c r="AKJ204" s="35"/>
      <c r="AKK204" s="35"/>
      <c r="AKL204" s="35"/>
      <c r="AKM204" s="35"/>
      <c r="AKN204" s="35"/>
      <c r="AKO204" s="35"/>
      <c r="AKP204" s="35"/>
      <c r="AKQ204" s="35"/>
      <c r="AKR204" s="35"/>
      <c r="AKS204" s="35"/>
      <c r="AKT204" s="35"/>
      <c r="AKU204" s="35"/>
      <c r="AKV204" s="35"/>
      <c r="AKW204" s="35"/>
      <c r="AKX204" s="35"/>
      <c r="AKY204" s="35"/>
      <c r="AKZ204" s="35"/>
      <c r="ALA204" s="35"/>
      <c r="ALB204" s="35"/>
      <c r="ALC204" s="35"/>
      <c r="ALD204" s="35"/>
      <c r="ALE204" s="35"/>
      <c r="ALF204" s="35"/>
      <c r="ALG204" s="35"/>
      <c r="ALH204" s="35"/>
      <c r="ALI204" s="35"/>
      <c r="ALJ204" s="35"/>
      <c r="ALK204" s="35"/>
      <c r="ALL204" s="35"/>
      <c r="ALM204" s="35"/>
      <c r="ALN204" s="35"/>
      <c r="ALO204" s="35"/>
      <c r="ALP204" s="35"/>
      <c r="ALQ204" s="35"/>
      <c r="ALR204" s="35"/>
      <c r="ALS204" s="35"/>
      <c r="ALT204" s="35"/>
      <c r="ALU204" s="35"/>
      <c r="ALV204" s="35"/>
      <c r="ALW204" s="35"/>
      <c r="ALX204" s="35"/>
      <c r="ALY204" s="35"/>
      <c r="ALZ204" s="35"/>
      <c r="AMA204" s="35"/>
    </row>
    <row r="205" spans="14:1015">
      <c r="N205" s="3">
        <f>Y205*info!T$4+AC205*info!T$5+AG205*info!T$6+AK205*info!T$7+N204</f>
        <v>4.2533999999999965</v>
      </c>
      <c r="P205" s="45">
        <v>165</v>
      </c>
      <c r="Q205" s="131"/>
      <c r="R205" s="131"/>
      <c r="S205" s="161">
        <f t="shared" si="93"/>
        <v>3.0552173913043476E-2</v>
      </c>
      <c r="T205" s="169">
        <f>AA204*$AA$30*$AA$34*(1-$AA$32)+AE204*$AE$30*$AE$34*(1-$AE$32)+AI204*$AI$30*$AI$34*(1-$AI$32)+AM204*$AM$30*$AM$34*(1-$AM$32)+AQ204*$AQ$30*$AQ$34*(1-$AQ$32)+AU204*$AU$30*$AU$34*(1-$AU$32)+Q205-R205+AW204+AX204+Advance!G179</f>
        <v>0.27389999999999926</v>
      </c>
      <c r="U205" s="132">
        <f t="shared" si="102"/>
        <v>0</v>
      </c>
      <c r="V205" s="165">
        <f t="shared" si="81"/>
        <v>0.27389999999999926</v>
      </c>
      <c r="W205" s="166">
        <f t="shared" si="94"/>
        <v>10.391999999999999</v>
      </c>
      <c r="X205" s="49"/>
      <c r="Y205" s="42">
        <f t="shared" si="73"/>
        <v>0</v>
      </c>
      <c r="Z205" s="46">
        <f t="shared" si="95"/>
        <v>0</v>
      </c>
      <c r="AA205" s="47">
        <f t="shared" si="82"/>
        <v>0</v>
      </c>
      <c r="AB205" s="48">
        <f t="shared" si="83"/>
        <v>0.27389999999999926</v>
      </c>
      <c r="AC205" s="49">
        <f t="shared" si="84"/>
        <v>0</v>
      </c>
      <c r="AD205" s="46">
        <f t="shared" si="96"/>
        <v>0</v>
      </c>
      <c r="AE205" s="46">
        <f t="shared" si="85"/>
        <v>100</v>
      </c>
      <c r="AF205" s="50">
        <f t="shared" si="74"/>
        <v>0.27389999999999926</v>
      </c>
      <c r="AG205" s="42">
        <f t="shared" si="97"/>
        <v>5</v>
      </c>
      <c r="AH205" s="46">
        <f t="shared" si="98"/>
        <v>-5</v>
      </c>
      <c r="AI205" s="46">
        <f t="shared" si="86"/>
        <v>200</v>
      </c>
      <c r="AJ205" s="50">
        <f t="shared" si="75"/>
        <v>0.15389999999999926</v>
      </c>
      <c r="AK205" s="42">
        <f t="shared" si="87"/>
        <v>4</v>
      </c>
      <c r="AL205" s="46">
        <f t="shared" si="99"/>
        <v>-3</v>
      </c>
      <c r="AM205" s="46">
        <f t="shared" si="88"/>
        <v>122</v>
      </c>
      <c r="AN205" s="50">
        <f t="shared" si="76"/>
        <v>9.8999999999992705E-3</v>
      </c>
      <c r="AO205" s="42">
        <f t="shared" si="89"/>
        <v>0</v>
      </c>
      <c r="AP205" s="46">
        <f t="shared" si="100"/>
        <v>0</v>
      </c>
      <c r="AQ205" s="46">
        <f t="shared" si="90"/>
        <v>0</v>
      </c>
      <c r="AR205" s="50">
        <f t="shared" si="77"/>
        <v>9.8999999999992705E-3</v>
      </c>
      <c r="AS205" s="42">
        <f t="shared" si="91"/>
        <v>0</v>
      </c>
      <c r="AT205" s="46">
        <f t="shared" si="101"/>
        <v>0</v>
      </c>
      <c r="AU205" s="46">
        <f t="shared" si="92"/>
        <v>0</v>
      </c>
      <c r="AV205" s="51">
        <f t="shared" si="78"/>
        <v>9.8999999999992705E-3</v>
      </c>
      <c r="AW205" s="42">
        <f t="shared" si="79"/>
        <v>0.27389999999999926</v>
      </c>
      <c r="AX205" s="43">
        <f t="shared" si="80"/>
        <v>-0.26400000000000001</v>
      </c>
      <c r="AY205" s="42">
        <f t="shared" si="103"/>
        <v>422</v>
      </c>
      <c r="AZ205" s="52">
        <f t="shared" si="104"/>
        <v>10.391999999999999</v>
      </c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  <c r="QR205" s="35"/>
      <c r="QS205" s="35"/>
      <c r="QT205" s="35"/>
      <c r="QU205" s="35"/>
      <c r="QV205" s="35"/>
      <c r="QW205" s="35"/>
      <c r="QX205" s="35"/>
      <c r="QY205" s="35"/>
      <c r="QZ205" s="35"/>
      <c r="RA205" s="35"/>
      <c r="RB205" s="35"/>
      <c r="RC205" s="35"/>
      <c r="RD205" s="35"/>
      <c r="RE205" s="35"/>
      <c r="RF205" s="35"/>
      <c r="RG205" s="35"/>
      <c r="RH205" s="35"/>
      <c r="RI205" s="35"/>
      <c r="RJ205" s="35"/>
      <c r="RK205" s="35"/>
      <c r="RL205" s="35"/>
      <c r="RM205" s="35"/>
      <c r="RN205" s="35"/>
      <c r="RO205" s="35"/>
      <c r="RP205" s="35"/>
      <c r="RQ205" s="35"/>
      <c r="RR205" s="35"/>
      <c r="RS205" s="35"/>
      <c r="RT205" s="35"/>
      <c r="RU205" s="35"/>
      <c r="RV205" s="35"/>
      <c r="RW205" s="35"/>
      <c r="RX205" s="35"/>
      <c r="RY205" s="35"/>
      <c r="RZ205" s="35"/>
      <c r="SA205" s="35"/>
      <c r="SB205" s="35"/>
      <c r="SC205" s="35"/>
      <c r="SD205" s="35"/>
      <c r="SE205" s="35"/>
      <c r="SF205" s="35"/>
      <c r="SG205" s="35"/>
      <c r="SH205" s="35"/>
      <c r="SI205" s="35"/>
      <c r="SJ205" s="35"/>
      <c r="SK205" s="35"/>
      <c r="SL205" s="35"/>
      <c r="SM205" s="35"/>
      <c r="SN205" s="35"/>
      <c r="SO205" s="35"/>
      <c r="SP205" s="35"/>
      <c r="SQ205" s="35"/>
      <c r="SR205" s="35"/>
      <c r="SS205" s="35"/>
      <c r="ST205" s="35"/>
      <c r="SU205" s="35"/>
      <c r="SV205" s="35"/>
      <c r="SW205" s="35"/>
      <c r="SX205" s="35"/>
      <c r="SY205" s="35"/>
      <c r="SZ205" s="35"/>
      <c r="TA205" s="35"/>
      <c r="TB205" s="35"/>
      <c r="TC205" s="35"/>
      <c r="TD205" s="35"/>
      <c r="TE205" s="35"/>
      <c r="TF205" s="35"/>
      <c r="TG205" s="35"/>
      <c r="TH205" s="35"/>
      <c r="TI205" s="35"/>
      <c r="TJ205" s="35"/>
      <c r="TK205" s="35"/>
      <c r="TL205" s="35"/>
      <c r="TM205" s="35"/>
      <c r="TN205" s="35"/>
      <c r="TO205" s="35"/>
      <c r="TP205" s="35"/>
      <c r="TQ205" s="35"/>
      <c r="TR205" s="35"/>
      <c r="TS205" s="35"/>
      <c r="TT205" s="35"/>
      <c r="TU205" s="35"/>
      <c r="TV205" s="35"/>
      <c r="TW205" s="35"/>
      <c r="TX205" s="35"/>
      <c r="TY205" s="35"/>
      <c r="TZ205" s="35"/>
      <c r="UA205" s="35"/>
      <c r="UB205" s="35"/>
      <c r="UC205" s="35"/>
      <c r="UD205" s="35"/>
      <c r="UE205" s="35"/>
      <c r="UF205" s="35"/>
      <c r="UG205" s="35"/>
      <c r="UH205" s="35"/>
      <c r="UI205" s="35"/>
      <c r="UJ205" s="35"/>
      <c r="UK205" s="35"/>
      <c r="UL205" s="35"/>
      <c r="UM205" s="35"/>
      <c r="UN205" s="35"/>
      <c r="UO205" s="35"/>
      <c r="UP205" s="35"/>
      <c r="UQ205" s="35"/>
      <c r="UR205" s="35"/>
      <c r="US205" s="35"/>
      <c r="UT205" s="35"/>
      <c r="UU205" s="35"/>
      <c r="UV205" s="35"/>
      <c r="UW205" s="35"/>
      <c r="UX205" s="35"/>
      <c r="UY205" s="35"/>
      <c r="UZ205" s="35"/>
      <c r="VA205" s="35"/>
      <c r="VB205" s="35"/>
      <c r="VC205" s="35"/>
      <c r="VD205" s="35"/>
      <c r="VE205" s="35"/>
      <c r="VF205" s="35"/>
      <c r="VG205" s="35"/>
      <c r="VH205" s="35"/>
      <c r="VI205" s="35"/>
      <c r="VJ205" s="35"/>
      <c r="VK205" s="35"/>
      <c r="VL205" s="35"/>
      <c r="VM205" s="35"/>
      <c r="VN205" s="35"/>
      <c r="VO205" s="35"/>
      <c r="VP205" s="35"/>
      <c r="VQ205" s="35"/>
      <c r="VR205" s="35"/>
      <c r="VS205" s="35"/>
      <c r="VT205" s="35"/>
      <c r="VU205" s="35"/>
      <c r="VV205" s="35"/>
      <c r="VW205" s="35"/>
      <c r="VX205" s="35"/>
      <c r="VY205" s="35"/>
      <c r="VZ205" s="35"/>
      <c r="WA205" s="35"/>
      <c r="WB205" s="35"/>
      <c r="WC205" s="35"/>
      <c r="WD205" s="35"/>
      <c r="WE205" s="35"/>
      <c r="WF205" s="35"/>
      <c r="WG205" s="35"/>
      <c r="WH205" s="35"/>
      <c r="WI205" s="35"/>
      <c r="WJ205" s="35"/>
      <c r="WK205" s="35"/>
      <c r="WL205" s="35"/>
      <c r="WM205" s="35"/>
      <c r="WN205" s="35"/>
      <c r="WO205" s="35"/>
      <c r="WP205" s="35"/>
      <c r="WQ205" s="35"/>
      <c r="WR205" s="35"/>
      <c r="WS205" s="35"/>
      <c r="WT205" s="35"/>
      <c r="WU205" s="35"/>
      <c r="WV205" s="35"/>
      <c r="WW205" s="35"/>
      <c r="WX205" s="35"/>
      <c r="WY205" s="35"/>
      <c r="WZ205" s="35"/>
      <c r="XA205" s="35"/>
      <c r="XB205" s="35"/>
      <c r="XC205" s="35"/>
      <c r="XD205" s="35"/>
      <c r="XE205" s="35"/>
      <c r="XF205" s="35"/>
      <c r="XG205" s="35"/>
      <c r="XH205" s="35"/>
      <c r="XI205" s="35"/>
      <c r="XJ205" s="35"/>
      <c r="XK205" s="35"/>
      <c r="XL205" s="35"/>
      <c r="XM205" s="35"/>
      <c r="XN205" s="35"/>
      <c r="XO205" s="35"/>
      <c r="XP205" s="35"/>
      <c r="XQ205" s="35"/>
      <c r="XR205" s="35"/>
      <c r="XS205" s="35"/>
      <c r="XT205" s="35"/>
      <c r="XU205" s="35"/>
      <c r="XV205" s="35"/>
      <c r="XW205" s="35"/>
      <c r="XX205" s="35"/>
      <c r="XY205" s="35"/>
      <c r="XZ205" s="35"/>
      <c r="YA205" s="35"/>
      <c r="YB205" s="35"/>
      <c r="YC205" s="35"/>
      <c r="YD205" s="35"/>
      <c r="YE205" s="35"/>
      <c r="YF205" s="35"/>
      <c r="YG205" s="35"/>
      <c r="YH205" s="35"/>
      <c r="YI205" s="35"/>
      <c r="YJ205" s="35"/>
      <c r="YK205" s="35"/>
      <c r="YL205" s="35"/>
      <c r="YM205" s="35"/>
      <c r="YN205" s="35"/>
      <c r="YO205" s="35"/>
      <c r="YP205" s="35"/>
      <c r="YQ205" s="35"/>
      <c r="YR205" s="35"/>
      <c r="YS205" s="35"/>
      <c r="YT205" s="35"/>
      <c r="YU205" s="35"/>
      <c r="YV205" s="35"/>
      <c r="YW205" s="35"/>
      <c r="YX205" s="35"/>
      <c r="YY205" s="35"/>
      <c r="YZ205" s="35"/>
      <c r="ZA205" s="35"/>
      <c r="ZB205" s="35"/>
      <c r="ZC205" s="35"/>
      <c r="ZD205" s="35"/>
      <c r="ZE205" s="35"/>
      <c r="ZF205" s="35"/>
      <c r="ZG205" s="35"/>
      <c r="ZH205" s="35"/>
      <c r="ZI205" s="35"/>
      <c r="ZJ205" s="35"/>
      <c r="ZK205" s="35"/>
      <c r="ZL205" s="35"/>
      <c r="ZM205" s="35"/>
      <c r="ZN205" s="35"/>
      <c r="ZO205" s="35"/>
      <c r="ZP205" s="35"/>
      <c r="ZQ205" s="35"/>
      <c r="ZR205" s="35"/>
      <c r="ZS205" s="35"/>
      <c r="ZT205" s="35"/>
      <c r="ZU205" s="35"/>
      <c r="ZV205" s="35"/>
      <c r="ZW205" s="35"/>
      <c r="ZX205" s="35"/>
      <c r="ZY205" s="35"/>
      <c r="ZZ205" s="35"/>
      <c r="AAA205" s="35"/>
      <c r="AAB205" s="35"/>
      <c r="AAC205" s="35"/>
      <c r="AAD205" s="35"/>
      <c r="AAE205" s="35"/>
      <c r="AAF205" s="35"/>
      <c r="AAG205" s="35"/>
      <c r="AAH205" s="35"/>
      <c r="AAI205" s="35"/>
      <c r="AAJ205" s="35"/>
      <c r="AAK205" s="35"/>
      <c r="AAL205" s="35"/>
      <c r="AAM205" s="35"/>
      <c r="AAN205" s="35"/>
      <c r="AAO205" s="35"/>
      <c r="AAP205" s="35"/>
      <c r="AAQ205" s="35"/>
      <c r="AAR205" s="35"/>
      <c r="AAS205" s="35"/>
      <c r="AAT205" s="35"/>
      <c r="AAU205" s="35"/>
      <c r="AAV205" s="35"/>
      <c r="AAW205" s="35"/>
      <c r="AAX205" s="35"/>
      <c r="AAY205" s="35"/>
      <c r="AAZ205" s="35"/>
      <c r="ABA205" s="35"/>
      <c r="ABB205" s="35"/>
      <c r="ABC205" s="35"/>
      <c r="ABD205" s="35"/>
      <c r="ABE205" s="35"/>
      <c r="ABF205" s="35"/>
      <c r="ABG205" s="35"/>
      <c r="ABH205" s="35"/>
      <c r="ABI205" s="35"/>
      <c r="ABJ205" s="35"/>
      <c r="ABK205" s="35"/>
      <c r="ABL205" s="35"/>
      <c r="ABM205" s="35"/>
      <c r="ABN205" s="35"/>
      <c r="ABO205" s="35"/>
      <c r="ABP205" s="35"/>
      <c r="ABQ205" s="35"/>
      <c r="ABR205" s="35"/>
      <c r="ABS205" s="35"/>
      <c r="ABT205" s="35"/>
      <c r="ABU205" s="35"/>
      <c r="ABV205" s="35"/>
      <c r="ABW205" s="35"/>
      <c r="ABX205" s="35"/>
      <c r="ABY205" s="35"/>
      <c r="ABZ205" s="35"/>
      <c r="ACA205" s="35"/>
      <c r="ACB205" s="35"/>
      <c r="ACC205" s="35"/>
      <c r="ACD205" s="35"/>
      <c r="ACE205" s="35"/>
      <c r="ACF205" s="35"/>
      <c r="ACG205" s="35"/>
      <c r="ACH205" s="35"/>
      <c r="ACI205" s="35"/>
      <c r="ACJ205" s="35"/>
      <c r="ACK205" s="35"/>
      <c r="ACL205" s="35"/>
      <c r="ACM205" s="35"/>
      <c r="ACN205" s="35"/>
      <c r="ACO205" s="35"/>
      <c r="ACP205" s="35"/>
      <c r="ACQ205" s="35"/>
      <c r="ACR205" s="35"/>
      <c r="ACS205" s="35"/>
      <c r="ACT205" s="35"/>
      <c r="ACU205" s="35"/>
      <c r="ACV205" s="35"/>
      <c r="ACW205" s="35"/>
      <c r="ACX205" s="35"/>
      <c r="ACY205" s="35"/>
      <c r="ACZ205" s="35"/>
      <c r="ADA205" s="35"/>
      <c r="ADB205" s="35"/>
      <c r="ADC205" s="35"/>
      <c r="ADD205" s="35"/>
      <c r="ADE205" s="35"/>
      <c r="ADF205" s="35"/>
      <c r="ADG205" s="35"/>
      <c r="ADH205" s="35"/>
      <c r="ADI205" s="35"/>
      <c r="ADJ205" s="35"/>
      <c r="ADK205" s="35"/>
      <c r="ADL205" s="35"/>
      <c r="ADM205" s="35"/>
      <c r="ADN205" s="35"/>
      <c r="ADO205" s="35"/>
      <c r="ADP205" s="35"/>
      <c r="ADQ205" s="35"/>
      <c r="ADR205" s="35"/>
      <c r="ADS205" s="35"/>
      <c r="ADT205" s="35"/>
      <c r="ADU205" s="35"/>
      <c r="ADV205" s="35"/>
      <c r="ADW205" s="35"/>
      <c r="ADX205" s="35"/>
      <c r="ADY205" s="35"/>
      <c r="ADZ205" s="35"/>
      <c r="AEA205" s="35"/>
      <c r="AEB205" s="35"/>
      <c r="AEC205" s="35"/>
      <c r="AED205" s="35"/>
      <c r="AEE205" s="35"/>
      <c r="AEF205" s="35"/>
      <c r="AEG205" s="35"/>
      <c r="AEH205" s="35"/>
      <c r="AEI205" s="35"/>
      <c r="AEJ205" s="35"/>
      <c r="AEK205" s="35"/>
      <c r="AEL205" s="35"/>
      <c r="AEM205" s="35"/>
      <c r="AEN205" s="35"/>
      <c r="AEO205" s="35"/>
      <c r="AEP205" s="35"/>
      <c r="AEQ205" s="35"/>
      <c r="AER205" s="35"/>
      <c r="AES205" s="35"/>
      <c r="AET205" s="35"/>
      <c r="AEU205" s="35"/>
      <c r="AEV205" s="35"/>
      <c r="AEW205" s="35"/>
      <c r="AEX205" s="35"/>
      <c r="AEY205" s="35"/>
      <c r="AEZ205" s="35"/>
      <c r="AFA205" s="35"/>
      <c r="AFB205" s="35"/>
      <c r="AFC205" s="35"/>
      <c r="AFD205" s="35"/>
      <c r="AFE205" s="35"/>
      <c r="AFF205" s="35"/>
      <c r="AFG205" s="35"/>
      <c r="AFH205" s="35"/>
      <c r="AFI205" s="35"/>
      <c r="AFJ205" s="35"/>
      <c r="AFK205" s="35"/>
      <c r="AFL205" s="35"/>
      <c r="AFM205" s="35"/>
      <c r="AFN205" s="35"/>
      <c r="AFO205" s="35"/>
      <c r="AFP205" s="35"/>
      <c r="AFQ205" s="35"/>
      <c r="AFR205" s="35"/>
      <c r="AFS205" s="35"/>
      <c r="AFT205" s="35"/>
      <c r="AFU205" s="35"/>
      <c r="AFV205" s="35"/>
      <c r="AFW205" s="35"/>
      <c r="AFX205" s="35"/>
      <c r="AFY205" s="35"/>
      <c r="AFZ205" s="35"/>
      <c r="AGA205" s="35"/>
      <c r="AGB205" s="35"/>
      <c r="AGC205" s="35"/>
      <c r="AGD205" s="35"/>
      <c r="AGE205" s="35"/>
      <c r="AGF205" s="35"/>
      <c r="AGG205" s="35"/>
      <c r="AGH205" s="35"/>
      <c r="AGI205" s="35"/>
      <c r="AGJ205" s="35"/>
      <c r="AGK205" s="35"/>
      <c r="AGL205" s="35"/>
      <c r="AGM205" s="35"/>
      <c r="AGN205" s="35"/>
      <c r="AGO205" s="35"/>
      <c r="AGP205" s="35"/>
      <c r="AGQ205" s="35"/>
      <c r="AGR205" s="35"/>
      <c r="AGS205" s="35"/>
      <c r="AGT205" s="35"/>
      <c r="AGU205" s="35"/>
      <c r="AGV205" s="35"/>
      <c r="AGW205" s="35"/>
      <c r="AGX205" s="35"/>
      <c r="AGY205" s="35"/>
      <c r="AGZ205" s="35"/>
      <c r="AHA205" s="35"/>
      <c r="AHB205" s="35"/>
      <c r="AHC205" s="35"/>
      <c r="AHD205" s="35"/>
      <c r="AHE205" s="35"/>
      <c r="AHF205" s="35"/>
      <c r="AHG205" s="35"/>
      <c r="AHH205" s="35"/>
      <c r="AHI205" s="35"/>
      <c r="AHJ205" s="35"/>
      <c r="AHK205" s="35"/>
      <c r="AHL205" s="35"/>
      <c r="AHM205" s="35"/>
      <c r="AHN205" s="35"/>
      <c r="AHO205" s="35"/>
      <c r="AHP205" s="35"/>
      <c r="AHQ205" s="35"/>
      <c r="AHR205" s="35"/>
      <c r="AHS205" s="35"/>
      <c r="AHT205" s="35"/>
      <c r="AHU205" s="35"/>
      <c r="AHV205" s="35"/>
      <c r="AHW205" s="35"/>
      <c r="AHX205" s="35"/>
      <c r="AHY205" s="35"/>
      <c r="AHZ205" s="35"/>
      <c r="AIA205" s="35"/>
      <c r="AIB205" s="35"/>
      <c r="AIC205" s="35"/>
      <c r="AID205" s="35"/>
      <c r="AIE205" s="35"/>
      <c r="AIF205" s="35"/>
      <c r="AIG205" s="35"/>
      <c r="AIH205" s="35"/>
      <c r="AII205" s="35"/>
      <c r="AIJ205" s="35"/>
      <c r="AIK205" s="35"/>
      <c r="AIL205" s="35"/>
      <c r="AIM205" s="35"/>
      <c r="AIN205" s="35"/>
      <c r="AIO205" s="35"/>
      <c r="AIP205" s="35"/>
      <c r="AIQ205" s="35"/>
      <c r="AIR205" s="35"/>
      <c r="AIS205" s="35"/>
      <c r="AIT205" s="35"/>
      <c r="AIU205" s="35"/>
      <c r="AIV205" s="35"/>
      <c r="AIW205" s="35"/>
      <c r="AIX205" s="35"/>
      <c r="AIY205" s="35"/>
      <c r="AIZ205" s="35"/>
      <c r="AJA205" s="35"/>
      <c r="AJB205" s="35"/>
      <c r="AJC205" s="35"/>
      <c r="AJD205" s="35"/>
      <c r="AJE205" s="35"/>
      <c r="AJF205" s="35"/>
      <c r="AJG205" s="35"/>
      <c r="AJH205" s="35"/>
      <c r="AJI205" s="35"/>
      <c r="AJJ205" s="35"/>
      <c r="AJK205" s="35"/>
      <c r="AJL205" s="35"/>
      <c r="AJM205" s="35"/>
      <c r="AJN205" s="35"/>
      <c r="AJO205" s="35"/>
      <c r="AJP205" s="35"/>
      <c r="AJQ205" s="35"/>
      <c r="AJR205" s="35"/>
      <c r="AJS205" s="35"/>
      <c r="AJT205" s="35"/>
      <c r="AJU205" s="35"/>
      <c r="AJV205" s="35"/>
      <c r="AJW205" s="35"/>
      <c r="AJX205" s="35"/>
      <c r="AJY205" s="35"/>
      <c r="AJZ205" s="35"/>
      <c r="AKA205" s="35"/>
      <c r="AKB205" s="35"/>
      <c r="AKC205" s="35"/>
      <c r="AKD205" s="35"/>
      <c r="AKE205" s="35"/>
      <c r="AKF205" s="35"/>
      <c r="AKG205" s="35"/>
      <c r="AKH205" s="35"/>
      <c r="AKI205" s="35"/>
      <c r="AKJ205" s="35"/>
      <c r="AKK205" s="35"/>
      <c r="AKL205" s="35"/>
      <c r="AKM205" s="35"/>
      <c r="AKN205" s="35"/>
      <c r="AKO205" s="35"/>
      <c r="AKP205" s="35"/>
      <c r="AKQ205" s="35"/>
      <c r="AKR205" s="35"/>
      <c r="AKS205" s="35"/>
      <c r="AKT205" s="35"/>
      <c r="AKU205" s="35"/>
      <c r="AKV205" s="35"/>
      <c r="AKW205" s="35"/>
      <c r="AKX205" s="35"/>
      <c r="AKY205" s="35"/>
      <c r="AKZ205" s="35"/>
      <c r="ALA205" s="35"/>
      <c r="ALB205" s="35"/>
      <c r="ALC205" s="35"/>
      <c r="ALD205" s="35"/>
      <c r="ALE205" s="35"/>
      <c r="ALF205" s="35"/>
      <c r="ALG205" s="35"/>
      <c r="ALH205" s="35"/>
      <c r="ALI205" s="35"/>
      <c r="ALJ205" s="35"/>
      <c r="ALK205" s="35"/>
      <c r="ALL205" s="35"/>
      <c r="ALM205" s="35"/>
      <c r="ALN205" s="35"/>
      <c r="ALO205" s="35"/>
      <c r="ALP205" s="35"/>
      <c r="ALQ205" s="35"/>
      <c r="ALR205" s="35"/>
      <c r="ALS205" s="35"/>
      <c r="ALT205" s="35"/>
      <c r="ALU205" s="35"/>
      <c r="ALV205" s="35"/>
      <c r="ALW205" s="35"/>
      <c r="ALX205" s="35"/>
      <c r="ALY205" s="35"/>
      <c r="ALZ205" s="35"/>
      <c r="AMA205" s="35"/>
    </row>
    <row r="206" spans="14:1015">
      <c r="N206" s="3">
        <f>Y206*info!T$4+AC206*info!T$5+AG206*info!T$6+AK206*info!T$7+N205</f>
        <v>4.2821999999999969</v>
      </c>
      <c r="P206" s="45">
        <v>166</v>
      </c>
      <c r="Q206" s="131"/>
      <c r="R206" s="131"/>
      <c r="S206" s="161">
        <f t="shared" si="93"/>
        <v>3.0633992094861659E-2</v>
      </c>
      <c r="T206" s="169">
        <f>AA205*$AA$30*$AA$34*(1-$AA$32)+AE205*$AE$30*$AE$34*(1-$AE$32)+AI205*$AI$30*$AI$34*(1-$AI$32)+AM205*$AM$30*$AM$34*(1-$AM$32)+AQ205*$AQ$30*$AQ$34*(1-$AQ$32)+AU205*$AU$30*$AU$34*(1-$AU$32)+Q206-R206+AW205+AX205+Advance!G180</f>
        <v>0.26969999999999916</v>
      </c>
      <c r="U206" s="132">
        <f t="shared" si="102"/>
        <v>0</v>
      </c>
      <c r="V206" s="165">
        <f t="shared" si="81"/>
        <v>0.26969999999999916</v>
      </c>
      <c r="W206" s="166">
        <f t="shared" si="94"/>
        <v>10.463999999999999</v>
      </c>
      <c r="X206" s="49"/>
      <c r="Y206" s="42">
        <f t="shared" si="73"/>
        <v>0</v>
      </c>
      <c r="Z206" s="46">
        <f t="shared" si="95"/>
        <v>0</v>
      </c>
      <c r="AA206" s="47">
        <f t="shared" si="82"/>
        <v>0</v>
      </c>
      <c r="AB206" s="48">
        <f t="shared" si="83"/>
        <v>0.26969999999999916</v>
      </c>
      <c r="AC206" s="49">
        <f t="shared" si="84"/>
        <v>0</v>
      </c>
      <c r="AD206" s="46">
        <f t="shared" si="96"/>
        <v>0</v>
      </c>
      <c r="AE206" s="46">
        <f t="shared" si="85"/>
        <v>100</v>
      </c>
      <c r="AF206" s="50">
        <f t="shared" si="74"/>
        <v>0.26969999999999916</v>
      </c>
      <c r="AG206" s="42">
        <f t="shared" si="97"/>
        <v>4</v>
      </c>
      <c r="AH206" s="46">
        <f t="shared" si="98"/>
        <v>-4</v>
      </c>
      <c r="AI206" s="46">
        <f t="shared" si="86"/>
        <v>200</v>
      </c>
      <c r="AJ206" s="50">
        <f t="shared" si="75"/>
        <v>0.17369999999999916</v>
      </c>
      <c r="AK206" s="42">
        <f t="shared" si="87"/>
        <v>4</v>
      </c>
      <c r="AL206" s="46">
        <f t="shared" si="99"/>
        <v>-2</v>
      </c>
      <c r="AM206" s="46">
        <f t="shared" si="88"/>
        <v>124</v>
      </c>
      <c r="AN206" s="50">
        <f t="shared" si="76"/>
        <v>2.9699999999999172E-2</v>
      </c>
      <c r="AO206" s="42">
        <f t="shared" si="89"/>
        <v>0</v>
      </c>
      <c r="AP206" s="46">
        <f t="shared" si="100"/>
        <v>0</v>
      </c>
      <c r="AQ206" s="46">
        <f t="shared" si="90"/>
        <v>0</v>
      </c>
      <c r="AR206" s="50">
        <f t="shared" si="77"/>
        <v>2.9699999999999172E-2</v>
      </c>
      <c r="AS206" s="42">
        <f t="shared" si="91"/>
        <v>0</v>
      </c>
      <c r="AT206" s="46">
        <f t="shared" si="101"/>
        <v>0</v>
      </c>
      <c r="AU206" s="46">
        <f t="shared" si="92"/>
        <v>0</v>
      </c>
      <c r="AV206" s="51">
        <f t="shared" si="78"/>
        <v>2.9699999999999172E-2</v>
      </c>
      <c r="AW206" s="42">
        <f t="shared" si="79"/>
        <v>0.26969999999999916</v>
      </c>
      <c r="AX206" s="43">
        <f t="shared" si="80"/>
        <v>-0.24</v>
      </c>
      <c r="AY206" s="42">
        <f t="shared" si="103"/>
        <v>424</v>
      </c>
      <c r="AZ206" s="52">
        <f t="shared" si="104"/>
        <v>10.463999999999999</v>
      </c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  <c r="QR206" s="35"/>
      <c r="QS206" s="35"/>
      <c r="QT206" s="35"/>
      <c r="QU206" s="35"/>
      <c r="QV206" s="35"/>
      <c r="QW206" s="35"/>
      <c r="QX206" s="35"/>
      <c r="QY206" s="35"/>
      <c r="QZ206" s="35"/>
      <c r="RA206" s="35"/>
      <c r="RB206" s="35"/>
      <c r="RC206" s="35"/>
      <c r="RD206" s="35"/>
      <c r="RE206" s="35"/>
      <c r="RF206" s="35"/>
      <c r="RG206" s="35"/>
      <c r="RH206" s="35"/>
      <c r="RI206" s="35"/>
      <c r="RJ206" s="35"/>
      <c r="RK206" s="35"/>
      <c r="RL206" s="35"/>
      <c r="RM206" s="35"/>
      <c r="RN206" s="35"/>
      <c r="RO206" s="35"/>
      <c r="RP206" s="35"/>
      <c r="RQ206" s="35"/>
      <c r="RR206" s="35"/>
      <c r="RS206" s="35"/>
      <c r="RT206" s="35"/>
      <c r="RU206" s="35"/>
      <c r="RV206" s="35"/>
      <c r="RW206" s="35"/>
      <c r="RX206" s="35"/>
      <c r="RY206" s="35"/>
      <c r="RZ206" s="35"/>
      <c r="SA206" s="35"/>
      <c r="SB206" s="35"/>
      <c r="SC206" s="35"/>
      <c r="SD206" s="35"/>
      <c r="SE206" s="35"/>
      <c r="SF206" s="35"/>
      <c r="SG206" s="35"/>
      <c r="SH206" s="35"/>
      <c r="SI206" s="35"/>
      <c r="SJ206" s="35"/>
      <c r="SK206" s="35"/>
      <c r="SL206" s="35"/>
      <c r="SM206" s="35"/>
      <c r="SN206" s="35"/>
      <c r="SO206" s="35"/>
      <c r="SP206" s="35"/>
      <c r="SQ206" s="35"/>
      <c r="SR206" s="35"/>
      <c r="SS206" s="35"/>
      <c r="ST206" s="35"/>
      <c r="SU206" s="35"/>
      <c r="SV206" s="35"/>
      <c r="SW206" s="35"/>
      <c r="SX206" s="35"/>
      <c r="SY206" s="35"/>
      <c r="SZ206" s="35"/>
      <c r="TA206" s="35"/>
      <c r="TB206" s="35"/>
      <c r="TC206" s="35"/>
      <c r="TD206" s="35"/>
      <c r="TE206" s="35"/>
      <c r="TF206" s="35"/>
      <c r="TG206" s="35"/>
      <c r="TH206" s="35"/>
      <c r="TI206" s="35"/>
      <c r="TJ206" s="35"/>
      <c r="TK206" s="35"/>
      <c r="TL206" s="35"/>
      <c r="TM206" s="35"/>
      <c r="TN206" s="35"/>
      <c r="TO206" s="35"/>
      <c r="TP206" s="35"/>
      <c r="TQ206" s="35"/>
      <c r="TR206" s="35"/>
      <c r="TS206" s="35"/>
      <c r="TT206" s="35"/>
      <c r="TU206" s="35"/>
      <c r="TV206" s="35"/>
      <c r="TW206" s="35"/>
      <c r="TX206" s="35"/>
      <c r="TY206" s="35"/>
      <c r="TZ206" s="35"/>
      <c r="UA206" s="35"/>
      <c r="UB206" s="35"/>
      <c r="UC206" s="35"/>
      <c r="UD206" s="35"/>
      <c r="UE206" s="35"/>
      <c r="UF206" s="35"/>
      <c r="UG206" s="35"/>
      <c r="UH206" s="35"/>
      <c r="UI206" s="35"/>
      <c r="UJ206" s="35"/>
      <c r="UK206" s="35"/>
      <c r="UL206" s="35"/>
      <c r="UM206" s="35"/>
      <c r="UN206" s="35"/>
      <c r="UO206" s="35"/>
      <c r="UP206" s="35"/>
      <c r="UQ206" s="35"/>
      <c r="UR206" s="35"/>
      <c r="US206" s="35"/>
      <c r="UT206" s="35"/>
      <c r="UU206" s="35"/>
      <c r="UV206" s="35"/>
      <c r="UW206" s="35"/>
      <c r="UX206" s="35"/>
      <c r="UY206" s="35"/>
      <c r="UZ206" s="35"/>
      <c r="VA206" s="35"/>
      <c r="VB206" s="35"/>
      <c r="VC206" s="35"/>
      <c r="VD206" s="35"/>
      <c r="VE206" s="35"/>
      <c r="VF206" s="35"/>
      <c r="VG206" s="35"/>
      <c r="VH206" s="35"/>
      <c r="VI206" s="35"/>
      <c r="VJ206" s="35"/>
      <c r="VK206" s="35"/>
      <c r="VL206" s="35"/>
      <c r="VM206" s="35"/>
      <c r="VN206" s="35"/>
      <c r="VO206" s="35"/>
      <c r="VP206" s="35"/>
      <c r="VQ206" s="35"/>
      <c r="VR206" s="35"/>
      <c r="VS206" s="35"/>
      <c r="VT206" s="35"/>
      <c r="VU206" s="35"/>
      <c r="VV206" s="35"/>
      <c r="VW206" s="35"/>
      <c r="VX206" s="35"/>
      <c r="VY206" s="35"/>
      <c r="VZ206" s="35"/>
      <c r="WA206" s="35"/>
      <c r="WB206" s="35"/>
      <c r="WC206" s="35"/>
      <c r="WD206" s="35"/>
      <c r="WE206" s="35"/>
      <c r="WF206" s="35"/>
      <c r="WG206" s="35"/>
      <c r="WH206" s="35"/>
      <c r="WI206" s="35"/>
      <c r="WJ206" s="35"/>
      <c r="WK206" s="35"/>
      <c r="WL206" s="35"/>
      <c r="WM206" s="35"/>
      <c r="WN206" s="35"/>
      <c r="WO206" s="35"/>
      <c r="WP206" s="35"/>
      <c r="WQ206" s="35"/>
      <c r="WR206" s="35"/>
      <c r="WS206" s="35"/>
      <c r="WT206" s="35"/>
      <c r="WU206" s="35"/>
      <c r="WV206" s="35"/>
      <c r="WW206" s="35"/>
      <c r="WX206" s="35"/>
      <c r="WY206" s="35"/>
      <c r="WZ206" s="35"/>
      <c r="XA206" s="35"/>
      <c r="XB206" s="35"/>
      <c r="XC206" s="35"/>
      <c r="XD206" s="35"/>
      <c r="XE206" s="35"/>
      <c r="XF206" s="35"/>
      <c r="XG206" s="35"/>
      <c r="XH206" s="35"/>
      <c r="XI206" s="35"/>
      <c r="XJ206" s="35"/>
      <c r="XK206" s="35"/>
      <c r="XL206" s="35"/>
      <c r="XM206" s="35"/>
      <c r="XN206" s="35"/>
      <c r="XO206" s="35"/>
      <c r="XP206" s="35"/>
      <c r="XQ206" s="35"/>
      <c r="XR206" s="35"/>
      <c r="XS206" s="35"/>
      <c r="XT206" s="35"/>
      <c r="XU206" s="35"/>
      <c r="XV206" s="35"/>
      <c r="XW206" s="35"/>
      <c r="XX206" s="35"/>
      <c r="XY206" s="35"/>
      <c r="XZ206" s="35"/>
      <c r="YA206" s="35"/>
      <c r="YB206" s="35"/>
      <c r="YC206" s="35"/>
      <c r="YD206" s="35"/>
      <c r="YE206" s="35"/>
      <c r="YF206" s="35"/>
      <c r="YG206" s="35"/>
      <c r="YH206" s="35"/>
      <c r="YI206" s="35"/>
      <c r="YJ206" s="35"/>
      <c r="YK206" s="35"/>
      <c r="YL206" s="35"/>
      <c r="YM206" s="35"/>
      <c r="YN206" s="35"/>
      <c r="YO206" s="35"/>
      <c r="YP206" s="35"/>
      <c r="YQ206" s="35"/>
      <c r="YR206" s="35"/>
      <c r="YS206" s="35"/>
      <c r="YT206" s="35"/>
      <c r="YU206" s="35"/>
      <c r="YV206" s="35"/>
      <c r="YW206" s="35"/>
      <c r="YX206" s="35"/>
      <c r="YY206" s="35"/>
      <c r="YZ206" s="35"/>
      <c r="ZA206" s="35"/>
      <c r="ZB206" s="35"/>
      <c r="ZC206" s="35"/>
      <c r="ZD206" s="35"/>
      <c r="ZE206" s="35"/>
      <c r="ZF206" s="35"/>
      <c r="ZG206" s="35"/>
      <c r="ZH206" s="35"/>
      <c r="ZI206" s="35"/>
      <c r="ZJ206" s="35"/>
      <c r="ZK206" s="35"/>
      <c r="ZL206" s="35"/>
      <c r="ZM206" s="35"/>
      <c r="ZN206" s="35"/>
      <c r="ZO206" s="35"/>
      <c r="ZP206" s="35"/>
      <c r="ZQ206" s="35"/>
      <c r="ZR206" s="35"/>
      <c r="ZS206" s="35"/>
      <c r="ZT206" s="35"/>
      <c r="ZU206" s="35"/>
      <c r="ZV206" s="35"/>
      <c r="ZW206" s="35"/>
      <c r="ZX206" s="35"/>
      <c r="ZY206" s="35"/>
      <c r="ZZ206" s="35"/>
      <c r="AAA206" s="35"/>
      <c r="AAB206" s="35"/>
      <c r="AAC206" s="35"/>
      <c r="AAD206" s="35"/>
      <c r="AAE206" s="35"/>
      <c r="AAF206" s="35"/>
      <c r="AAG206" s="35"/>
      <c r="AAH206" s="35"/>
      <c r="AAI206" s="35"/>
      <c r="AAJ206" s="35"/>
      <c r="AAK206" s="35"/>
      <c r="AAL206" s="35"/>
      <c r="AAM206" s="35"/>
      <c r="AAN206" s="35"/>
      <c r="AAO206" s="35"/>
      <c r="AAP206" s="35"/>
      <c r="AAQ206" s="35"/>
      <c r="AAR206" s="35"/>
      <c r="AAS206" s="35"/>
      <c r="AAT206" s="35"/>
      <c r="AAU206" s="35"/>
      <c r="AAV206" s="35"/>
      <c r="AAW206" s="35"/>
      <c r="AAX206" s="35"/>
      <c r="AAY206" s="35"/>
      <c r="AAZ206" s="35"/>
      <c r="ABA206" s="35"/>
      <c r="ABB206" s="35"/>
      <c r="ABC206" s="35"/>
      <c r="ABD206" s="35"/>
      <c r="ABE206" s="35"/>
      <c r="ABF206" s="35"/>
      <c r="ABG206" s="35"/>
      <c r="ABH206" s="35"/>
      <c r="ABI206" s="35"/>
      <c r="ABJ206" s="35"/>
      <c r="ABK206" s="35"/>
      <c r="ABL206" s="35"/>
      <c r="ABM206" s="35"/>
      <c r="ABN206" s="35"/>
      <c r="ABO206" s="35"/>
      <c r="ABP206" s="35"/>
      <c r="ABQ206" s="35"/>
      <c r="ABR206" s="35"/>
      <c r="ABS206" s="35"/>
      <c r="ABT206" s="35"/>
      <c r="ABU206" s="35"/>
      <c r="ABV206" s="35"/>
      <c r="ABW206" s="35"/>
      <c r="ABX206" s="35"/>
      <c r="ABY206" s="35"/>
      <c r="ABZ206" s="35"/>
      <c r="ACA206" s="35"/>
      <c r="ACB206" s="35"/>
      <c r="ACC206" s="35"/>
      <c r="ACD206" s="35"/>
      <c r="ACE206" s="35"/>
      <c r="ACF206" s="35"/>
      <c r="ACG206" s="35"/>
      <c r="ACH206" s="35"/>
      <c r="ACI206" s="35"/>
      <c r="ACJ206" s="35"/>
      <c r="ACK206" s="35"/>
      <c r="ACL206" s="35"/>
      <c r="ACM206" s="35"/>
      <c r="ACN206" s="35"/>
      <c r="ACO206" s="35"/>
      <c r="ACP206" s="35"/>
      <c r="ACQ206" s="35"/>
      <c r="ACR206" s="35"/>
      <c r="ACS206" s="35"/>
      <c r="ACT206" s="35"/>
      <c r="ACU206" s="35"/>
      <c r="ACV206" s="35"/>
      <c r="ACW206" s="35"/>
      <c r="ACX206" s="35"/>
      <c r="ACY206" s="35"/>
      <c r="ACZ206" s="35"/>
      <c r="ADA206" s="35"/>
      <c r="ADB206" s="35"/>
      <c r="ADC206" s="35"/>
      <c r="ADD206" s="35"/>
      <c r="ADE206" s="35"/>
      <c r="ADF206" s="35"/>
      <c r="ADG206" s="35"/>
      <c r="ADH206" s="35"/>
      <c r="ADI206" s="35"/>
      <c r="ADJ206" s="35"/>
      <c r="ADK206" s="35"/>
      <c r="ADL206" s="35"/>
      <c r="ADM206" s="35"/>
      <c r="ADN206" s="35"/>
      <c r="ADO206" s="35"/>
      <c r="ADP206" s="35"/>
      <c r="ADQ206" s="35"/>
      <c r="ADR206" s="35"/>
      <c r="ADS206" s="35"/>
      <c r="ADT206" s="35"/>
      <c r="ADU206" s="35"/>
      <c r="ADV206" s="35"/>
      <c r="ADW206" s="35"/>
      <c r="ADX206" s="35"/>
      <c r="ADY206" s="35"/>
      <c r="ADZ206" s="35"/>
      <c r="AEA206" s="35"/>
      <c r="AEB206" s="35"/>
      <c r="AEC206" s="35"/>
      <c r="AED206" s="35"/>
      <c r="AEE206" s="35"/>
      <c r="AEF206" s="35"/>
      <c r="AEG206" s="35"/>
      <c r="AEH206" s="35"/>
      <c r="AEI206" s="35"/>
      <c r="AEJ206" s="35"/>
      <c r="AEK206" s="35"/>
      <c r="AEL206" s="35"/>
      <c r="AEM206" s="35"/>
      <c r="AEN206" s="35"/>
      <c r="AEO206" s="35"/>
      <c r="AEP206" s="35"/>
      <c r="AEQ206" s="35"/>
      <c r="AER206" s="35"/>
      <c r="AES206" s="35"/>
      <c r="AET206" s="35"/>
      <c r="AEU206" s="35"/>
      <c r="AEV206" s="35"/>
      <c r="AEW206" s="35"/>
      <c r="AEX206" s="35"/>
      <c r="AEY206" s="35"/>
      <c r="AEZ206" s="35"/>
      <c r="AFA206" s="35"/>
      <c r="AFB206" s="35"/>
      <c r="AFC206" s="35"/>
      <c r="AFD206" s="35"/>
      <c r="AFE206" s="35"/>
      <c r="AFF206" s="35"/>
      <c r="AFG206" s="35"/>
      <c r="AFH206" s="35"/>
      <c r="AFI206" s="35"/>
      <c r="AFJ206" s="35"/>
      <c r="AFK206" s="35"/>
      <c r="AFL206" s="35"/>
      <c r="AFM206" s="35"/>
      <c r="AFN206" s="35"/>
      <c r="AFO206" s="35"/>
      <c r="AFP206" s="35"/>
      <c r="AFQ206" s="35"/>
      <c r="AFR206" s="35"/>
      <c r="AFS206" s="35"/>
      <c r="AFT206" s="35"/>
      <c r="AFU206" s="35"/>
      <c r="AFV206" s="35"/>
      <c r="AFW206" s="35"/>
      <c r="AFX206" s="35"/>
      <c r="AFY206" s="35"/>
      <c r="AFZ206" s="35"/>
      <c r="AGA206" s="35"/>
      <c r="AGB206" s="35"/>
      <c r="AGC206" s="35"/>
      <c r="AGD206" s="35"/>
      <c r="AGE206" s="35"/>
      <c r="AGF206" s="35"/>
      <c r="AGG206" s="35"/>
      <c r="AGH206" s="35"/>
      <c r="AGI206" s="35"/>
      <c r="AGJ206" s="35"/>
      <c r="AGK206" s="35"/>
      <c r="AGL206" s="35"/>
      <c r="AGM206" s="35"/>
      <c r="AGN206" s="35"/>
      <c r="AGO206" s="35"/>
      <c r="AGP206" s="35"/>
      <c r="AGQ206" s="35"/>
      <c r="AGR206" s="35"/>
      <c r="AGS206" s="35"/>
      <c r="AGT206" s="35"/>
      <c r="AGU206" s="35"/>
      <c r="AGV206" s="35"/>
      <c r="AGW206" s="35"/>
      <c r="AGX206" s="35"/>
      <c r="AGY206" s="35"/>
      <c r="AGZ206" s="35"/>
      <c r="AHA206" s="35"/>
      <c r="AHB206" s="35"/>
      <c r="AHC206" s="35"/>
      <c r="AHD206" s="35"/>
      <c r="AHE206" s="35"/>
      <c r="AHF206" s="35"/>
      <c r="AHG206" s="35"/>
      <c r="AHH206" s="35"/>
      <c r="AHI206" s="35"/>
      <c r="AHJ206" s="35"/>
      <c r="AHK206" s="35"/>
      <c r="AHL206" s="35"/>
      <c r="AHM206" s="35"/>
      <c r="AHN206" s="35"/>
      <c r="AHO206" s="35"/>
      <c r="AHP206" s="35"/>
      <c r="AHQ206" s="35"/>
      <c r="AHR206" s="35"/>
      <c r="AHS206" s="35"/>
      <c r="AHT206" s="35"/>
      <c r="AHU206" s="35"/>
      <c r="AHV206" s="35"/>
      <c r="AHW206" s="35"/>
      <c r="AHX206" s="35"/>
      <c r="AHY206" s="35"/>
      <c r="AHZ206" s="35"/>
      <c r="AIA206" s="35"/>
      <c r="AIB206" s="35"/>
      <c r="AIC206" s="35"/>
      <c r="AID206" s="35"/>
      <c r="AIE206" s="35"/>
      <c r="AIF206" s="35"/>
      <c r="AIG206" s="35"/>
      <c r="AIH206" s="35"/>
      <c r="AII206" s="35"/>
      <c r="AIJ206" s="35"/>
      <c r="AIK206" s="35"/>
      <c r="AIL206" s="35"/>
      <c r="AIM206" s="35"/>
      <c r="AIN206" s="35"/>
      <c r="AIO206" s="35"/>
      <c r="AIP206" s="35"/>
      <c r="AIQ206" s="35"/>
      <c r="AIR206" s="35"/>
      <c r="AIS206" s="35"/>
      <c r="AIT206" s="35"/>
      <c r="AIU206" s="35"/>
      <c r="AIV206" s="35"/>
      <c r="AIW206" s="35"/>
      <c r="AIX206" s="35"/>
      <c r="AIY206" s="35"/>
      <c r="AIZ206" s="35"/>
      <c r="AJA206" s="35"/>
      <c r="AJB206" s="35"/>
      <c r="AJC206" s="35"/>
      <c r="AJD206" s="35"/>
      <c r="AJE206" s="35"/>
      <c r="AJF206" s="35"/>
      <c r="AJG206" s="35"/>
      <c r="AJH206" s="35"/>
      <c r="AJI206" s="35"/>
      <c r="AJJ206" s="35"/>
      <c r="AJK206" s="35"/>
      <c r="AJL206" s="35"/>
      <c r="AJM206" s="35"/>
      <c r="AJN206" s="35"/>
      <c r="AJO206" s="35"/>
      <c r="AJP206" s="35"/>
      <c r="AJQ206" s="35"/>
      <c r="AJR206" s="35"/>
      <c r="AJS206" s="35"/>
      <c r="AJT206" s="35"/>
      <c r="AJU206" s="35"/>
      <c r="AJV206" s="35"/>
      <c r="AJW206" s="35"/>
      <c r="AJX206" s="35"/>
      <c r="AJY206" s="35"/>
      <c r="AJZ206" s="35"/>
      <c r="AKA206" s="35"/>
      <c r="AKB206" s="35"/>
      <c r="AKC206" s="35"/>
      <c r="AKD206" s="35"/>
      <c r="AKE206" s="35"/>
      <c r="AKF206" s="35"/>
      <c r="AKG206" s="35"/>
      <c r="AKH206" s="35"/>
      <c r="AKI206" s="35"/>
      <c r="AKJ206" s="35"/>
      <c r="AKK206" s="35"/>
      <c r="AKL206" s="35"/>
      <c r="AKM206" s="35"/>
      <c r="AKN206" s="35"/>
      <c r="AKO206" s="35"/>
      <c r="AKP206" s="35"/>
      <c r="AKQ206" s="35"/>
      <c r="AKR206" s="35"/>
      <c r="AKS206" s="35"/>
      <c r="AKT206" s="35"/>
      <c r="AKU206" s="35"/>
      <c r="AKV206" s="35"/>
      <c r="AKW206" s="35"/>
      <c r="AKX206" s="35"/>
      <c r="AKY206" s="35"/>
      <c r="AKZ206" s="35"/>
      <c r="ALA206" s="35"/>
      <c r="ALB206" s="35"/>
      <c r="ALC206" s="35"/>
      <c r="ALD206" s="35"/>
      <c r="ALE206" s="35"/>
      <c r="ALF206" s="35"/>
      <c r="ALG206" s="35"/>
      <c r="ALH206" s="35"/>
      <c r="ALI206" s="35"/>
      <c r="ALJ206" s="35"/>
      <c r="ALK206" s="35"/>
      <c r="ALL206" s="35"/>
      <c r="ALM206" s="35"/>
      <c r="ALN206" s="35"/>
      <c r="ALO206" s="35"/>
      <c r="ALP206" s="35"/>
      <c r="ALQ206" s="35"/>
      <c r="ALR206" s="35"/>
      <c r="ALS206" s="35"/>
      <c r="ALT206" s="35"/>
      <c r="ALU206" s="35"/>
      <c r="ALV206" s="35"/>
      <c r="ALW206" s="35"/>
      <c r="ALX206" s="35"/>
      <c r="ALY206" s="35"/>
      <c r="ALZ206" s="35"/>
      <c r="AMA206" s="35"/>
    </row>
    <row r="207" spans="14:1015">
      <c r="N207" s="3">
        <f>Y207*info!T$4+AC207*info!T$5+AG207*info!T$6+AK207*info!T$7+N206</f>
        <v>4.3145999999999969</v>
      </c>
      <c r="P207" s="45">
        <v>167</v>
      </c>
      <c r="Q207" s="131"/>
      <c r="R207" s="131"/>
      <c r="S207" s="161">
        <f t="shared" si="93"/>
        <v>3.0797628458498025E-2</v>
      </c>
      <c r="T207" s="169">
        <f>AA206*$AA$30*$AA$34*(1-$AA$32)+AE206*$AE$30*$AE$34*(1-$AE$32)+AI206*$AI$30*$AI$34*(1-$AI$32)+AM206*$AM$30*$AM$34*(1-$AM$32)+AQ206*$AQ$30*$AQ$34*(1-$AQ$32)+AU206*$AU$30*$AU$34*(1-$AU$32)+Q207-R207+AW206+AX206+Advance!G181</f>
        <v>0.29129999999999923</v>
      </c>
      <c r="U207" s="132">
        <f t="shared" si="102"/>
        <v>0</v>
      </c>
      <c r="V207" s="165">
        <f t="shared" si="81"/>
        <v>0.29129999999999923</v>
      </c>
      <c r="W207" s="166">
        <f t="shared" si="94"/>
        <v>10.536</v>
      </c>
      <c r="X207" s="49"/>
      <c r="Y207" s="42">
        <f t="shared" si="73"/>
        <v>0</v>
      </c>
      <c r="Z207" s="46">
        <f t="shared" si="95"/>
        <v>0</v>
      </c>
      <c r="AA207" s="47">
        <f t="shared" si="82"/>
        <v>0</v>
      </c>
      <c r="AB207" s="48">
        <f t="shared" si="83"/>
        <v>0.29129999999999923</v>
      </c>
      <c r="AC207" s="49">
        <f t="shared" si="84"/>
        <v>0</v>
      </c>
      <c r="AD207" s="46">
        <f t="shared" si="96"/>
        <v>0</v>
      </c>
      <c r="AE207" s="46">
        <f t="shared" si="85"/>
        <v>100</v>
      </c>
      <c r="AF207" s="50">
        <f t="shared" si="74"/>
        <v>0.29129999999999923</v>
      </c>
      <c r="AG207" s="42">
        <f t="shared" si="97"/>
        <v>4</v>
      </c>
      <c r="AH207" s="46">
        <f t="shared" si="98"/>
        <v>-4</v>
      </c>
      <c r="AI207" s="46">
        <f t="shared" si="86"/>
        <v>200</v>
      </c>
      <c r="AJ207" s="50">
        <f t="shared" si="75"/>
        <v>0.19529999999999922</v>
      </c>
      <c r="AK207" s="42">
        <f t="shared" si="87"/>
        <v>5</v>
      </c>
      <c r="AL207" s="46">
        <f t="shared" si="99"/>
        <v>-3</v>
      </c>
      <c r="AM207" s="46">
        <f t="shared" si="88"/>
        <v>126</v>
      </c>
      <c r="AN207" s="50">
        <f t="shared" si="76"/>
        <v>1.5299999999999231E-2</v>
      </c>
      <c r="AO207" s="42">
        <f t="shared" si="89"/>
        <v>0</v>
      </c>
      <c r="AP207" s="46">
        <f t="shared" si="100"/>
        <v>0</v>
      </c>
      <c r="AQ207" s="46">
        <f t="shared" si="90"/>
        <v>0</v>
      </c>
      <c r="AR207" s="50">
        <f t="shared" si="77"/>
        <v>1.5299999999999231E-2</v>
      </c>
      <c r="AS207" s="42">
        <f t="shared" si="91"/>
        <v>0</v>
      </c>
      <c r="AT207" s="46">
        <f t="shared" si="101"/>
        <v>0</v>
      </c>
      <c r="AU207" s="46">
        <f t="shared" si="92"/>
        <v>0</v>
      </c>
      <c r="AV207" s="51">
        <f t="shared" si="78"/>
        <v>1.5299999999999231E-2</v>
      </c>
      <c r="AW207" s="42">
        <f t="shared" si="79"/>
        <v>0.29129999999999923</v>
      </c>
      <c r="AX207" s="43">
        <f t="shared" si="80"/>
        <v>-0.27600000000000002</v>
      </c>
      <c r="AY207" s="42">
        <f t="shared" si="103"/>
        <v>426</v>
      </c>
      <c r="AZ207" s="52">
        <f t="shared" si="104"/>
        <v>10.536</v>
      </c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  <c r="QR207" s="35"/>
      <c r="QS207" s="35"/>
      <c r="QT207" s="35"/>
      <c r="QU207" s="35"/>
      <c r="QV207" s="35"/>
      <c r="QW207" s="35"/>
      <c r="QX207" s="35"/>
      <c r="QY207" s="35"/>
      <c r="QZ207" s="35"/>
      <c r="RA207" s="35"/>
      <c r="RB207" s="35"/>
      <c r="RC207" s="35"/>
      <c r="RD207" s="35"/>
      <c r="RE207" s="35"/>
      <c r="RF207" s="35"/>
      <c r="RG207" s="35"/>
      <c r="RH207" s="35"/>
      <c r="RI207" s="35"/>
      <c r="RJ207" s="35"/>
      <c r="RK207" s="35"/>
      <c r="RL207" s="35"/>
      <c r="RM207" s="35"/>
      <c r="RN207" s="35"/>
      <c r="RO207" s="35"/>
      <c r="RP207" s="35"/>
      <c r="RQ207" s="35"/>
      <c r="RR207" s="35"/>
      <c r="RS207" s="35"/>
      <c r="RT207" s="35"/>
      <c r="RU207" s="35"/>
      <c r="RV207" s="35"/>
      <c r="RW207" s="35"/>
      <c r="RX207" s="35"/>
      <c r="RY207" s="35"/>
      <c r="RZ207" s="35"/>
      <c r="SA207" s="35"/>
      <c r="SB207" s="35"/>
      <c r="SC207" s="35"/>
      <c r="SD207" s="35"/>
      <c r="SE207" s="35"/>
      <c r="SF207" s="35"/>
      <c r="SG207" s="35"/>
      <c r="SH207" s="35"/>
      <c r="SI207" s="35"/>
      <c r="SJ207" s="35"/>
      <c r="SK207" s="35"/>
      <c r="SL207" s="35"/>
      <c r="SM207" s="35"/>
      <c r="SN207" s="35"/>
      <c r="SO207" s="35"/>
      <c r="SP207" s="35"/>
      <c r="SQ207" s="35"/>
      <c r="SR207" s="35"/>
      <c r="SS207" s="35"/>
      <c r="ST207" s="35"/>
      <c r="SU207" s="35"/>
      <c r="SV207" s="35"/>
      <c r="SW207" s="35"/>
      <c r="SX207" s="35"/>
      <c r="SY207" s="35"/>
      <c r="SZ207" s="35"/>
      <c r="TA207" s="35"/>
      <c r="TB207" s="35"/>
      <c r="TC207" s="35"/>
      <c r="TD207" s="35"/>
      <c r="TE207" s="35"/>
      <c r="TF207" s="35"/>
      <c r="TG207" s="35"/>
      <c r="TH207" s="35"/>
      <c r="TI207" s="35"/>
      <c r="TJ207" s="35"/>
      <c r="TK207" s="35"/>
      <c r="TL207" s="35"/>
      <c r="TM207" s="35"/>
      <c r="TN207" s="35"/>
      <c r="TO207" s="35"/>
      <c r="TP207" s="35"/>
      <c r="TQ207" s="35"/>
      <c r="TR207" s="35"/>
      <c r="TS207" s="35"/>
      <c r="TT207" s="35"/>
      <c r="TU207" s="35"/>
      <c r="TV207" s="35"/>
      <c r="TW207" s="35"/>
      <c r="TX207" s="35"/>
      <c r="TY207" s="35"/>
      <c r="TZ207" s="35"/>
      <c r="UA207" s="35"/>
      <c r="UB207" s="35"/>
      <c r="UC207" s="35"/>
      <c r="UD207" s="35"/>
      <c r="UE207" s="35"/>
      <c r="UF207" s="35"/>
      <c r="UG207" s="35"/>
      <c r="UH207" s="35"/>
      <c r="UI207" s="35"/>
      <c r="UJ207" s="35"/>
      <c r="UK207" s="35"/>
      <c r="UL207" s="35"/>
      <c r="UM207" s="35"/>
      <c r="UN207" s="35"/>
      <c r="UO207" s="35"/>
      <c r="UP207" s="35"/>
      <c r="UQ207" s="35"/>
      <c r="UR207" s="35"/>
      <c r="US207" s="35"/>
      <c r="UT207" s="35"/>
      <c r="UU207" s="35"/>
      <c r="UV207" s="35"/>
      <c r="UW207" s="35"/>
      <c r="UX207" s="35"/>
      <c r="UY207" s="35"/>
      <c r="UZ207" s="35"/>
      <c r="VA207" s="35"/>
      <c r="VB207" s="35"/>
      <c r="VC207" s="35"/>
      <c r="VD207" s="35"/>
      <c r="VE207" s="35"/>
      <c r="VF207" s="35"/>
      <c r="VG207" s="35"/>
      <c r="VH207" s="35"/>
      <c r="VI207" s="35"/>
      <c r="VJ207" s="35"/>
      <c r="VK207" s="35"/>
      <c r="VL207" s="35"/>
      <c r="VM207" s="35"/>
      <c r="VN207" s="35"/>
      <c r="VO207" s="35"/>
      <c r="VP207" s="35"/>
      <c r="VQ207" s="35"/>
      <c r="VR207" s="35"/>
      <c r="VS207" s="35"/>
      <c r="VT207" s="35"/>
      <c r="VU207" s="35"/>
      <c r="VV207" s="35"/>
      <c r="VW207" s="35"/>
      <c r="VX207" s="35"/>
      <c r="VY207" s="35"/>
      <c r="VZ207" s="35"/>
      <c r="WA207" s="35"/>
      <c r="WB207" s="35"/>
      <c r="WC207" s="35"/>
      <c r="WD207" s="35"/>
      <c r="WE207" s="35"/>
      <c r="WF207" s="35"/>
      <c r="WG207" s="35"/>
      <c r="WH207" s="35"/>
      <c r="WI207" s="35"/>
      <c r="WJ207" s="35"/>
      <c r="WK207" s="35"/>
      <c r="WL207" s="35"/>
      <c r="WM207" s="35"/>
      <c r="WN207" s="35"/>
      <c r="WO207" s="35"/>
      <c r="WP207" s="35"/>
      <c r="WQ207" s="35"/>
      <c r="WR207" s="35"/>
      <c r="WS207" s="35"/>
      <c r="WT207" s="35"/>
      <c r="WU207" s="35"/>
      <c r="WV207" s="35"/>
      <c r="WW207" s="35"/>
      <c r="WX207" s="35"/>
      <c r="WY207" s="35"/>
      <c r="WZ207" s="35"/>
      <c r="XA207" s="35"/>
      <c r="XB207" s="35"/>
      <c r="XC207" s="35"/>
      <c r="XD207" s="35"/>
      <c r="XE207" s="35"/>
      <c r="XF207" s="35"/>
      <c r="XG207" s="35"/>
      <c r="XH207" s="35"/>
      <c r="XI207" s="35"/>
      <c r="XJ207" s="35"/>
      <c r="XK207" s="35"/>
      <c r="XL207" s="35"/>
      <c r="XM207" s="35"/>
      <c r="XN207" s="35"/>
      <c r="XO207" s="35"/>
      <c r="XP207" s="35"/>
      <c r="XQ207" s="35"/>
      <c r="XR207" s="35"/>
      <c r="XS207" s="35"/>
      <c r="XT207" s="35"/>
      <c r="XU207" s="35"/>
      <c r="XV207" s="35"/>
      <c r="XW207" s="35"/>
      <c r="XX207" s="35"/>
      <c r="XY207" s="35"/>
      <c r="XZ207" s="35"/>
      <c r="YA207" s="35"/>
      <c r="YB207" s="35"/>
      <c r="YC207" s="35"/>
      <c r="YD207" s="35"/>
      <c r="YE207" s="35"/>
      <c r="YF207" s="35"/>
      <c r="YG207" s="35"/>
      <c r="YH207" s="35"/>
      <c r="YI207" s="35"/>
      <c r="YJ207" s="35"/>
      <c r="YK207" s="35"/>
      <c r="YL207" s="35"/>
      <c r="YM207" s="35"/>
      <c r="YN207" s="35"/>
      <c r="YO207" s="35"/>
      <c r="YP207" s="35"/>
      <c r="YQ207" s="35"/>
      <c r="YR207" s="35"/>
      <c r="YS207" s="35"/>
      <c r="YT207" s="35"/>
      <c r="YU207" s="35"/>
      <c r="YV207" s="35"/>
      <c r="YW207" s="35"/>
      <c r="YX207" s="35"/>
      <c r="YY207" s="35"/>
      <c r="YZ207" s="35"/>
      <c r="ZA207" s="35"/>
      <c r="ZB207" s="35"/>
      <c r="ZC207" s="35"/>
      <c r="ZD207" s="35"/>
      <c r="ZE207" s="35"/>
      <c r="ZF207" s="35"/>
      <c r="ZG207" s="35"/>
      <c r="ZH207" s="35"/>
      <c r="ZI207" s="35"/>
      <c r="ZJ207" s="35"/>
      <c r="ZK207" s="35"/>
      <c r="ZL207" s="35"/>
      <c r="ZM207" s="35"/>
      <c r="ZN207" s="35"/>
      <c r="ZO207" s="35"/>
      <c r="ZP207" s="35"/>
      <c r="ZQ207" s="35"/>
      <c r="ZR207" s="35"/>
      <c r="ZS207" s="35"/>
      <c r="ZT207" s="35"/>
      <c r="ZU207" s="35"/>
      <c r="ZV207" s="35"/>
      <c r="ZW207" s="35"/>
      <c r="ZX207" s="35"/>
      <c r="ZY207" s="35"/>
      <c r="ZZ207" s="35"/>
      <c r="AAA207" s="35"/>
      <c r="AAB207" s="35"/>
      <c r="AAC207" s="35"/>
      <c r="AAD207" s="35"/>
      <c r="AAE207" s="35"/>
      <c r="AAF207" s="35"/>
      <c r="AAG207" s="35"/>
      <c r="AAH207" s="35"/>
      <c r="AAI207" s="35"/>
      <c r="AAJ207" s="35"/>
      <c r="AAK207" s="35"/>
      <c r="AAL207" s="35"/>
      <c r="AAM207" s="35"/>
      <c r="AAN207" s="35"/>
      <c r="AAO207" s="35"/>
      <c r="AAP207" s="35"/>
      <c r="AAQ207" s="35"/>
      <c r="AAR207" s="35"/>
      <c r="AAS207" s="35"/>
      <c r="AAT207" s="35"/>
      <c r="AAU207" s="35"/>
      <c r="AAV207" s="35"/>
      <c r="AAW207" s="35"/>
      <c r="AAX207" s="35"/>
      <c r="AAY207" s="35"/>
      <c r="AAZ207" s="35"/>
      <c r="ABA207" s="35"/>
      <c r="ABB207" s="35"/>
      <c r="ABC207" s="35"/>
      <c r="ABD207" s="35"/>
      <c r="ABE207" s="35"/>
      <c r="ABF207" s="35"/>
      <c r="ABG207" s="35"/>
      <c r="ABH207" s="35"/>
      <c r="ABI207" s="35"/>
      <c r="ABJ207" s="35"/>
      <c r="ABK207" s="35"/>
      <c r="ABL207" s="35"/>
      <c r="ABM207" s="35"/>
      <c r="ABN207" s="35"/>
      <c r="ABO207" s="35"/>
      <c r="ABP207" s="35"/>
      <c r="ABQ207" s="35"/>
      <c r="ABR207" s="35"/>
      <c r="ABS207" s="35"/>
      <c r="ABT207" s="35"/>
      <c r="ABU207" s="35"/>
      <c r="ABV207" s="35"/>
      <c r="ABW207" s="35"/>
      <c r="ABX207" s="35"/>
      <c r="ABY207" s="35"/>
      <c r="ABZ207" s="35"/>
      <c r="ACA207" s="35"/>
      <c r="ACB207" s="35"/>
      <c r="ACC207" s="35"/>
      <c r="ACD207" s="35"/>
      <c r="ACE207" s="35"/>
      <c r="ACF207" s="35"/>
      <c r="ACG207" s="35"/>
      <c r="ACH207" s="35"/>
      <c r="ACI207" s="35"/>
      <c r="ACJ207" s="35"/>
      <c r="ACK207" s="35"/>
      <c r="ACL207" s="35"/>
      <c r="ACM207" s="35"/>
      <c r="ACN207" s="35"/>
      <c r="ACO207" s="35"/>
      <c r="ACP207" s="35"/>
      <c r="ACQ207" s="35"/>
      <c r="ACR207" s="35"/>
      <c r="ACS207" s="35"/>
      <c r="ACT207" s="35"/>
      <c r="ACU207" s="35"/>
      <c r="ACV207" s="35"/>
      <c r="ACW207" s="35"/>
      <c r="ACX207" s="35"/>
      <c r="ACY207" s="35"/>
      <c r="ACZ207" s="35"/>
      <c r="ADA207" s="35"/>
      <c r="ADB207" s="35"/>
      <c r="ADC207" s="35"/>
      <c r="ADD207" s="35"/>
      <c r="ADE207" s="35"/>
      <c r="ADF207" s="35"/>
      <c r="ADG207" s="35"/>
      <c r="ADH207" s="35"/>
      <c r="ADI207" s="35"/>
      <c r="ADJ207" s="35"/>
      <c r="ADK207" s="35"/>
      <c r="ADL207" s="35"/>
      <c r="ADM207" s="35"/>
      <c r="ADN207" s="35"/>
      <c r="ADO207" s="35"/>
      <c r="ADP207" s="35"/>
      <c r="ADQ207" s="35"/>
      <c r="ADR207" s="35"/>
      <c r="ADS207" s="35"/>
      <c r="ADT207" s="35"/>
      <c r="ADU207" s="35"/>
      <c r="ADV207" s="35"/>
      <c r="ADW207" s="35"/>
      <c r="ADX207" s="35"/>
      <c r="ADY207" s="35"/>
      <c r="ADZ207" s="35"/>
      <c r="AEA207" s="35"/>
      <c r="AEB207" s="35"/>
      <c r="AEC207" s="35"/>
      <c r="AED207" s="35"/>
      <c r="AEE207" s="35"/>
      <c r="AEF207" s="35"/>
      <c r="AEG207" s="35"/>
      <c r="AEH207" s="35"/>
      <c r="AEI207" s="35"/>
      <c r="AEJ207" s="35"/>
      <c r="AEK207" s="35"/>
      <c r="AEL207" s="35"/>
      <c r="AEM207" s="35"/>
      <c r="AEN207" s="35"/>
      <c r="AEO207" s="35"/>
      <c r="AEP207" s="35"/>
      <c r="AEQ207" s="35"/>
      <c r="AER207" s="35"/>
      <c r="AES207" s="35"/>
      <c r="AET207" s="35"/>
      <c r="AEU207" s="35"/>
      <c r="AEV207" s="35"/>
      <c r="AEW207" s="35"/>
      <c r="AEX207" s="35"/>
      <c r="AEY207" s="35"/>
      <c r="AEZ207" s="35"/>
      <c r="AFA207" s="35"/>
      <c r="AFB207" s="35"/>
      <c r="AFC207" s="35"/>
      <c r="AFD207" s="35"/>
      <c r="AFE207" s="35"/>
      <c r="AFF207" s="35"/>
      <c r="AFG207" s="35"/>
      <c r="AFH207" s="35"/>
      <c r="AFI207" s="35"/>
      <c r="AFJ207" s="35"/>
      <c r="AFK207" s="35"/>
      <c r="AFL207" s="35"/>
      <c r="AFM207" s="35"/>
      <c r="AFN207" s="35"/>
      <c r="AFO207" s="35"/>
      <c r="AFP207" s="35"/>
      <c r="AFQ207" s="35"/>
      <c r="AFR207" s="35"/>
      <c r="AFS207" s="35"/>
      <c r="AFT207" s="35"/>
      <c r="AFU207" s="35"/>
      <c r="AFV207" s="35"/>
      <c r="AFW207" s="35"/>
      <c r="AFX207" s="35"/>
      <c r="AFY207" s="35"/>
      <c r="AFZ207" s="35"/>
      <c r="AGA207" s="35"/>
      <c r="AGB207" s="35"/>
      <c r="AGC207" s="35"/>
      <c r="AGD207" s="35"/>
      <c r="AGE207" s="35"/>
      <c r="AGF207" s="35"/>
      <c r="AGG207" s="35"/>
      <c r="AGH207" s="35"/>
      <c r="AGI207" s="35"/>
      <c r="AGJ207" s="35"/>
      <c r="AGK207" s="35"/>
      <c r="AGL207" s="35"/>
      <c r="AGM207" s="35"/>
      <c r="AGN207" s="35"/>
      <c r="AGO207" s="35"/>
      <c r="AGP207" s="35"/>
      <c r="AGQ207" s="35"/>
      <c r="AGR207" s="35"/>
      <c r="AGS207" s="35"/>
      <c r="AGT207" s="35"/>
      <c r="AGU207" s="35"/>
      <c r="AGV207" s="35"/>
      <c r="AGW207" s="35"/>
      <c r="AGX207" s="35"/>
      <c r="AGY207" s="35"/>
      <c r="AGZ207" s="35"/>
      <c r="AHA207" s="35"/>
      <c r="AHB207" s="35"/>
      <c r="AHC207" s="35"/>
      <c r="AHD207" s="35"/>
      <c r="AHE207" s="35"/>
      <c r="AHF207" s="35"/>
      <c r="AHG207" s="35"/>
      <c r="AHH207" s="35"/>
      <c r="AHI207" s="35"/>
      <c r="AHJ207" s="35"/>
      <c r="AHK207" s="35"/>
      <c r="AHL207" s="35"/>
      <c r="AHM207" s="35"/>
      <c r="AHN207" s="35"/>
      <c r="AHO207" s="35"/>
      <c r="AHP207" s="35"/>
      <c r="AHQ207" s="35"/>
      <c r="AHR207" s="35"/>
      <c r="AHS207" s="35"/>
      <c r="AHT207" s="35"/>
      <c r="AHU207" s="35"/>
      <c r="AHV207" s="35"/>
      <c r="AHW207" s="35"/>
      <c r="AHX207" s="35"/>
      <c r="AHY207" s="35"/>
      <c r="AHZ207" s="35"/>
      <c r="AIA207" s="35"/>
      <c r="AIB207" s="35"/>
      <c r="AIC207" s="35"/>
      <c r="AID207" s="35"/>
      <c r="AIE207" s="35"/>
      <c r="AIF207" s="35"/>
      <c r="AIG207" s="35"/>
      <c r="AIH207" s="35"/>
      <c r="AII207" s="35"/>
      <c r="AIJ207" s="35"/>
      <c r="AIK207" s="35"/>
      <c r="AIL207" s="35"/>
      <c r="AIM207" s="35"/>
      <c r="AIN207" s="35"/>
      <c r="AIO207" s="35"/>
      <c r="AIP207" s="35"/>
      <c r="AIQ207" s="35"/>
      <c r="AIR207" s="35"/>
      <c r="AIS207" s="35"/>
      <c r="AIT207" s="35"/>
      <c r="AIU207" s="35"/>
      <c r="AIV207" s="35"/>
      <c r="AIW207" s="35"/>
      <c r="AIX207" s="35"/>
      <c r="AIY207" s="35"/>
      <c r="AIZ207" s="35"/>
      <c r="AJA207" s="35"/>
      <c r="AJB207" s="35"/>
      <c r="AJC207" s="35"/>
      <c r="AJD207" s="35"/>
      <c r="AJE207" s="35"/>
      <c r="AJF207" s="35"/>
      <c r="AJG207" s="35"/>
      <c r="AJH207" s="35"/>
      <c r="AJI207" s="35"/>
      <c r="AJJ207" s="35"/>
      <c r="AJK207" s="35"/>
      <c r="AJL207" s="35"/>
      <c r="AJM207" s="35"/>
      <c r="AJN207" s="35"/>
      <c r="AJO207" s="35"/>
      <c r="AJP207" s="35"/>
      <c r="AJQ207" s="35"/>
      <c r="AJR207" s="35"/>
      <c r="AJS207" s="35"/>
      <c r="AJT207" s="35"/>
      <c r="AJU207" s="35"/>
      <c r="AJV207" s="35"/>
      <c r="AJW207" s="35"/>
      <c r="AJX207" s="35"/>
      <c r="AJY207" s="35"/>
      <c r="AJZ207" s="35"/>
      <c r="AKA207" s="35"/>
      <c r="AKB207" s="35"/>
      <c r="AKC207" s="35"/>
      <c r="AKD207" s="35"/>
      <c r="AKE207" s="35"/>
      <c r="AKF207" s="35"/>
      <c r="AKG207" s="35"/>
      <c r="AKH207" s="35"/>
      <c r="AKI207" s="35"/>
      <c r="AKJ207" s="35"/>
      <c r="AKK207" s="35"/>
      <c r="AKL207" s="35"/>
      <c r="AKM207" s="35"/>
      <c r="AKN207" s="35"/>
      <c r="AKO207" s="35"/>
      <c r="AKP207" s="35"/>
      <c r="AKQ207" s="35"/>
      <c r="AKR207" s="35"/>
      <c r="AKS207" s="35"/>
      <c r="AKT207" s="35"/>
      <c r="AKU207" s="35"/>
      <c r="AKV207" s="35"/>
      <c r="AKW207" s="35"/>
      <c r="AKX207" s="35"/>
      <c r="AKY207" s="35"/>
      <c r="AKZ207" s="35"/>
      <c r="ALA207" s="35"/>
      <c r="ALB207" s="35"/>
      <c r="ALC207" s="35"/>
      <c r="ALD207" s="35"/>
      <c r="ALE207" s="35"/>
      <c r="ALF207" s="35"/>
      <c r="ALG207" s="35"/>
      <c r="ALH207" s="35"/>
      <c r="ALI207" s="35"/>
      <c r="ALJ207" s="35"/>
      <c r="ALK207" s="35"/>
      <c r="ALL207" s="35"/>
      <c r="ALM207" s="35"/>
      <c r="ALN207" s="35"/>
      <c r="ALO207" s="35"/>
      <c r="ALP207" s="35"/>
      <c r="ALQ207" s="35"/>
      <c r="ALR207" s="35"/>
      <c r="ALS207" s="35"/>
      <c r="ALT207" s="35"/>
      <c r="ALU207" s="35"/>
      <c r="ALV207" s="35"/>
      <c r="ALW207" s="35"/>
      <c r="ALX207" s="35"/>
      <c r="ALY207" s="35"/>
      <c r="ALZ207" s="35"/>
      <c r="AMA207" s="35"/>
    </row>
    <row r="208" spans="14:1015">
      <c r="N208" s="3">
        <f>Y208*info!T$4+AC208*info!T$5+AG208*info!T$6+AK208*info!T$7+N207</f>
        <v>4.3469999999999969</v>
      </c>
      <c r="P208" s="45">
        <v>168</v>
      </c>
      <c r="Q208" s="131"/>
      <c r="R208" s="131"/>
      <c r="S208" s="161">
        <f t="shared" si="93"/>
        <v>3.0961264822134387E-2</v>
      </c>
      <c r="T208" s="169">
        <f>AA207*$AA$30*$AA$34*(1-$AA$32)+AE207*$AE$30*$AE$34*(1-$AE$32)+AI207*$AI$30*$AI$34*(1-$AI$32)+AM207*$AM$30*$AM$34*(1-$AM$32)+AQ207*$AQ$30*$AQ$34*(1-$AQ$32)+AU207*$AU$30*$AU$34*(1-$AU$32)+Q208-R208+AW207+AX207+Advance!G182</f>
        <v>0.27869999999999917</v>
      </c>
      <c r="U208" s="132">
        <f t="shared" si="102"/>
        <v>0</v>
      </c>
      <c r="V208" s="165">
        <f t="shared" si="81"/>
        <v>0.27869999999999917</v>
      </c>
      <c r="W208" s="166">
        <f t="shared" si="94"/>
        <v>10.571999999999999</v>
      </c>
      <c r="X208" s="49"/>
      <c r="Y208" s="42">
        <f t="shared" si="73"/>
        <v>0</v>
      </c>
      <c r="Z208" s="46">
        <f t="shared" si="95"/>
        <v>0</v>
      </c>
      <c r="AA208" s="47">
        <f t="shared" si="82"/>
        <v>0</v>
      </c>
      <c r="AB208" s="48">
        <f t="shared" si="83"/>
        <v>0.27869999999999917</v>
      </c>
      <c r="AC208" s="49">
        <f t="shared" si="84"/>
        <v>0</v>
      </c>
      <c r="AD208" s="46">
        <f t="shared" si="96"/>
        <v>0</v>
      </c>
      <c r="AE208" s="46">
        <f t="shared" si="85"/>
        <v>100</v>
      </c>
      <c r="AF208" s="50">
        <f t="shared" si="74"/>
        <v>0.27869999999999917</v>
      </c>
      <c r="AG208" s="42">
        <f t="shared" si="97"/>
        <v>5</v>
      </c>
      <c r="AH208" s="46">
        <f t="shared" si="98"/>
        <v>-5</v>
      </c>
      <c r="AI208" s="46">
        <f t="shared" si="86"/>
        <v>200</v>
      </c>
      <c r="AJ208" s="50">
        <f t="shared" si="75"/>
        <v>0.15869999999999918</v>
      </c>
      <c r="AK208" s="42">
        <f t="shared" si="87"/>
        <v>4</v>
      </c>
      <c r="AL208" s="46">
        <f t="shared" si="99"/>
        <v>-3</v>
      </c>
      <c r="AM208" s="46">
        <f t="shared" si="88"/>
        <v>127</v>
      </c>
      <c r="AN208" s="50">
        <f t="shared" si="76"/>
        <v>1.4699999999999186E-2</v>
      </c>
      <c r="AO208" s="42">
        <f t="shared" si="89"/>
        <v>0</v>
      </c>
      <c r="AP208" s="46">
        <f t="shared" si="100"/>
        <v>0</v>
      </c>
      <c r="AQ208" s="46">
        <f t="shared" si="90"/>
        <v>0</v>
      </c>
      <c r="AR208" s="50">
        <f t="shared" si="77"/>
        <v>1.4699999999999186E-2</v>
      </c>
      <c r="AS208" s="42">
        <f t="shared" si="91"/>
        <v>0</v>
      </c>
      <c r="AT208" s="46">
        <f t="shared" si="101"/>
        <v>0</v>
      </c>
      <c r="AU208" s="46">
        <f t="shared" si="92"/>
        <v>0</v>
      </c>
      <c r="AV208" s="51">
        <f t="shared" si="78"/>
        <v>1.4699999999999186E-2</v>
      </c>
      <c r="AW208" s="42">
        <f t="shared" si="79"/>
        <v>0.27869999999999917</v>
      </c>
      <c r="AX208" s="43">
        <f t="shared" si="80"/>
        <v>-0.26400000000000001</v>
      </c>
      <c r="AY208" s="42">
        <f t="shared" si="103"/>
        <v>427</v>
      </c>
      <c r="AZ208" s="52">
        <f t="shared" si="104"/>
        <v>10.571999999999999</v>
      </c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  <c r="QR208" s="35"/>
      <c r="QS208" s="35"/>
      <c r="QT208" s="35"/>
      <c r="QU208" s="35"/>
      <c r="QV208" s="35"/>
      <c r="QW208" s="35"/>
      <c r="QX208" s="35"/>
      <c r="QY208" s="35"/>
      <c r="QZ208" s="35"/>
      <c r="RA208" s="35"/>
      <c r="RB208" s="35"/>
      <c r="RC208" s="35"/>
      <c r="RD208" s="35"/>
      <c r="RE208" s="35"/>
      <c r="RF208" s="35"/>
      <c r="RG208" s="35"/>
      <c r="RH208" s="35"/>
      <c r="RI208" s="35"/>
      <c r="RJ208" s="35"/>
      <c r="RK208" s="35"/>
      <c r="RL208" s="35"/>
      <c r="RM208" s="35"/>
      <c r="RN208" s="35"/>
      <c r="RO208" s="35"/>
      <c r="RP208" s="35"/>
      <c r="RQ208" s="35"/>
      <c r="RR208" s="35"/>
      <c r="RS208" s="35"/>
      <c r="RT208" s="35"/>
      <c r="RU208" s="35"/>
      <c r="RV208" s="35"/>
      <c r="RW208" s="35"/>
      <c r="RX208" s="35"/>
      <c r="RY208" s="35"/>
      <c r="RZ208" s="35"/>
      <c r="SA208" s="35"/>
      <c r="SB208" s="35"/>
      <c r="SC208" s="35"/>
      <c r="SD208" s="35"/>
      <c r="SE208" s="35"/>
      <c r="SF208" s="35"/>
      <c r="SG208" s="35"/>
      <c r="SH208" s="35"/>
      <c r="SI208" s="35"/>
      <c r="SJ208" s="35"/>
      <c r="SK208" s="35"/>
      <c r="SL208" s="35"/>
      <c r="SM208" s="35"/>
      <c r="SN208" s="35"/>
      <c r="SO208" s="35"/>
      <c r="SP208" s="35"/>
      <c r="SQ208" s="35"/>
      <c r="SR208" s="35"/>
      <c r="SS208" s="35"/>
      <c r="ST208" s="35"/>
      <c r="SU208" s="35"/>
      <c r="SV208" s="35"/>
      <c r="SW208" s="35"/>
      <c r="SX208" s="35"/>
      <c r="SY208" s="35"/>
      <c r="SZ208" s="35"/>
      <c r="TA208" s="35"/>
      <c r="TB208" s="35"/>
      <c r="TC208" s="35"/>
      <c r="TD208" s="35"/>
      <c r="TE208" s="35"/>
      <c r="TF208" s="35"/>
      <c r="TG208" s="35"/>
      <c r="TH208" s="35"/>
      <c r="TI208" s="35"/>
      <c r="TJ208" s="35"/>
      <c r="TK208" s="35"/>
      <c r="TL208" s="35"/>
      <c r="TM208" s="35"/>
      <c r="TN208" s="35"/>
      <c r="TO208" s="35"/>
      <c r="TP208" s="35"/>
      <c r="TQ208" s="35"/>
      <c r="TR208" s="35"/>
      <c r="TS208" s="35"/>
      <c r="TT208" s="35"/>
      <c r="TU208" s="35"/>
      <c r="TV208" s="35"/>
      <c r="TW208" s="35"/>
      <c r="TX208" s="35"/>
      <c r="TY208" s="35"/>
      <c r="TZ208" s="35"/>
      <c r="UA208" s="35"/>
      <c r="UB208" s="35"/>
      <c r="UC208" s="35"/>
      <c r="UD208" s="35"/>
      <c r="UE208" s="35"/>
      <c r="UF208" s="35"/>
      <c r="UG208" s="35"/>
      <c r="UH208" s="35"/>
      <c r="UI208" s="35"/>
      <c r="UJ208" s="35"/>
      <c r="UK208" s="35"/>
      <c r="UL208" s="35"/>
      <c r="UM208" s="35"/>
      <c r="UN208" s="35"/>
      <c r="UO208" s="35"/>
      <c r="UP208" s="35"/>
      <c r="UQ208" s="35"/>
      <c r="UR208" s="35"/>
      <c r="US208" s="35"/>
      <c r="UT208" s="35"/>
      <c r="UU208" s="35"/>
      <c r="UV208" s="35"/>
      <c r="UW208" s="35"/>
      <c r="UX208" s="35"/>
      <c r="UY208" s="35"/>
      <c r="UZ208" s="35"/>
      <c r="VA208" s="35"/>
      <c r="VB208" s="35"/>
      <c r="VC208" s="35"/>
      <c r="VD208" s="35"/>
      <c r="VE208" s="35"/>
      <c r="VF208" s="35"/>
      <c r="VG208" s="35"/>
      <c r="VH208" s="35"/>
      <c r="VI208" s="35"/>
      <c r="VJ208" s="35"/>
      <c r="VK208" s="35"/>
      <c r="VL208" s="35"/>
      <c r="VM208" s="35"/>
      <c r="VN208" s="35"/>
      <c r="VO208" s="35"/>
      <c r="VP208" s="35"/>
      <c r="VQ208" s="35"/>
      <c r="VR208" s="35"/>
      <c r="VS208" s="35"/>
      <c r="VT208" s="35"/>
      <c r="VU208" s="35"/>
      <c r="VV208" s="35"/>
      <c r="VW208" s="35"/>
      <c r="VX208" s="35"/>
      <c r="VY208" s="35"/>
      <c r="VZ208" s="35"/>
      <c r="WA208" s="35"/>
      <c r="WB208" s="35"/>
      <c r="WC208" s="35"/>
      <c r="WD208" s="35"/>
      <c r="WE208" s="35"/>
      <c r="WF208" s="35"/>
      <c r="WG208" s="35"/>
      <c r="WH208" s="35"/>
      <c r="WI208" s="35"/>
      <c r="WJ208" s="35"/>
      <c r="WK208" s="35"/>
      <c r="WL208" s="35"/>
      <c r="WM208" s="35"/>
      <c r="WN208" s="35"/>
      <c r="WO208" s="35"/>
      <c r="WP208" s="35"/>
      <c r="WQ208" s="35"/>
      <c r="WR208" s="35"/>
      <c r="WS208" s="35"/>
      <c r="WT208" s="35"/>
      <c r="WU208" s="35"/>
      <c r="WV208" s="35"/>
      <c r="WW208" s="35"/>
      <c r="WX208" s="35"/>
      <c r="WY208" s="35"/>
      <c r="WZ208" s="35"/>
      <c r="XA208" s="35"/>
      <c r="XB208" s="35"/>
      <c r="XC208" s="35"/>
      <c r="XD208" s="35"/>
      <c r="XE208" s="35"/>
      <c r="XF208" s="35"/>
      <c r="XG208" s="35"/>
      <c r="XH208" s="35"/>
      <c r="XI208" s="35"/>
      <c r="XJ208" s="35"/>
      <c r="XK208" s="35"/>
      <c r="XL208" s="35"/>
      <c r="XM208" s="35"/>
      <c r="XN208" s="35"/>
      <c r="XO208" s="35"/>
      <c r="XP208" s="35"/>
      <c r="XQ208" s="35"/>
      <c r="XR208" s="35"/>
      <c r="XS208" s="35"/>
      <c r="XT208" s="35"/>
      <c r="XU208" s="35"/>
      <c r="XV208" s="35"/>
      <c r="XW208" s="35"/>
      <c r="XX208" s="35"/>
      <c r="XY208" s="35"/>
      <c r="XZ208" s="35"/>
      <c r="YA208" s="35"/>
      <c r="YB208" s="35"/>
      <c r="YC208" s="35"/>
      <c r="YD208" s="35"/>
      <c r="YE208" s="35"/>
      <c r="YF208" s="35"/>
      <c r="YG208" s="35"/>
      <c r="YH208" s="35"/>
      <c r="YI208" s="35"/>
      <c r="YJ208" s="35"/>
      <c r="YK208" s="35"/>
      <c r="YL208" s="35"/>
      <c r="YM208" s="35"/>
      <c r="YN208" s="35"/>
      <c r="YO208" s="35"/>
      <c r="YP208" s="35"/>
      <c r="YQ208" s="35"/>
      <c r="YR208" s="35"/>
      <c r="YS208" s="35"/>
      <c r="YT208" s="35"/>
      <c r="YU208" s="35"/>
      <c r="YV208" s="35"/>
      <c r="YW208" s="35"/>
      <c r="YX208" s="35"/>
      <c r="YY208" s="35"/>
      <c r="YZ208" s="35"/>
      <c r="ZA208" s="35"/>
      <c r="ZB208" s="35"/>
      <c r="ZC208" s="35"/>
      <c r="ZD208" s="35"/>
      <c r="ZE208" s="35"/>
      <c r="ZF208" s="35"/>
      <c r="ZG208" s="35"/>
      <c r="ZH208" s="35"/>
      <c r="ZI208" s="35"/>
      <c r="ZJ208" s="35"/>
      <c r="ZK208" s="35"/>
      <c r="ZL208" s="35"/>
      <c r="ZM208" s="35"/>
      <c r="ZN208" s="35"/>
      <c r="ZO208" s="35"/>
      <c r="ZP208" s="35"/>
      <c r="ZQ208" s="35"/>
      <c r="ZR208" s="35"/>
      <c r="ZS208" s="35"/>
      <c r="ZT208" s="35"/>
      <c r="ZU208" s="35"/>
      <c r="ZV208" s="35"/>
      <c r="ZW208" s="35"/>
      <c r="ZX208" s="35"/>
      <c r="ZY208" s="35"/>
      <c r="ZZ208" s="35"/>
      <c r="AAA208" s="35"/>
      <c r="AAB208" s="35"/>
      <c r="AAC208" s="35"/>
      <c r="AAD208" s="35"/>
      <c r="AAE208" s="35"/>
      <c r="AAF208" s="35"/>
      <c r="AAG208" s="35"/>
      <c r="AAH208" s="35"/>
      <c r="AAI208" s="35"/>
      <c r="AAJ208" s="35"/>
      <c r="AAK208" s="35"/>
      <c r="AAL208" s="35"/>
      <c r="AAM208" s="35"/>
      <c r="AAN208" s="35"/>
      <c r="AAO208" s="35"/>
      <c r="AAP208" s="35"/>
      <c r="AAQ208" s="35"/>
      <c r="AAR208" s="35"/>
      <c r="AAS208" s="35"/>
      <c r="AAT208" s="35"/>
      <c r="AAU208" s="35"/>
      <c r="AAV208" s="35"/>
      <c r="AAW208" s="35"/>
      <c r="AAX208" s="35"/>
      <c r="AAY208" s="35"/>
      <c r="AAZ208" s="35"/>
      <c r="ABA208" s="35"/>
      <c r="ABB208" s="35"/>
      <c r="ABC208" s="35"/>
      <c r="ABD208" s="35"/>
      <c r="ABE208" s="35"/>
      <c r="ABF208" s="35"/>
      <c r="ABG208" s="35"/>
      <c r="ABH208" s="35"/>
      <c r="ABI208" s="35"/>
      <c r="ABJ208" s="35"/>
      <c r="ABK208" s="35"/>
      <c r="ABL208" s="35"/>
      <c r="ABM208" s="35"/>
      <c r="ABN208" s="35"/>
      <c r="ABO208" s="35"/>
      <c r="ABP208" s="35"/>
      <c r="ABQ208" s="35"/>
      <c r="ABR208" s="35"/>
      <c r="ABS208" s="35"/>
      <c r="ABT208" s="35"/>
      <c r="ABU208" s="35"/>
      <c r="ABV208" s="35"/>
      <c r="ABW208" s="35"/>
      <c r="ABX208" s="35"/>
      <c r="ABY208" s="35"/>
      <c r="ABZ208" s="35"/>
      <c r="ACA208" s="35"/>
      <c r="ACB208" s="35"/>
      <c r="ACC208" s="35"/>
      <c r="ACD208" s="35"/>
      <c r="ACE208" s="35"/>
      <c r="ACF208" s="35"/>
      <c r="ACG208" s="35"/>
      <c r="ACH208" s="35"/>
      <c r="ACI208" s="35"/>
      <c r="ACJ208" s="35"/>
      <c r="ACK208" s="35"/>
      <c r="ACL208" s="35"/>
      <c r="ACM208" s="35"/>
      <c r="ACN208" s="35"/>
      <c r="ACO208" s="35"/>
      <c r="ACP208" s="35"/>
      <c r="ACQ208" s="35"/>
      <c r="ACR208" s="35"/>
      <c r="ACS208" s="35"/>
      <c r="ACT208" s="35"/>
      <c r="ACU208" s="35"/>
      <c r="ACV208" s="35"/>
      <c r="ACW208" s="35"/>
      <c r="ACX208" s="35"/>
      <c r="ACY208" s="35"/>
      <c r="ACZ208" s="35"/>
      <c r="ADA208" s="35"/>
      <c r="ADB208" s="35"/>
      <c r="ADC208" s="35"/>
      <c r="ADD208" s="35"/>
      <c r="ADE208" s="35"/>
      <c r="ADF208" s="35"/>
      <c r="ADG208" s="35"/>
      <c r="ADH208" s="35"/>
      <c r="ADI208" s="35"/>
      <c r="ADJ208" s="35"/>
      <c r="ADK208" s="35"/>
      <c r="ADL208" s="35"/>
      <c r="ADM208" s="35"/>
      <c r="ADN208" s="35"/>
      <c r="ADO208" s="35"/>
      <c r="ADP208" s="35"/>
      <c r="ADQ208" s="35"/>
      <c r="ADR208" s="35"/>
      <c r="ADS208" s="35"/>
      <c r="ADT208" s="35"/>
      <c r="ADU208" s="35"/>
      <c r="ADV208" s="35"/>
      <c r="ADW208" s="35"/>
      <c r="ADX208" s="35"/>
      <c r="ADY208" s="35"/>
      <c r="ADZ208" s="35"/>
      <c r="AEA208" s="35"/>
      <c r="AEB208" s="35"/>
      <c r="AEC208" s="35"/>
      <c r="AED208" s="35"/>
      <c r="AEE208" s="35"/>
      <c r="AEF208" s="35"/>
      <c r="AEG208" s="35"/>
      <c r="AEH208" s="35"/>
      <c r="AEI208" s="35"/>
      <c r="AEJ208" s="35"/>
      <c r="AEK208" s="35"/>
      <c r="AEL208" s="35"/>
      <c r="AEM208" s="35"/>
      <c r="AEN208" s="35"/>
      <c r="AEO208" s="35"/>
      <c r="AEP208" s="35"/>
      <c r="AEQ208" s="35"/>
      <c r="AER208" s="35"/>
      <c r="AES208" s="35"/>
      <c r="AET208" s="35"/>
      <c r="AEU208" s="35"/>
      <c r="AEV208" s="35"/>
      <c r="AEW208" s="35"/>
      <c r="AEX208" s="35"/>
      <c r="AEY208" s="35"/>
      <c r="AEZ208" s="35"/>
      <c r="AFA208" s="35"/>
      <c r="AFB208" s="35"/>
      <c r="AFC208" s="35"/>
      <c r="AFD208" s="35"/>
      <c r="AFE208" s="35"/>
      <c r="AFF208" s="35"/>
      <c r="AFG208" s="35"/>
      <c r="AFH208" s="35"/>
      <c r="AFI208" s="35"/>
      <c r="AFJ208" s="35"/>
      <c r="AFK208" s="35"/>
      <c r="AFL208" s="35"/>
      <c r="AFM208" s="35"/>
      <c r="AFN208" s="35"/>
      <c r="AFO208" s="35"/>
      <c r="AFP208" s="35"/>
      <c r="AFQ208" s="35"/>
      <c r="AFR208" s="35"/>
      <c r="AFS208" s="35"/>
      <c r="AFT208" s="35"/>
      <c r="AFU208" s="35"/>
      <c r="AFV208" s="35"/>
      <c r="AFW208" s="35"/>
      <c r="AFX208" s="35"/>
      <c r="AFY208" s="35"/>
      <c r="AFZ208" s="35"/>
      <c r="AGA208" s="35"/>
      <c r="AGB208" s="35"/>
      <c r="AGC208" s="35"/>
      <c r="AGD208" s="35"/>
      <c r="AGE208" s="35"/>
      <c r="AGF208" s="35"/>
      <c r="AGG208" s="35"/>
      <c r="AGH208" s="35"/>
      <c r="AGI208" s="35"/>
      <c r="AGJ208" s="35"/>
      <c r="AGK208" s="35"/>
      <c r="AGL208" s="35"/>
      <c r="AGM208" s="35"/>
      <c r="AGN208" s="35"/>
      <c r="AGO208" s="35"/>
      <c r="AGP208" s="35"/>
      <c r="AGQ208" s="35"/>
      <c r="AGR208" s="35"/>
      <c r="AGS208" s="35"/>
      <c r="AGT208" s="35"/>
      <c r="AGU208" s="35"/>
      <c r="AGV208" s="35"/>
      <c r="AGW208" s="35"/>
      <c r="AGX208" s="35"/>
      <c r="AGY208" s="35"/>
      <c r="AGZ208" s="35"/>
      <c r="AHA208" s="35"/>
      <c r="AHB208" s="35"/>
      <c r="AHC208" s="35"/>
      <c r="AHD208" s="35"/>
      <c r="AHE208" s="35"/>
      <c r="AHF208" s="35"/>
      <c r="AHG208" s="35"/>
      <c r="AHH208" s="35"/>
      <c r="AHI208" s="35"/>
      <c r="AHJ208" s="35"/>
      <c r="AHK208" s="35"/>
      <c r="AHL208" s="35"/>
      <c r="AHM208" s="35"/>
      <c r="AHN208" s="35"/>
      <c r="AHO208" s="35"/>
      <c r="AHP208" s="35"/>
      <c r="AHQ208" s="35"/>
      <c r="AHR208" s="35"/>
      <c r="AHS208" s="35"/>
      <c r="AHT208" s="35"/>
      <c r="AHU208" s="35"/>
      <c r="AHV208" s="35"/>
      <c r="AHW208" s="35"/>
      <c r="AHX208" s="35"/>
      <c r="AHY208" s="35"/>
      <c r="AHZ208" s="35"/>
      <c r="AIA208" s="35"/>
      <c r="AIB208" s="35"/>
      <c r="AIC208" s="35"/>
      <c r="AID208" s="35"/>
      <c r="AIE208" s="35"/>
      <c r="AIF208" s="35"/>
      <c r="AIG208" s="35"/>
      <c r="AIH208" s="35"/>
      <c r="AII208" s="35"/>
      <c r="AIJ208" s="35"/>
      <c r="AIK208" s="35"/>
      <c r="AIL208" s="35"/>
      <c r="AIM208" s="35"/>
      <c r="AIN208" s="35"/>
      <c r="AIO208" s="35"/>
      <c r="AIP208" s="35"/>
      <c r="AIQ208" s="35"/>
      <c r="AIR208" s="35"/>
      <c r="AIS208" s="35"/>
      <c r="AIT208" s="35"/>
      <c r="AIU208" s="35"/>
      <c r="AIV208" s="35"/>
      <c r="AIW208" s="35"/>
      <c r="AIX208" s="35"/>
      <c r="AIY208" s="35"/>
      <c r="AIZ208" s="35"/>
      <c r="AJA208" s="35"/>
      <c r="AJB208" s="35"/>
      <c r="AJC208" s="35"/>
      <c r="AJD208" s="35"/>
      <c r="AJE208" s="35"/>
      <c r="AJF208" s="35"/>
      <c r="AJG208" s="35"/>
      <c r="AJH208" s="35"/>
      <c r="AJI208" s="35"/>
      <c r="AJJ208" s="35"/>
      <c r="AJK208" s="35"/>
      <c r="AJL208" s="35"/>
      <c r="AJM208" s="35"/>
      <c r="AJN208" s="35"/>
      <c r="AJO208" s="35"/>
      <c r="AJP208" s="35"/>
      <c r="AJQ208" s="35"/>
      <c r="AJR208" s="35"/>
      <c r="AJS208" s="35"/>
      <c r="AJT208" s="35"/>
      <c r="AJU208" s="35"/>
      <c r="AJV208" s="35"/>
      <c r="AJW208" s="35"/>
      <c r="AJX208" s="35"/>
      <c r="AJY208" s="35"/>
      <c r="AJZ208" s="35"/>
      <c r="AKA208" s="35"/>
      <c r="AKB208" s="35"/>
      <c r="AKC208" s="35"/>
      <c r="AKD208" s="35"/>
      <c r="AKE208" s="35"/>
      <c r="AKF208" s="35"/>
      <c r="AKG208" s="35"/>
      <c r="AKH208" s="35"/>
      <c r="AKI208" s="35"/>
      <c r="AKJ208" s="35"/>
      <c r="AKK208" s="35"/>
      <c r="AKL208" s="35"/>
      <c r="AKM208" s="35"/>
      <c r="AKN208" s="35"/>
      <c r="AKO208" s="35"/>
      <c r="AKP208" s="35"/>
      <c r="AKQ208" s="35"/>
      <c r="AKR208" s="35"/>
      <c r="AKS208" s="35"/>
      <c r="AKT208" s="35"/>
      <c r="AKU208" s="35"/>
      <c r="AKV208" s="35"/>
      <c r="AKW208" s="35"/>
      <c r="AKX208" s="35"/>
      <c r="AKY208" s="35"/>
      <c r="AKZ208" s="35"/>
      <c r="ALA208" s="35"/>
      <c r="ALB208" s="35"/>
      <c r="ALC208" s="35"/>
      <c r="ALD208" s="35"/>
      <c r="ALE208" s="35"/>
      <c r="ALF208" s="35"/>
      <c r="ALG208" s="35"/>
      <c r="ALH208" s="35"/>
      <c r="ALI208" s="35"/>
      <c r="ALJ208" s="35"/>
      <c r="ALK208" s="35"/>
      <c r="ALL208" s="35"/>
      <c r="ALM208" s="35"/>
      <c r="ALN208" s="35"/>
      <c r="ALO208" s="35"/>
      <c r="ALP208" s="35"/>
      <c r="ALQ208" s="35"/>
      <c r="ALR208" s="35"/>
      <c r="ALS208" s="35"/>
      <c r="ALT208" s="35"/>
      <c r="ALU208" s="35"/>
      <c r="ALV208" s="35"/>
      <c r="ALW208" s="35"/>
      <c r="ALX208" s="35"/>
      <c r="ALY208" s="35"/>
      <c r="ALZ208" s="35"/>
      <c r="AMA208" s="35"/>
    </row>
    <row r="209" spans="14:1015">
      <c r="N209" s="3">
        <f>Y209*info!T$4+AC209*info!T$5+AG209*info!T$6+AK209*info!T$7+N208</f>
        <v>4.3793999999999969</v>
      </c>
      <c r="P209" s="45">
        <v>169</v>
      </c>
      <c r="Q209" s="131"/>
      <c r="R209" s="131"/>
      <c r="S209" s="161">
        <f t="shared" si="93"/>
        <v>3.104308300395257E-2</v>
      </c>
      <c r="T209" s="169">
        <f>AA208*$AA$30*$AA$34*(1-$AA$32)+AE208*$AE$30*$AE$34*(1-$AE$32)+AI208*$AI$30*$AI$34*(1-$AI$32)+AM208*$AM$30*$AM$34*(1-$AM$32)+AQ208*$AQ$30*$AQ$34*(1-$AQ$32)+AU208*$AU$30*$AU$34*(1-$AU$32)+Q209-R209+AW208+AX208+Advance!G183</f>
        <v>0.27899999999999914</v>
      </c>
      <c r="U209" s="132">
        <f t="shared" si="102"/>
        <v>0</v>
      </c>
      <c r="V209" s="165">
        <f t="shared" si="81"/>
        <v>0.27899999999999914</v>
      </c>
      <c r="W209" s="166">
        <f t="shared" si="94"/>
        <v>10.68</v>
      </c>
      <c r="X209" s="49"/>
      <c r="Y209" s="42">
        <f t="shared" si="73"/>
        <v>0</v>
      </c>
      <c r="Z209" s="46">
        <f t="shared" si="95"/>
        <v>0</v>
      </c>
      <c r="AA209" s="47">
        <f t="shared" si="82"/>
        <v>0</v>
      </c>
      <c r="AB209" s="48">
        <f t="shared" si="83"/>
        <v>0.27899999999999914</v>
      </c>
      <c r="AC209" s="49">
        <f t="shared" si="84"/>
        <v>0</v>
      </c>
      <c r="AD209" s="46">
        <f t="shared" si="96"/>
        <v>0</v>
      </c>
      <c r="AE209" s="46">
        <f t="shared" si="85"/>
        <v>100</v>
      </c>
      <c r="AF209" s="50">
        <f t="shared" si="74"/>
        <v>0.27899999999999914</v>
      </c>
      <c r="AG209" s="42">
        <f t="shared" si="97"/>
        <v>4</v>
      </c>
      <c r="AH209" s="46">
        <f t="shared" si="98"/>
        <v>-4</v>
      </c>
      <c r="AI209" s="46">
        <f t="shared" si="86"/>
        <v>200</v>
      </c>
      <c r="AJ209" s="50">
        <f t="shared" si="75"/>
        <v>0.18299999999999914</v>
      </c>
      <c r="AK209" s="42">
        <f t="shared" si="87"/>
        <v>5</v>
      </c>
      <c r="AL209" s="46">
        <f t="shared" si="99"/>
        <v>-2</v>
      </c>
      <c r="AM209" s="46">
        <f t="shared" si="88"/>
        <v>130</v>
      </c>
      <c r="AN209" s="50">
        <f t="shared" si="76"/>
        <v>2.9999999999991422E-3</v>
      </c>
      <c r="AO209" s="42">
        <f t="shared" si="89"/>
        <v>0</v>
      </c>
      <c r="AP209" s="46">
        <f t="shared" si="100"/>
        <v>0</v>
      </c>
      <c r="AQ209" s="46">
        <f t="shared" si="90"/>
        <v>0</v>
      </c>
      <c r="AR209" s="50">
        <f t="shared" si="77"/>
        <v>2.9999999999991422E-3</v>
      </c>
      <c r="AS209" s="42">
        <f t="shared" si="91"/>
        <v>0</v>
      </c>
      <c r="AT209" s="46">
        <f t="shared" si="101"/>
        <v>0</v>
      </c>
      <c r="AU209" s="46">
        <f t="shared" si="92"/>
        <v>0</v>
      </c>
      <c r="AV209" s="51">
        <f t="shared" si="78"/>
        <v>2.9999999999991422E-3</v>
      </c>
      <c r="AW209" s="42">
        <f t="shared" si="79"/>
        <v>0.27899999999999914</v>
      </c>
      <c r="AX209" s="43">
        <f t="shared" si="80"/>
        <v>-0.27600000000000002</v>
      </c>
      <c r="AY209" s="42">
        <f t="shared" si="103"/>
        <v>430</v>
      </c>
      <c r="AZ209" s="52">
        <f t="shared" si="104"/>
        <v>10.68</v>
      </c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  <c r="QR209" s="35"/>
      <c r="QS209" s="35"/>
      <c r="QT209" s="35"/>
      <c r="QU209" s="35"/>
      <c r="QV209" s="35"/>
      <c r="QW209" s="35"/>
      <c r="QX209" s="35"/>
      <c r="QY209" s="35"/>
      <c r="QZ209" s="35"/>
      <c r="RA209" s="35"/>
      <c r="RB209" s="35"/>
      <c r="RC209" s="35"/>
      <c r="RD209" s="35"/>
      <c r="RE209" s="35"/>
      <c r="RF209" s="35"/>
      <c r="RG209" s="35"/>
      <c r="RH209" s="35"/>
      <c r="RI209" s="35"/>
      <c r="RJ209" s="35"/>
      <c r="RK209" s="35"/>
      <c r="RL209" s="35"/>
      <c r="RM209" s="35"/>
      <c r="RN209" s="35"/>
      <c r="RO209" s="35"/>
      <c r="RP209" s="35"/>
      <c r="RQ209" s="35"/>
      <c r="RR209" s="35"/>
      <c r="RS209" s="35"/>
      <c r="RT209" s="35"/>
      <c r="RU209" s="35"/>
      <c r="RV209" s="35"/>
      <c r="RW209" s="35"/>
      <c r="RX209" s="35"/>
      <c r="RY209" s="35"/>
      <c r="RZ209" s="35"/>
      <c r="SA209" s="35"/>
      <c r="SB209" s="35"/>
      <c r="SC209" s="35"/>
      <c r="SD209" s="35"/>
      <c r="SE209" s="35"/>
      <c r="SF209" s="35"/>
      <c r="SG209" s="35"/>
      <c r="SH209" s="35"/>
      <c r="SI209" s="35"/>
      <c r="SJ209" s="35"/>
      <c r="SK209" s="35"/>
      <c r="SL209" s="35"/>
      <c r="SM209" s="35"/>
      <c r="SN209" s="35"/>
      <c r="SO209" s="35"/>
      <c r="SP209" s="35"/>
      <c r="SQ209" s="35"/>
      <c r="SR209" s="35"/>
      <c r="SS209" s="35"/>
      <c r="ST209" s="35"/>
      <c r="SU209" s="35"/>
      <c r="SV209" s="35"/>
      <c r="SW209" s="35"/>
      <c r="SX209" s="35"/>
      <c r="SY209" s="35"/>
      <c r="SZ209" s="35"/>
      <c r="TA209" s="35"/>
      <c r="TB209" s="35"/>
      <c r="TC209" s="35"/>
      <c r="TD209" s="35"/>
      <c r="TE209" s="35"/>
      <c r="TF209" s="35"/>
      <c r="TG209" s="35"/>
      <c r="TH209" s="35"/>
      <c r="TI209" s="35"/>
      <c r="TJ209" s="35"/>
      <c r="TK209" s="35"/>
      <c r="TL209" s="35"/>
      <c r="TM209" s="35"/>
      <c r="TN209" s="35"/>
      <c r="TO209" s="35"/>
      <c r="TP209" s="35"/>
      <c r="TQ209" s="35"/>
      <c r="TR209" s="35"/>
      <c r="TS209" s="35"/>
      <c r="TT209" s="35"/>
      <c r="TU209" s="35"/>
      <c r="TV209" s="35"/>
      <c r="TW209" s="35"/>
      <c r="TX209" s="35"/>
      <c r="TY209" s="35"/>
      <c r="TZ209" s="35"/>
      <c r="UA209" s="35"/>
      <c r="UB209" s="35"/>
      <c r="UC209" s="35"/>
      <c r="UD209" s="35"/>
      <c r="UE209" s="35"/>
      <c r="UF209" s="35"/>
      <c r="UG209" s="35"/>
      <c r="UH209" s="35"/>
      <c r="UI209" s="35"/>
      <c r="UJ209" s="35"/>
      <c r="UK209" s="35"/>
      <c r="UL209" s="35"/>
      <c r="UM209" s="35"/>
      <c r="UN209" s="35"/>
      <c r="UO209" s="35"/>
      <c r="UP209" s="35"/>
      <c r="UQ209" s="35"/>
      <c r="UR209" s="35"/>
      <c r="US209" s="35"/>
      <c r="UT209" s="35"/>
      <c r="UU209" s="35"/>
      <c r="UV209" s="35"/>
      <c r="UW209" s="35"/>
      <c r="UX209" s="35"/>
      <c r="UY209" s="35"/>
      <c r="UZ209" s="35"/>
      <c r="VA209" s="35"/>
      <c r="VB209" s="35"/>
      <c r="VC209" s="35"/>
      <c r="VD209" s="35"/>
      <c r="VE209" s="35"/>
      <c r="VF209" s="35"/>
      <c r="VG209" s="35"/>
      <c r="VH209" s="35"/>
      <c r="VI209" s="35"/>
      <c r="VJ209" s="35"/>
      <c r="VK209" s="35"/>
      <c r="VL209" s="35"/>
      <c r="VM209" s="35"/>
      <c r="VN209" s="35"/>
      <c r="VO209" s="35"/>
      <c r="VP209" s="35"/>
      <c r="VQ209" s="35"/>
      <c r="VR209" s="35"/>
      <c r="VS209" s="35"/>
      <c r="VT209" s="35"/>
      <c r="VU209" s="35"/>
      <c r="VV209" s="35"/>
      <c r="VW209" s="35"/>
      <c r="VX209" s="35"/>
      <c r="VY209" s="35"/>
      <c r="VZ209" s="35"/>
      <c r="WA209" s="35"/>
      <c r="WB209" s="35"/>
      <c r="WC209" s="35"/>
      <c r="WD209" s="35"/>
      <c r="WE209" s="35"/>
      <c r="WF209" s="35"/>
      <c r="WG209" s="35"/>
      <c r="WH209" s="35"/>
      <c r="WI209" s="35"/>
      <c r="WJ209" s="35"/>
      <c r="WK209" s="35"/>
      <c r="WL209" s="35"/>
      <c r="WM209" s="35"/>
      <c r="WN209" s="35"/>
      <c r="WO209" s="35"/>
      <c r="WP209" s="35"/>
      <c r="WQ209" s="35"/>
      <c r="WR209" s="35"/>
      <c r="WS209" s="35"/>
      <c r="WT209" s="35"/>
      <c r="WU209" s="35"/>
      <c r="WV209" s="35"/>
      <c r="WW209" s="35"/>
      <c r="WX209" s="35"/>
      <c r="WY209" s="35"/>
      <c r="WZ209" s="35"/>
      <c r="XA209" s="35"/>
      <c r="XB209" s="35"/>
      <c r="XC209" s="35"/>
      <c r="XD209" s="35"/>
      <c r="XE209" s="35"/>
      <c r="XF209" s="35"/>
      <c r="XG209" s="35"/>
      <c r="XH209" s="35"/>
      <c r="XI209" s="35"/>
      <c r="XJ209" s="35"/>
      <c r="XK209" s="35"/>
      <c r="XL209" s="35"/>
      <c r="XM209" s="35"/>
      <c r="XN209" s="35"/>
      <c r="XO209" s="35"/>
      <c r="XP209" s="35"/>
      <c r="XQ209" s="35"/>
      <c r="XR209" s="35"/>
      <c r="XS209" s="35"/>
      <c r="XT209" s="35"/>
      <c r="XU209" s="35"/>
      <c r="XV209" s="35"/>
      <c r="XW209" s="35"/>
      <c r="XX209" s="35"/>
      <c r="XY209" s="35"/>
      <c r="XZ209" s="35"/>
      <c r="YA209" s="35"/>
      <c r="YB209" s="35"/>
      <c r="YC209" s="35"/>
      <c r="YD209" s="35"/>
      <c r="YE209" s="35"/>
      <c r="YF209" s="35"/>
      <c r="YG209" s="35"/>
      <c r="YH209" s="35"/>
      <c r="YI209" s="35"/>
      <c r="YJ209" s="35"/>
      <c r="YK209" s="35"/>
      <c r="YL209" s="35"/>
      <c r="YM209" s="35"/>
      <c r="YN209" s="35"/>
      <c r="YO209" s="35"/>
      <c r="YP209" s="35"/>
      <c r="YQ209" s="35"/>
      <c r="YR209" s="35"/>
      <c r="YS209" s="35"/>
      <c r="YT209" s="35"/>
      <c r="YU209" s="35"/>
      <c r="YV209" s="35"/>
      <c r="YW209" s="35"/>
      <c r="YX209" s="35"/>
      <c r="YY209" s="35"/>
      <c r="YZ209" s="35"/>
      <c r="ZA209" s="35"/>
      <c r="ZB209" s="35"/>
      <c r="ZC209" s="35"/>
      <c r="ZD209" s="35"/>
      <c r="ZE209" s="35"/>
      <c r="ZF209" s="35"/>
      <c r="ZG209" s="35"/>
      <c r="ZH209" s="35"/>
      <c r="ZI209" s="35"/>
      <c r="ZJ209" s="35"/>
      <c r="ZK209" s="35"/>
      <c r="ZL209" s="35"/>
      <c r="ZM209" s="35"/>
      <c r="ZN209" s="35"/>
      <c r="ZO209" s="35"/>
      <c r="ZP209" s="35"/>
      <c r="ZQ209" s="35"/>
      <c r="ZR209" s="35"/>
      <c r="ZS209" s="35"/>
      <c r="ZT209" s="35"/>
      <c r="ZU209" s="35"/>
      <c r="ZV209" s="35"/>
      <c r="ZW209" s="35"/>
      <c r="ZX209" s="35"/>
      <c r="ZY209" s="35"/>
      <c r="ZZ209" s="35"/>
      <c r="AAA209" s="35"/>
      <c r="AAB209" s="35"/>
      <c r="AAC209" s="35"/>
      <c r="AAD209" s="35"/>
      <c r="AAE209" s="35"/>
      <c r="AAF209" s="35"/>
      <c r="AAG209" s="35"/>
      <c r="AAH209" s="35"/>
      <c r="AAI209" s="35"/>
      <c r="AAJ209" s="35"/>
      <c r="AAK209" s="35"/>
      <c r="AAL209" s="35"/>
      <c r="AAM209" s="35"/>
      <c r="AAN209" s="35"/>
      <c r="AAO209" s="35"/>
      <c r="AAP209" s="35"/>
      <c r="AAQ209" s="35"/>
      <c r="AAR209" s="35"/>
      <c r="AAS209" s="35"/>
      <c r="AAT209" s="35"/>
      <c r="AAU209" s="35"/>
      <c r="AAV209" s="35"/>
      <c r="AAW209" s="35"/>
      <c r="AAX209" s="35"/>
      <c r="AAY209" s="35"/>
      <c r="AAZ209" s="35"/>
      <c r="ABA209" s="35"/>
      <c r="ABB209" s="35"/>
      <c r="ABC209" s="35"/>
      <c r="ABD209" s="35"/>
      <c r="ABE209" s="35"/>
      <c r="ABF209" s="35"/>
      <c r="ABG209" s="35"/>
      <c r="ABH209" s="35"/>
      <c r="ABI209" s="35"/>
      <c r="ABJ209" s="35"/>
      <c r="ABK209" s="35"/>
      <c r="ABL209" s="35"/>
      <c r="ABM209" s="35"/>
      <c r="ABN209" s="35"/>
      <c r="ABO209" s="35"/>
      <c r="ABP209" s="35"/>
      <c r="ABQ209" s="35"/>
      <c r="ABR209" s="35"/>
      <c r="ABS209" s="35"/>
      <c r="ABT209" s="35"/>
      <c r="ABU209" s="35"/>
      <c r="ABV209" s="35"/>
      <c r="ABW209" s="35"/>
      <c r="ABX209" s="35"/>
      <c r="ABY209" s="35"/>
      <c r="ABZ209" s="35"/>
      <c r="ACA209" s="35"/>
      <c r="ACB209" s="35"/>
      <c r="ACC209" s="35"/>
      <c r="ACD209" s="35"/>
      <c r="ACE209" s="35"/>
      <c r="ACF209" s="35"/>
      <c r="ACG209" s="35"/>
      <c r="ACH209" s="35"/>
      <c r="ACI209" s="35"/>
      <c r="ACJ209" s="35"/>
      <c r="ACK209" s="35"/>
      <c r="ACL209" s="35"/>
      <c r="ACM209" s="35"/>
      <c r="ACN209" s="35"/>
      <c r="ACO209" s="35"/>
      <c r="ACP209" s="35"/>
      <c r="ACQ209" s="35"/>
      <c r="ACR209" s="35"/>
      <c r="ACS209" s="35"/>
      <c r="ACT209" s="35"/>
      <c r="ACU209" s="35"/>
      <c r="ACV209" s="35"/>
      <c r="ACW209" s="35"/>
      <c r="ACX209" s="35"/>
      <c r="ACY209" s="35"/>
      <c r="ACZ209" s="35"/>
      <c r="ADA209" s="35"/>
      <c r="ADB209" s="35"/>
      <c r="ADC209" s="35"/>
      <c r="ADD209" s="35"/>
      <c r="ADE209" s="35"/>
      <c r="ADF209" s="35"/>
      <c r="ADG209" s="35"/>
      <c r="ADH209" s="35"/>
      <c r="ADI209" s="35"/>
      <c r="ADJ209" s="35"/>
      <c r="ADK209" s="35"/>
      <c r="ADL209" s="35"/>
      <c r="ADM209" s="35"/>
      <c r="ADN209" s="35"/>
      <c r="ADO209" s="35"/>
      <c r="ADP209" s="35"/>
      <c r="ADQ209" s="35"/>
      <c r="ADR209" s="35"/>
      <c r="ADS209" s="35"/>
      <c r="ADT209" s="35"/>
      <c r="ADU209" s="35"/>
      <c r="ADV209" s="35"/>
      <c r="ADW209" s="35"/>
      <c r="ADX209" s="35"/>
      <c r="ADY209" s="35"/>
      <c r="ADZ209" s="35"/>
      <c r="AEA209" s="35"/>
      <c r="AEB209" s="35"/>
      <c r="AEC209" s="35"/>
      <c r="AED209" s="35"/>
      <c r="AEE209" s="35"/>
      <c r="AEF209" s="35"/>
      <c r="AEG209" s="35"/>
      <c r="AEH209" s="35"/>
      <c r="AEI209" s="35"/>
      <c r="AEJ209" s="35"/>
      <c r="AEK209" s="35"/>
      <c r="AEL209" s="35"/>
      <c r="AEM209" s="35"/>
      <c r="AEN209" s="35"/>
      <c r="AEO209" s="35"/>
      <c r="AEP209" s="35"/>
      <c r="AEQ209" s="35"/>
      <c r="AER209" s="35"/>
      <c r="AES209" s="35"/>
      <c r="AET209" s="35"/>
      <c r="AEU209" s="35"/>
      <c r="AEV209" s="35"/>
      <c r="AEW209" s="35"/>
      <c r="AEX209" s="35"/>
      <c r="AEY209" s="35"/>
      <c r="AEZ209" s="35"/>
      <c r="AFA209" s="35"/>
      <c r="AFB209" s="35"/>
      <c r="AFC209" s="35"/>
      <c r="AFD209" s="35"/>
      <c r="AFE209" s="35"/>
      <c r="AFF209" s="35"/>
      <c r="AFG209" s="35"/>
      <c r="AFH209" s="35"/>
      <c r="AFI209" s="35"/>
      <c r="AFJ209" s="35"/>
      <c r="AFK209" s="35"/>
      <c r="AFL209" s="35"/>
      <c r="AFM209" s="35"/>
      <c r="AFN209" s="35"/>
      <c r="AFO209" s="35"/>
      <c r="AFP209" s="35"/>
      <c r="AFQ209" s="35"/>
      <c r="AFR209" s="35"/>
      <c r="AFS209" s="35"/>
      <c r="AFT209" s="35"/>
      <c r="AFU209" s="35"/>
      <c r="AFV209" s="35"/>
      <c r="AFW209" s="35"/>
      <c r="AFX209" s="35"/>
      <c r="AFY209" s="35"/>
      <c r="AFZ209" s="35"/>
      <c r="AGA209" s="35"/>
      <c r="AGB209" s="35"/>
      <c r="AGC209" s="35"/>
      <c r="AGD209" s="35"/>
      <c r="AGE209" s="35"/>
      <c r="AGF209" s="35"/>
      <c r="AGG209" s="35"/>
      <c r="AGH209" s="35"/>
      <c r="AGI209" s="35"/>
      <c r="AGJ209" s="35"/>
      <c r="AGK209" s="35"/>
      <c r="AGL209" s="35"/>
      <c r="AGM209" s="35"/>
      <c r="AGN209" s="35"/>
      <c r="AGO209" s="35"/>
      <c r="AGP209" s="35"/>
      <c r="AGQ209" s="35"/>
      <c r="AGR209" s="35"/>
      <c r="AGS209" s="35"/>
      <c r="AGT209" s="35"/>
      <c r="AGU209" s="35"/>
      <c r="AGV209" s="35"/>
      <c r="AGW209" s="35"/>
      <c r="AGX209" s="35"/>
      <c r="AGY209" s="35"/>
      <c r="AGZ209" s="35"/>
      <c r="AHA209" s="35"/>
      <c r="AHB209" s="35"/>
      <c r="AHC209" s="35"/>
      <c r="AHD209" s="35"/>
      <c r="AHE209" s="35"/>
      <c r="AHF209" s="35"/>
      <c r="AHG209" s="35"/>
      <c r="AHH209" s="35"/>
      <c r="AHI209" s="35"/>
      <c r="AHJ209" s="35"/>
      <c r="AHK209" s="35"/>
      <c r="AHL209" s="35"/>
      <c r="AHM209" s="35"/>
      <c r="AHN209" s="35"/>
      <c r="AHO209" s="35"/>
      <c r="AHP209" s="35"/>
      <c r="AHQ209" s="35"/>
      <c r="AHR209" s="35"/>
      <c r="AHS209" s="35"/>
      <c r="AHT209" s="35"/>
      <c r="AHU209" s="35"/>
      <c r="AHV209" s="35"/>
      <c r="AHW209" s="35"/>
      <c r="AHX209" s="35"/>
      <c r="AHY209" s="35"/>
      <c r="AHZ209" s="35"/>
      <c r="AIA209" s="35"/>
      <c r="AIB209" s="35"/>
      <c r="AIC209" s="35"/>
      <c r="AID209" s="35"/>
      <c r="AIE209" s="35"/>
      <c r="AIF209" s="35"/>
      <c r="AIG209" s="35"/>
      <c r="AIH209" s="35"/>
      <c r="AII209" s="35"/>
      <c r="AIJ209" s="35"/>
      <c r="AIK209" s="35"/>
      <c r="AIL209" s="35"/>
      <c r="AIM209" s="35"/>
      <c r="AIN209" s="35"/>
      <c r="AIO209" s="35"/>
      <c r="AIP209" s="35"/>
      <c r="AIQ209" s="35"/>
      <c r="AIR209" s="35"/>
      <c r="AIS209" s="35"/>
      <c r="AIT209" s="35"/>
      <c r="AIU209" s="35"/>
      <c r="AIV209" s="35"/>
      <c r="AIW209" s="35"/>
      <c r="AIX209" s="35"/>
      <c r="AIY209" s="35"/>
      <c r="AIZ209" s="35"/>
      <c r="AJA209" s="35"/>
      <c r="AJB209" s="35"/>
      <c r="AJC209" s="35"/>
      <c r="AJD209" s="35"/>
      <c r="AJE209" s="35"/>
      <c r="AJF209" s="35"/>
      <c r="AJG209" s="35"/>
      <c r="AJH209" s="35"/>
      <c r="AJI209" s="35"/>
      <c r="AJJ209" s="35"/>
      <c r="AJK209" s="35"/>
      <c r="AJL209" s="35"/>
      <c r="AJM209" s="35"/>
      <c r="AJN209" s="35"/>
      <c r="AJO209" s="35"/>
      <c r="AJP209" s="35"/>
      <c r="AJQ209" s="35"/>
      <c r="AJR209" s="35"/>
      <c r="AJS209" s="35"/>
      <c r="AJT209" s="35"/>
      <c r="AJU209" s="35"/>
      <c r="AJV209" s="35"/>
      <c r="AJW209" s="35"/>
      <c r="AJX209" s="35"/>
      <c r="AJY209" s="35"/>
      <c r="AJZ209" s="35"/>
      <c r="AKA209" s="35"/>
      <c r="AKB209" s="35"/>
      <c r="AKC209" s="35"/>
      <c r="AKD209" s="35"/>
      <c r="AKE209" s="35"/>
      <c r="AKF209" s="35"/>
      <c r="AKG209" s="35"/>
      <c r="AKH209" s="35"/>
      <c r="AKI209" s="35"/>
      <c r="AKJ209" s="35"/>
      <c r="AKK209" s="35"/>
      <c r="AKL209" s="35"/>
      <c r="AKM209" s="35"/>
      <c r="AKN209" s="35"/>
      <c r="AKO209" s="35"/>
      <c r="AKP209" s="35"/>
      <c r="AKQ209" s="35"/>
      <c r="AKR209" s="35"/>
      <c r="AKS209" s="35"/>
      <c r="AKT209" s="35"/>
      <c r="AKU209" s="35"/>
      <c r="AKV209" s="35"/>
      <c r="AKW209" s="35"/>
      <c r="AKX209" s="35"/>
      <c r="AKY209" s="35"/>
      <c r="AKZ209" s="35"/>
      <c r="ALA209" s="35"/>
      <c r="ALB209" s="35"/>
      <c r="ALC209" s="35"/>
      <c r="ALD209" s="35"/>
      <c r="ALE209" s="35"/>
      <c r="ALF209" s="35"/>
      <c r="ALG209" s="35"/>
      <c r="ALH209" s="35"/>
      <c r="ALI209" s="35"/>
      <c r="ALJ209" s="35"/>
      <c r="ALK209" s="35"/>
      <c r="ALL209" s="35"/>
      <c r="ALM209" s="35"/>
      <c r="ALN209" s="35"/>
      <c r="ALO209" s="35"/>
      <c r="ALP209" s="35"/>
      <c r="ALQ209" s="35"/>
      <c r="ALR209" s="35"/>
      <c r="ALS209" s="35"/>
      <c r="ALT209" s="35"/>
      <c r="ALU209" s="35"/>
      <c r="ALV209" s="35"/>
      <c r="ALW209" s="35"/>
      <c r="ALX209" s="35"/>
      <c r="ALY209" s="35"/>
      <c r="ALZ209" s="35"/>
      <c r="AMA209" s="35"/>
    </row>
    <row r="210" spans="14:1015">
      <c r="N210" s="3">
        <f>Y210*info!T$4+AC210*info!T$5+AG210*info!T$6+AK210*info!T$7+N209</f>
        <v>4.4117999999999968</v>
      </c>
      <c r="P210" s="45">
        <v>170</v>
      </c>
      <c r="Q210" s="131"/>
      <c r="R210" s="131"/>
      <c r="S210" s="161">
        <f t="shared" si="93"/>
        <v>3.1288537549407115E-2</v>
      </c>
      <c r="T210" s="169">
        <f>AA209*$AA$30*$AA$34*(1-$AA$32)+AE209*$AE$30*$AE$34*(1-$AE$32)+AI209*$AI$30*$AI$34*(1-$AI$32)+AM209*$AM$30*$AM$34*(1-$AM$32)+AQ209*$AQ$30*$AQ$34*(1-$AQ$32)+AU209*$AU$30*$AU$34*(1-$AU$32)+Q210-R210+AW209+AX209+Advance!G184</f>
        <v>0.26999999999999913</v>
      </c>
      <c r="U210" s="132">
        <f t="shared" si="102"/>
        <v>0</v>
      </c>
      <c r="V210" s="165">
        <f t="shared" si="81"/>
        <v>0.26999999999999913</v>
      </c>
      <c r="W210" s="166">
        <f t="shared" si="94"/>
        <v>10.715999999999999</v>
      </c>
      <c r="X210" s="49"/>
      <c r="Y210" s="42">
        <f t="shared" si="73"/>
        <v>0</v>
      </c>
      <c r="Z210" s="46">
        <f t="shared" si="95"/>
        <v>0</v>
      </c>
      <c r="AA210" s="47">
        <f t="shared" si="82"/>
        <v>0</v>
      </c>
      <c r="AB210" s="48">
        <f t="shared" si="83"/>
        <v>0.26999999999999913</v>
      </c>
      <c r="AC210" s="49">
        <f t="shared" si="84"/>
        <v>0</v>
      </c>
      <c r="AD210" s="46">
        <f t="shared" si="96"/>
        <v>0</v>
      </c>
      <c r="AE210" s="46">
        <f t="shared" si="85"/>
        <v>100</v>
      </c>
      <c r="AF210" s="50">
        <f t="shared" si="74"/>
        <v>0.26999999999999913</v>
      </c>
      <c r="AG210" s="42">
        <f t="shared" si="97"/>
        <v>5</v>
      </c>
      <c r="AH210" s="46">
        <f t="shared" si="98"/>
        <v>-5</v>
      </c>
      <c r="AI210" s="46">
        <f t="shared" si="86"/>
        <v>200</v>
      </c>
      <c r="AJ210" s="50">
        <f t="shared" si="75"/>
        <v>0.14999999999999913</v>
      </c>
      <c r="AK210" s="42">
        <f t="shared" si="87"/>
        <v>4</v>
      </c>
      <c r="AL210" s="46">
        <f t="shared" si="99"/>
        <v>-3</v>
      </c>
      <c r="AM210" s="46">
        <f t="shared" si="88"/>
        <v>131</v>
      </c>
      <c r="AN210" s="50">
        <f t="shared" si="76"/>
        <v>5.9999999999991449E-3</v>
      </c>
      <c r="AO210" s="42">
        <f t="shared" si="89"/>
        <v>0</v>
      </c>
      <c r="AP210" s="46">
        <f t="shared" si="100"/>
        <v>0</v>
      </c>
      <c r="AQ210" s="46">
        <f t="shared" si="90"/>
        <v>0</v>
      </c>
      <c r="AR210" s="50">
        <f t="shared" si="77"/>
        <v>5.9999999999991449E-3</v>
      </c>
      <c r="AS210" s="42">
        <f t="shared" si="91"/>
        <v>0</v>
      </c>
      <c r="AT210" s="46">
        <f t="shared" si="101"/>
        <v>0</v>
      </c>
      <c r="AU210" s="46">
        <f t="shared" si="92"/>
        <v>0</v>
      </c>
      <c r="AV210" s="51">
        <f t="shared" si="78"/>
        <v>5.9999999999991449E-3</v>
      </c>
      <c r="AW210" s="42">
        <f t="shared" si="79"/>
        <v>0.26999999999999913</v>
      </c>
      <c r="AX210" s="43">
        <f t="shared" si="80"/>
        <v>-0.26400000000000001</v>
      </c>
      <c r="AY210" s="42">
        <f t="shared" si="103"/>
        <v>431</v>
      </c>
      <c r="AZ210" s="52">
        <f t="shared" si="104"/>
        <v>10.715999999999999</v>
      </c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  <c r="QR210" s="35"/>
      <c r="QS210" s="35"/>
      <c r="QT210" s="35"/>
      <c r="QU210" s="35"/>
      <c r="QV210" s="35"/>
      <c r="QW210" s="35"/>
      <c r="QX210" s="35"/>
      <c r="QY210" s="35"/>
      <c r="QZ210" s="35"/>
      <c r="RA210" s="35"/>
      <c r="RB210" s="35"/>
      <c r="RC210" s="35"/>
      <c r="RD210" s="35"/>
      <c r="RE210" s="35"/>
      <c r="RF210" s="35"/>
      <c r="RG210" s="35"/>
      <c r="RH210" s="35"/>
      <c r="RI210" s="35"/>
      <c r="RJ210" s="35"/>
      <c r="RK210" s="35"/>
      <c r="RL210" s="35"/>
      <c r="RM210" s="35"/>
      <c r="RN210" s="35"/>
      <c r="RO210" s="35"/>
      <c r="RP210" s="35"/>
      <c r="RQ210" s="35"/>
      <c r="RR210" s="35"/>
      <c r="RS210" s="35"/>
      <c r="RT210" s="35"/>
      <c r="RU210" s="35"/>
      <c r="RV210" s="35"/>
      <c r="RW210" s="35"/>
      <c r="RX210" s="35"/>
      <c r="RY210" s="35"/>
      <c r="RZ210" s="35"/>
      <c r="SA210" s="35"/>
      <c r="SB210" s="35"/>
      <c r="SC210" s="35"/>
      <c r="SD210" s="35"/>
      <c r="SE210" s="35"/>
      <c r="SF210" s="35"/>
      <c r="SG210" s="35"/>
      <c r="SH210" s="35"/>
      <c r="SI210" s="35"/>
      <c r="SJ210" s="35"/>
      <c r="SK210" s="35"/>
      <c r="SL210" s="35"/>
      <c r="SM210" s="35"/>
      <c r="SN210" s="35"/>
      <c r="SO210" s="35"/>
      <c r="SP210" s="35"/>
      <c r="SQ210" s="35"/>
      <c r="SR210" s="35"/>
      <c r="SS210" s="35"/>
      <c r="ST210" s="35"/>
      <c r="SU210" s="35"/>
      <c r="SV210" s="35"/>
      <c r="SW210" s="35"/>
      <c r="SX210" s="35"/>
      <c r="SY210" s="35"/>
      <c r="SZ210" s="35"/>
      <c r="TA210" s="35"/>
      <c r="TB210" s="35"/>
      <c r="TC210" s="35"/>
      <c r="TD210" s="35"/>
      <c r="TE210" s="35"/>
      <c r="TF210" s="35"/>
      <c r="TG210" s="35"/>
      <c r="TH210" s="35"/>
      <c r="TI210" s="35"/>
      <c r="TJ210" s="35"/>
      <c r="TK210" s="35"/>
      <c r="TL210" s="35"/>
      <c r="TM210" s="35"/>
      <c r="TN210" s="35"/>
      <c r="TO210" s="35"/>
      <c r="TP210" s="35"/>
      <c r="TQ210" s="35"/>
      <c r="TR210" s="35"/>
      <c r="TS210" s="35"/>
      <c r="TT210" s="35"/>
      <c r="TU210" s="35"/>
      <c r="TV210" s="35"/>
      <c r="TW210" s="35"/>
      <c r="TX210" s="35"/>
      <c r="TY210" s="35"/>
      <c r="TZ210" s="35"/>
      <c r="UA210" s="35"/>
      <c r="UB210" s="35"/>
      <c r="UC210" s="35"/>
      <c r="UD210" s="35"/>
      <c r="UE210" s="35"/>
      <c r="UF210" s="35"/>
      <c r="UG210" s="35"/>
      <c r="UH210" s="35"/>
      <c r="UI210" s="35"/>
      <c r="UJ210" s="35"/>
      <c r="UK210" s="35"/>
      <c r="UL210" s="35"/>
      <c r="UM210" s="35"/>
      <c r="UN210" s="35"/>
      <c r="UO210" s="35"/>
      <c r="UP210" s="35"/>
      <c r="UQ210" s="35"/>
      <c r="UR210" s="35"/>
      <c r="US210" s="35"/>
      <c r="UT210" s="35"/>
      <c r="UU210" s="35"/>
      <c r="UV210" s="35"/>
      <c r="UW210" s="35"/>
      <c r="UX210" s="35"/>
      <c r="UY210" s="35"/>
      <c r="UZ210" s="35"/>
      <c r="VA210" s="35"/>
      <c r="VB210" s="35"/>
      <c r="VC210" s="35"/>
      <c r="VD210" s="35"/>
      <c r="VE210" s="35"/>
      <c r="VF210" s="35"/>
      <c r="VG210" s="35"/>
      <c r="VH210" s="35"/>
      <c r="VI210" s="35"/>
      <c r="VJ210" s="35"/>
      <c r="VK210" s="35"/>
      <c r="VL210" s="35"/>
      <c r="VM210" s="35"/>
      <c r="VN210" s="35"/>
      <c r="VO210" s="35"/>
      <c r="VP210" s="35"/>
      <c r="VQ210" s="35"/>
      <c r="VR210" s="35"/>
      <c r="VS210" s="35"/>
      <c r="VT210" s="35"/>
      <c r="VU210" s="35"/>
      <c r="VV210" s="35"/>
      <c r="VW210" s="35"/>
      <c r="VX210" s="35"/>
      <c r="VY210" s="35"/>
      <c r="VZ210" s="35"/>
      <c r="WA210" s="35"/>
      <c r="WB210" s="35"/>
      <c r="WC210" s="35"/>
      <c r="WD210" s="35"/>
      <c r="WE210" s="35"/>
      <c r="WF210" s="35"/>
      <c r="WG210" s="35"/>
      <c r="WH210" s="35"/>
      <c r="WI210" s="35"/>
      <c r="WJ210" s="35"/>
      <c r="WK210" s="35"/>
      <c r="WL210" s="35"/>
      <c r="WM210" s="35"/>
      <c r="WN210" s="35"/>
      <c r="WO210" s="35"/>
      <c r="WP210" s="35"/>
      <c r="WQ210" s="35"/>
      <c r="WR210" s="35"/>
      <c r="WS210" s="35"/>
      <c r="WT210" s="35"/>
      <c r="WU210" s="35"/>
      <c r="WV210" s="35"/>
      <c r="WW210" s="35"/>
      <c r="WX210" s="35"/>
      <c r="WY210" s="35"/>
      <c r="WZ210" s="35"/>
      <c r="XA210" s="35"/>
      <c r="XB210" s="35"/>
      <c r="XC210" s="35"/>
      <c r="XD210" s="35"/>
      <c r="XE210" s="35"/>
      <c r="XF210" s="35"/>
      <c r="XG210" s="35"/>
      <c r="XH210" s="35"/>
      <c r="XI210" s="35"/>
      <c r="XJ210" s="35"/>
      <c r="XK210" s="35"/>
      <c r="XL210" s="35"/>
      <c r="XM210" s="35"/>
      <c r="XN210" s="35"/>
      <c r="XO210" s="35"/>
      <c r="XP210" s="35"/>
      <c r="XQ210" s="35"/>
      <c r="XR210" s="35"/>
      <c r="XS210" s="35"/>
      <c r="XT210" s="35"/>
      <c r="XU210" s="35"/>
      <c r="XV210" s="35"/>
      <c r="XW210" s="35"/>
      <c r="XX210" s="35"/>
      <c r="XY210" s="35"/>
      <c r="XZ210" s="35"/>
      <c r="YA210" s="35"/>
      <c r="YB210" s="35"/>
      <c r="YC210" s="35"/>
      <c r="YD210" s="35"/>
      <c r="YE210" s="35"/>
      <c r="YF210" s="35"/>
      <c r="YG210" s="35"/>
      <c r="YH210" s="35"/>
      <c r="YI210" s="35"/>
      <c r="YJ210" s="35"/>
      <c r="YK210" s="35"/>
      <c r="YL210" s="35"/>
      <c r="YM210" s="35"/>
      <c r="YN210" s="35"/>
      <c r="YO210" s="35"/>
      <c r="YP210" s="35"/>
      <c r="YQ210" s="35"/>
      <c r="YR210" s="35"/>
      <c r="YS210" s="35"/>
      <c r="YT210" s="35"/>
      <c r="YU210" s="35"/>
      <c r="YV210" s="35"/>
      <c r="YW210" s="35"/>
      <c r="YX210" s="35"/>
      <c r="YY210" s="35"/>
      <c r="YZ210" s="35"/>
      <c r="ZA210" s="35"/>
      <c r="ZB210" s="35"/>
      <c r="ZC210" s="35"/>
      <c r="ZD210" s="35"/>
      <c r="ZE210" s="35"/>
      <c r="ZF210" s="35"/>
      <c r="ZG210" s="35"/>
      <c r="ZH210" s="35"/>
      <c r="ZI210" s="35"/>
      <c r="ZJ210" s="35"/>
      <c r="ZK210" s="35"/>
      <c r="ZL210" s="35"/>
      <c r="ZM210" s="35"/>
      <c r="ZN210" s="35"/>
      <c r="ZO210" s="35"/>
      <c r="ZP210" s="35"/>
      <c r="ZQ210" s="35"/>
      <c r="ZR210" s="35"/>
      <c r="ZS210" s="35"/>
      <c r="ZT210" s="35"/>
      <c r="ZU210" s="35"/>
      <c r="ZV210" s="35"/>
      <c r="ZW210" s="35"/>
      <c r="ZX210" s="35"/>
      <c r="ZY210" s="35"/>
      <c r="ZZ210" s="35"/>
      <c r="AAA210" s="35"/>
      <c r="AAB210" s="35"/>
      <c r="AAC210" s="35"/>
      <c r="AAD210" s="35"/>
      <c r="AAE210" s="35"/>
      <c r="AAF210" s="35"/>
      <c r="AAG210" s="35"/>
      <c r="AAH210" s="35"/>
      <c r="AAI210" s="35"/>
      <c r="AAJ210" s="35"/>
      <c r="AAK210" s="35"/>
      <c r="AAL210" s="35"/>
      <c r="AAM210" s="35"/>
      <c r="AAN210" s="35"/>
      <c r="AAO210" s="35"/>
      <c r="AAP210" s="35"/>
      <c r="AAQ210" s="35"/>
      <c r="AAR210" s="35"/>
      <c r="AAS210" s="35"/>
      <c r="AAT210" s="35"/>
      <c r="AAU210" s="35"/>
      <c r="AAV210" s="35"/>
      <c r="AAW210" s="35"/>
      <c r="AAX210" s="35"/>
      <c r="AAY210" s="35"/>
      <c r="AAZ210" s="35"/>
      <c r="ABA210" s="35"/>
      <c r="ABB210" s="35"/>
      <c r="ABC210" s="35"/>
      <c r="ABD210" s="35"/>
      <c r="ABE210" s="35"/>
      <c r="ABF210" s="35"/>
      <c r="ABG210" s="35"/>
      <c r="ABH210" s="35"/>
      <c r="ABI210" s="35"/>
      <c r="ABJ210" s="35"/>
      <c r="ABK210" s="35"/>
      <c r="ABL210" s="35"/>
      <c r="ABM210" s="35"/>
      <c r="ABN210" s="35"/>
      <c r="ABO210" s="35"/>
      <c r="ABP210" s="35"/>
      <c r="ABQ210" s="35"/>
      <c r="ABR210" s="35"/>
      <c r="ABS210" s="35"/>
      <c r="ABT210" s="35"/>
      <c r="ABU210" s="35"/>
      <c r="ABV210" s="35"/>
      <c r="ABW210" s="35"/>
      <c r="ABX210" s="35"/>
      <c r="ABY210" s="35"/>
      <c r="ABZ210" s="35"/>
      <c r="ACA210" s="35"/>
      <c r="ACB210" s="35"/>
      <c r="ACC210" s="35"/>
      <c r="ACD210" s="35"/>
      <c r="ACE210" s="35"/>
      <c r="ACF210" s="35"/>
      <c r="ACG210" s="35"/>
      <c r="ACH210" s="35"/>
      <c r="ACI210" s="35"/>
      <c r="ACJ210" s="35"/>
      <c r="ACK210" s="35"/>
      <c r="ACL210" s="35"/>
      <c r="ACM210" s="35"/>
      <c r="ACN210" s="35"/>
      <c r="ACO210" s="35"/>
      <c r="ACP210" s="35"/>
      <c r="ACQ210" s="35"/>
      <c r="ACR210" s="35"/>
      <c r="ACS210" s="35"/>
      <c r="ACT210" s="35"/>
      <c r="ACU210" s="35"/>
      <c r="ACV210" s="35"/>
      <c r="ACW210" s="35"/>
      <c r="ACX210" s="35"/>
      <c r="ACY210" s="35"/>
      <c r="ACZ210" s="35"/>
      <c r="ADA210" s="35"/>
      <c r="ADB210" s="35"/>
      <c r="ADC210" s="35"/>
      <c r="ADD210" s="35"/>
      <c r="ADE210" s="35"/>
      <c r="ADF210" s="35"/>
      <c r="ADG210" s="35"/>
      <c r="ADH210" s="35"/>
      <c r="ADI210" s="35"/>
      <c r="ADJ210" s="35"/>
      <c r="ADK210" s="35"/>
      <c r="ADL210" s="35"/>
      <c r="ADM210" s="35"/>
      <c r="ADN210" s="35"/>
      <c r="ADO210" s="35"/>
      <c r="ADP210" s="35"/>
      <c r="ADQ210" s="35"/>
      <c r="ADR210" s="35"/>
      <c r="ADS210" s="35"/>
      <c r="ADT210" s="35"/>
      <c r="ADU210" s="35"/>
      <c r="ADV210" s="35"/>
      <c r="ADW210" s="35"/>
      <c r="ADX210" s="35"/>
      <c r="ADY210" s="35"/>
      <c r="ADZ210" s="35"/>
      <c r="AEA210" s="35"/>
      <c r="AEB210" s="35"/>
      <c r="AEC210" s="35"/>
      <c r="AED210" s="35"/>
      <c r="AEE210" s="35"/>
      <c r="AEF210" s="35"/>
      <c r="AEG210" s="35"/>
      <c r="AEH210" s="35"/>
      <c r="AEI210" s="35"/>
      <c r="AEJ210" s="35"/>
      <c r="AEK210" s="35"/>
      <c r="AEL210" s="35"/>
      <c r="AEM210" s="35"/>
      <c r="AEN210" s="35"/>
      <c r="AEO210" s="35"/>
      <c r="AEP210" s="35"/>
      <c r="AEQ210" s="35"/>
      <c r="AER210" s="35"/>
      <c r="AES210" s="35"/>
      <c r="AET210" s="35"/>
      <c r="AEU210" s="35"/>
      <c r="AEV210" s="35"/>
      <c r="AEW210" s="35"/>
      <c r="AEX210" s="35"/>
      <c r="AEY210" s="35"/>
      <c r="AEZ210" s="35"/>
      <c r="AFA210" s="35"/>
      <c r="AFB210" s="35"/>
      <c r="AFC210" s="35"/>
      <c r="AFD210" s="35"/>
      <c r="AFE210" s="35"/>
      <c r="AFF210" s="35"/>
      <c r="AFG210" s="35"/>
      <c r="AFH210" s="35"/>
      <c r="AFI210" s="35"/>
      <c r="AFJ210" s="35"/>
      <c r="AFK210" s="35"/>
      <c r="AFL210" s="35"/>
      <c r="AFM210" s="35"/>
      <c r="AFN210" s="35"/>
      <c r="AFO210" s="35"/>
      <c r="AFP210" s="35"/>
      <c r="AFQ210" s="35"/>
      <c r="AFR210" s="35"/>
      <c r="AFS210" s="35"/>
      <c r="AFT210" s="35"/>
      <c r="AFU210" s="35"/>
      <c r="AFV210" s="35"/>
      <c r="AFW210" s="35"/>
      <c r="AFX210" s="35"/>
      <c r="AFY210" s="35"/>
      <c r="AFZ210" s="35"/>
      <c r="AGA210" s="35"/>
      <c r="AGB210" s="35"/>
      <c r="AGC210" s="35"/>
      <c r="AGD210" s="35"/>
      <c r="AGE210" s="35"/>
      <c r="AGF210" s="35"/>
      <c r="AGG210" s="35"/>
      <c r="AGH210" s="35"/>
      <c r="AGI210" s="35"/>
      <c r="AGJ210" s="35"/>
      <c r="AGK210" s="35"/>
      <c r="AGL210" s="35"/>
      <c r="AGM210" s="35"/>
      <c r="AGN210" s="35"/>
      <c r="AGO210" s="35"/>
      <c r="AGP210" s="35"/>
      <c r="AGQ210" s="35"/>
      <c r="AGR210" s="35"/>
      <c r="AGS210" s="35"/>
      <c r="AGT210" s="35"/>
      <c r="AGU210" s="35"/>
      <c r="AGV210" s="35"/>
      <c r="AGW210" s="35"/>
      <c r="AGX210" s="35"/>
      <c r="AGY210" s="35"/>
      <c r="AGZ210" s="35"/>
      <c r="AHA210" s="35"/>
      <c r="AHB210" s="35"/>
      <c r="AHC210" s="35"/>
      <c r="AHD210" s="35"/>
      <c r="AHE210" s="35"/>
      <c r="AHF210" s="35"/>
      <c r="AHG210" s="35"/>
      <c r="AHH210" s="35"/>
      <c r="AHI210" s="35"/>
      <c r="AHJ210" s="35"/>
      <c r="AHK210" s="35"/>
      <c r="AHL210" s="35"/>
      <c r="AHM210" s="35"/>
      <c r="AHN210" s="35"/>
      <c r="AHO210" s="35"/>
      <c r="AHP210" s="35"/>
      <c r="AHQ210" s="35"/>
      <c r="AHR210" s="35"/>
      <c r="AHS210" s="35"/>
      <c r="AHT210" s="35"/>
      <c r="AHU210" s="35"/>
      <c r="AHV210" s="35"/>
      <c r="AHW210" s="35"/>
      <c r="AHX210" s="35"/>
      <c r="AHY210" s="35"/>
      <c r="AHZ210" s="35"/>
      <c r="AIA210" s="35"/>
      <c r="AIB210" s="35"/>
      <c r="AIC210" s="35"/>
      <c r="AID210" s="35"/>
      <c r="AIE210" s="35"/>
      <c r="AIF210" s="35"/>
      <c r="AIG210" s="35"/>
      <c r="AIH210" s="35"/>
      <c r="AII210" s="35"/>
      <c r="AIJ210" s="35"/>
      <c r="AIK210" s="35"/>
      <c r="AIL210" s="35"/>
      <c r="AIM210" s="35"/>
      <c r="AIN210" s="35"/>
      <c r="AIO210" s="35"/>
      <c r="AIP210" s="35"/>
      <c r="AIQ210" s="35"/>
      <c r="AIR210" s="35"/>
      <c r="AIS210" s="35"/>
      <c r="AIT210" s="35"/>
      <c r="AIU210" s="35"/>
      <c r="AIV210" s="35"/>
      <c r="AIW210" s="35"/>
      <c r="AIX210" s="35"/>
      <c r="AIY210" s="35"/>
      <c r="AIZ210" s="35"/>
      <c r="AJA210" s="35"/>
      <c r="AJB210" s="35"/>
      <c r="AJC210" s="35"/>
      <c r="AJD210" s="35"/>
      <c r="AJE210" s="35"/>
      <c r="AJF210" s="35"/>
      <c r="AJG210" s="35"/>
      <c r="AJH210" s="35"/>
      <c r="AJI210" s="35"/>
      <c r="AJJ210" s="35"/>
      <c r="AJK210" s="35"/>
      <c r="AJL210" s="35"/>
      <c r="AJM210" s="35"/>
      <c r="AJN210" s="35"/>
      <c r="AJO210" s="35"/>
      <c r="AJP210" s="35"/>
      <c r="AJQ210" s="35"/>
      <c r="AJR210" s="35"/>
      <c r="AJS210" s="35"/>
      <c r="AJT210" s="35"/>
      <c r="AJU210" s="35"/>
      <c r="AJV210" s="35"/>
      <c r="AJW210" s="35"/>
      <c r="AJX210" s="35"/>
      <c r="AJY210" s="35"/>
      <c r="AJZ210" s="35"/>
      <c r="AKA210" s="35"/>
      <c r="AKB210" s="35"/>
      <c r="AKC210" s="35"/>
      <c r="AKD210" s="35"/>
      <c r="AKE210" s="35"/>
      <c r="AKF210" s="35"/>
      <c r="AKG210" s="35"/>
      <c r="AKH210" s="35"/>
      <c r="AKI210" s="35"/>
      <c r="AKJ210" s="35"/>
      <c r="AKK210" s="35"/>
      <c r="AKL210" s="35"/>
      <c r="AKM210" s="35"/>
      <c r="AKN210" s="35"/>
      <c r="AKO210" s="35"/>
      <c r="AKP210" s="35"/>
      <c r="AKQ210" s="35"/>
      <c r="AKR210" s="35"/>
      <c r="AKS210" s="35"/>
      <c r="AKT210" s="35"/>
      <c r="AKU210" s="35"/>
      <c r="AKV210" s="35"/>
      <c r="AKW210" s="35"/>
      <c r="AKX210" s="35"/>
      <c r="AKY210" s="35"/>
      <c r="AKZ210" s="35"/>
      <c r="ALA210" s="35"/>
      <c r="ALB210" s="35"/>
      <c r="ALC210" s="35"/>
      <c r="ALD210" s="35"/>
      <c r="ALE210" s="35"/>
      <c r="ALF210" s="35"/>
      <c r="ALG210" s="35"/>
      <c r="ALH210" s="35"/>
      <c r="ALI210" s="35"/>
      <c r="ALJ210" s="35"/>
      <c r="ALK210" s="35"/>
      <c r="ALL210" s="35"/>
      <c r="ALM210" s="35"/>
      <c r="ALN210" s="35"/>
      <c r="ALO210" s="35"/>
      <c r="ALP210" s="35"/>
      <c r="ALQ210" s="35"/>
      <c r="ALR210" s="35"/>
      <c r="ALS210" s="35"/>
      <c r="ALT210" s="35"/>
      <c r="ALU210" s="35"/>
      <c r="ALV210" s="35"/>
      <c r="ALW210" s="35"/>
      <c r="ALX210" s="35"/>
      <c r="ALY210" s="35"/>
      <c r="ALZ210" s="35"/>
      <c r="AMA210" s="35"/>
    </row>
    <row r="211" spans="14:1015">
      <c r="N211" s="3">
        <f>Y211*info!T$4+AC211*info!T$5+AG211*info!T$6+AK211*info!T$7+N210</f>
        <v>4.4441999999999968</v>
      </c>
      <c r="P211" s="45">
        <v>171</v>
      </c>
      <c r="Q211" s="131"/>
      <c r="R211" s="131"/>
      <c r="S211" s="161">
        <f t="shared" si="93"/>
        <v>3.1370355731225298E-2</v>
      </c>
      <c r="T211" s="169">
        <f>AA210*$AA$30*$AA$34*(1-$AA$32)+AE210*$AE$30*$AE$34*(1-$AE$32)+AI210*$AI$30*$AI$34*(1-$AI$32)+AM210*$AM$30*$AM$34*(1-$AM$32)+AQ210*$AQ$30*$AQ$34*(1-$AQ$32)+AU210*$AU$30*$AU$34*(1-$AU$32)+Q211-R211+AW210+AX210+Advance!G185</f>
        <v>0.27389999999999914</v>
      </c>
      <c r="U211" s="132">
        <f t="shared" si="102"/>
        <v>0</v>
      </c>
      <c r="V211" s="165">
        <f t="shared" si="81"/>
        <v>0.27389999999999914</v>
      </c>
      <c r="W211" s="166">
        <f t="shared" si="94"/>
        <v>10.751999999999999</v>
      </c>
      <c r="X211" s="49"/>
      <c r="Y211" s="42">
        <f t="shared" si="73"/>
        <v>0</v>
      </c>
      <c r="Z211" s="46">
        <f t="shared" si="95"/>
        <v>0</v>
      </c>
      <c r="AA211" s="47">
        <f t="shared" si="82"/>
        <v>0</v>
      </c>
      <c r="AB211" s="48">
        <f t="shared" si="83"/>
        <v>0.27389999999999914</v>
      </c>
      <c r="AC211" s="49">
        <f t="shared" si="84"/>
        <v>0</v>
      </c>
      <c r="AD211" s="46">
        <f t="shared" si="96"/>
        <v>0</v>
      </c>
      <c r="AE211" s="46">
        <f t="shared" si="85"/>
        <v>100</v>
      </c>
      <c r="AF211" s="50">
        <f t="shared" si="74"/>
        <v>0.27389999999999914</v>
      </c>
      <c r="AG211" s="42">
        <f t="shared" si="97"/>
        <v>5</v>
      </c>
      <c r="AH211" s="46">
        <f t="shared" si="98"/>
        <v>-5</v>
      </c>
      <c r="AI211" s="46">
        <f t="shared" si="86"/>
        <v>200</v>
      </c>
      <c r="AJ211" s="50">
        <f t="shared" si="75"/>
        <v>0.15389999999999915</v>
      </c>
      <c r="AK211" s="42">
        <f t="shared" si="87"/>
        <v>4</v>
      </c>
      <c r="AL211" s="46">
        <f t="shared" si="99"/>
        <v>-3</v>
      </c>
      <c r="AM211" s="46">
        <f t="shared" si="88"/>
        <v>132</v>
      </c>
      <c r="AN211" s="50">
        <f t="shared" si="76"/>
        <v>9.8999999999991595E-3</v>
      </c>
      <c r="AO211" s="42">
        <f t="shared" si="89"/>
        <v>0</v>
      </c>
      <c r="AP211" s="46">
        <f t="shared" si="100"/>
        <v>0</v>
      </c>
      <c r="AQ211" s="46">
        <f t="shared" si="90"/>
        <v>0</v>
      </c>
      <c r="AR211" s="50">
        <f t="shared" si="77"/>
        <v>9.8999999999991595E-3</v>
      </c>
      <c r="AS211" s="42">
        <f t="shared" si="91"/>
        <v>0</v>
      </c>
      <c r="AT211" s="46">
        <f t="shared" si="101"/>
        <v>0</v>
      </c>
      <c r="AU211" s="46">
        <f t="shared" si="92"/>
        <v>0</v>
      </c>
      <c r="AV211" s="51">
        <f t="shared" si="78"/>
        <v>9.8999999999991595E-3</v>
      </c>
      <c r="AW211" s="42">
        <f t="shared" si="79"/>
        <v>0.27389999999999914</v>
      </c>
      <c r="AX211" s="43">
        <f t="shared" si="80"/>
        <v>-0.26400000000000001</v>
      </c>
      <c r="AY211" s="42">
        <f t="shared" si="103"/>
        <v>432</v>
      </c>
      <c r="AZ211" s="52">
        <f t="shared" si="104"/>
        <v>10.751999999999999</v>
      </c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  <c r="QR211" s="35"/>
      <c r="QS211" s="35"/>
      <c r="QT211" s="35"/>
      <c r="QU211" s="35"/>
      <c r="QV211" s="35"/>
      <c r="QW211" s="35"/>
      <c r="QX211" s="35"/>
      <c r="QY211" s="35"/>
      <c r="QZ211" s="35"/>
      <c r="RA211" s="35"/>
      <c r="RB211" s="35"/>
      <c r="RC211" s="35"/>
      <c r="RD211" s="35"/>
      <c r="RE211" s="35"/>
      <c r="RF211" s="35"/>
      <c r="RG211" s="35"/>
      <c r="RH211" s="35"/>
      <c r="RI211" s="35"/>
      <c r="RJ211" s="35"/>
      <c r="RK211" s="35"/>
      <c r="RL211" s="35"/>
      <c r="RM211" s="35"/>
      <c r="RN211" s="35"/>
      <c r="RO211" s="35"/>
      <c r="RP211" s="35"/>
      <c r="RQ211" s="35"/>
      <c r="RR211" s="35"/>
      <c r="RS211" s="35"/>
      <c r="RT211" s="35"/>
      <c r="RU211" s="35"/>
      <c r="RV211" s="35"/>
      <c r="RW211" s="35"/>
      <c r="RX211" s="35"/>
      <c r="RY211" s="35"/>
      <c r="RZ211" s="35"/>
      <c r="SA211" s="35"/>
      <c r="SB211" s="35"/>
      <c r="SC211" s="35"/>
      <c r="SD211" s="35"/>
      <c r="SE211" s="35"/>
      <c r="SF211" s="35"/>
      <c r="SG211" s="35"/>
      <c r="SH211" s="35"/>
      <c r="SI211" s="35"/>
      <c r="SJ211" s="35"/>
      <c r="SK211" s="35"/>
      <c r="SL211" s="35"/>
      <c r="SM211" s="35"/>
      <c r="SN211" s="35"/>
      <c r="SO211" s="35"/>
      <c r="SP211" s="35"/>
      <c r="SQ211" s="35"/>
      <c r="SR211" s="35"/>
      <c r="SS211" s="35"/>
      <c r="ST211" s="35"/>
      <c r="SU211" s="35"/>
      <c r="SV211" s="35"/>
      <c r="SW211" s="35"/>
      <c r="SX211" s="35"/>
      <c r="SY211" s="35"/>
      <c r="SZ211" s="35"/>
      <c r="TA211" s="35"/>
      <c r="TB211" s="35"/>
      <c r="TC211" s="35"/>
      <c r="TD211" s="35"/>
      <c r="TE211" s="35"/>
      <c r="TF211" s="35"/>
      <c r="TG211" s="35"/>
      <c r="TH211" s="35"/>
      <c r="TI211" s="35"/>
      <c r="TJ211" s="35"/>
      <c r="TK211" s="35"/>
      <c r="TL211" s="35"/>
      <c r="TM211" s="35"/>
      <c r="TN211" s="35"/>
      <c r="TO211" s="35"/>
      <c r="TP211" s="35"/>
      <c r="TQ211" s="35"/>
      <c r="TR211" s="35"/>
      <c r="TS211" s="35"/>
      <c r="TT211" s="35"/>
      <c r="TU211" s="35"/>
      <c r="TV211" s="35"/>
      <c r="TW211" s="35"/>
      <c r="TX211" s="35"/>
      <c r="TY211" s="35"/>
      <c r="TZ211" s="35"/>
      <c r="UA211" s="35"/>
      <c r="UB211" s="35"/>
      <c r="UC211" s="35"/>
      <c r="UD211" s="35"/>
      <c r="UE211" s="35"/>
      <c r="UF211" s="35"/>
      <c r="UG211" s="35"/>
      <c r="UH211" s="35"/>
      <c r="UI211" s="35"/>
      <c r="UJ211" s="35"/>
      <c r="UK211" s="35"/>
      <c r="UL211" s="35"/>
      <c r="UM211" s="35"/>
      <c r="UN211" s="35"/>
      <c r="UO211" s="35"/>
      <c r="UP211" s="35"/>
      <c r="UQ211" s="35"/>
      <c r="UR211" s="35"/>
      <c r="US211" s="35"/>
      <c r="UT211" s="35"/>
      <c r="UU211" s="35"/>
      <c r="UV211" s="35"/>
      <c r="UW211" s="35"/>
      <c r="UX211" s="35"/>
      <c r="UY211" s="35"/>
      <c r="UZ211" s="35"/>
      <c r="VA211" s="35"/>
      <c r="VB211" s="35"/>
      <c r="VC211" s="35"/>
      <c r="VD211" s="35"/>
      <c r="VE211" s="35"/>
      <c r="VF211" s="35"/>
      <c r="VG211" s="35"/>
      <c r="VH211" s="35"/>
      <c r="VI211" s="35"/>
      <c r="VJ211" s="35"/>
      <c r="VK211" s="35"/>
      <c r="VL211" s="35"/>
      <c r="VM211" s="35"/>
      <c r="VN211" s="35"/>
      <c r="VO211" s="35"/>
      <c r="VP211" s="35"/>
      <c r="VQ211" s="35"/>
      <c r="VR211" s="35"/>
      <c r="VS211" s="35"/>
      <c r="VT211" s="35"/>
      <c r="VU211" s="35"/>
      <c r="VV211" s="35"/>
      <c r="VW211" s="35"/>
      <c r="VX211" s="35"/>
      <c r="VY211" s="35"/>
      <c r="VZ211" s="35"/>
      <c r="WA211" s="35"/>
      <c r="WB211" s="35"/>
      <c r="WC211" s="35"/>
      <c r="WD211" s="35"/>
      <c r="WE211" s="35"/>
      <c r="WF211" s="35"/>
      <c r="WG211" s="35"/>
      <c r="WH211" s="35"/>
      <c r="WI211" s="35"/>
      <c r="WJ211" s="35"/>
      <c r="WK211" s="35"/>
      <c r="WL211" s="35"/>
      <c r="WM211" s="35"/>
      <c r="WN211" s="35"/>
      <c r="WO211" s="35"/>
      <c r="WP211" s="35"/>
      <c r="WQ211" s="35"/>
      <c r="WR211" s="35"/>
      <c r="WS211" s="35"/>
      <c r="WT211" s="35"/>
      <c r="WU211" s="35"/>
      <c r="WV211" s="35"/>
      <c r="WW211" s="35"/>
      <c r="WX211" s="35"/>
      <c r="WY211" s="35"/>
      <c r="WZ211" s="35"/>
      <c r="XA211" s="35"/>
      <c r="XB211" s="35"/>
      <c r="XC211" s="35"/>
      <c r="XD211" s="35"/>
      <c r="XE211" s="35"/>
      <c r="XF211" s="35"/>
      <c r="XG211" s="35"/>
      <c r="XH211" s="35"/>
      <c r="XI211" s="35"/>
      <c r="XJ211" s="35"/>
      <c r="XK211" s="35"/>
      <c r="XL211" s="35"/>
      <c r="XM211" s="35"/>
      <c r="XN211" s="35"/>
      <c r="XO211" s="35"/>
      <c r="XP211" s="35"/>
      <c r="XQ211" s="35"/>
      <c r="XR211" s="35"/>
      <c r="XS211" s="35"/>
      <c r="XT211" s="35"/>
      <c r="XU211" s="35"/>
      <c r="XV211" s="35"/>
      <c r="XW211" s="35"/>
      <c r="XX211" s="35"/>
      <c r="XY211" s="35"/>
      <c r="XZ211" s="35"/>
      <c r="YA211" s="35"/>
      <c r="YB211" s="35"/>
      <c r="YC211" s="35"/>
      <c r="YD211" s="35"/>
      <c r="YE211" s="35"/>
      <c r="YF211" s="35"/>
      <c r="YG211" s="35"/>
      <c r="YH211" s="35"/>
      <c r="YI211" s="35"/>
      <c r="YJ211" s="35"/>
      <c r="YK211" s="35"/>
      <c r="YL211" s="35"/>
      <c r="YM211" s="35"/>
      <c r="YN211" s="35"/>
      <c r="YO211" s="35"/>
      <c r="YP211" s="35"/>
      <c r="YQ211" s="35"/>
      <c r="YR211" s="35"/>
      <c r="YS211" s="35"/>
      <c r="YT211" s="35"/>
      <c r="YU211" s="35"/>
      <c r="YV211" s="35"/>
      <c r="YW211" s="35"/>
      <c r="YX211" s="35"/>
      <c r="YY211" s="35"/>
      <c r="YZ211" s="35"/>
      <c r="ZA211" s="35"/>
      <c r="ZB211" s="35"/>
      <c r="ZC211" s="35"/>
      <c r="ZD211" s="35"/>
      <c r="ZE211" s="35"/>
      <c r="ZF211" s="35"/>
      <c r="ZG211" s="35"/>
      <c r="ZH211" s="35"/>
      <c r="ZI211" s="35"/>
      <c r="ZJ211" s="35"/>
      <c r="ZK211" s="35"/>
      <c r="ZL211" s="35"/>
      <c r="ZM211" s="35"/>
      <c r="ZN211" s="35"/>
      <c r="ZO211" s="35"/>
      <c r="ZP211" s="35"/>
      <c r="ZQ211" s="35"/>
      <c r="ZR211" s="35"/>
      <c r="ZS211" s="35"/>
      <c r="ZT211" s="35"/>
      <c r="ZU211" s="35"/>
      <c r="ZV211" s="35"/>
      <c r="ZW211" s="35"/>
      <c r="ZX211" s="35"/>
      <c r="ZY211" s="35"/>
      <c r="ZZ211" s="35"/>
      <c r="AAA211" s="35"/>
      <c r="AAB211" s="35"/>
      <c r="AAC211" s="35"/>
      <c r="AAD211" s="35"/>
      <c r="AAE211" s="35"/>
      <c r="AAF211" s="35"/>
      <c r="AAG211" s="35"/>
      <c r="AAH211" s="35"/>
      <c r="AAI211" s="35"/>
      <c r="AAJ211" s="35"/>
      <c r="AAK211" s="35"/>
      <c r="AAL211" s="35"/>
      <c r="AAM211" s="35"/>
      <c r="AAN211" s="35"/>
      <c r="AAO211" s="35"/>
      <c r="AAP211" s="35"/>
      <c r="AAQ211" s="35"/>
      <c r="AAR211" s="35"/>
      <c r="AAS211" s="35"/>
      <c r="AAT211" s="35"/>
      <c r="AAU211" s="35"/>
      <c r="AAV211" s="35"/>
      <c r="AAW211" s="35"/>
      <c r="AAX211" s="35"/>
      <c r="AAY211" s="35"/>
      <c r="AAZ211" s="35"/>
      <c r="ABA211" s="35"/>
      <c r="ABB211" s="35"/>
      <c r="ABC211" s="35"/>
      <c r="ABD211" s="35"/>
      <c r="ABE211" s="35"/>
      <c r="ABF211" s="35"/>
      <c r="ABG211" s="35"/>
      <c r="ABH211" s="35"/>
      <c r="ABI211" s="35"/>
      <c r="ABJ211" s="35"/>
      <c r="ABK211" s="35"/>
      <c r="ABL211" s="35"/>
      <c r="ABM211" s="35"/>
      <c r="ABN211" s="35"/>
      <c r="ABO211" s="35"/>
      <c r="ABP211" s="35"/>
      <c r="ABQ211" s="35"/>
      <c r="ABR211" s="35"/>
      <c r="ABS211" s="35"/>
      <c r="ABT211" s="35"/>
      <c r="ABU211" s="35"/>
      <c r="ABV211" s="35"/>
      <c r="ABW211" s="35"/>
      <c r="ABX211" s="35"/>
      <c r="ABY211" s="35"/>
      <c r="ABZ211" s="35"/>
      <c r="ACA211" s="35"/>
      <c r="ACB211" s="35"/>
      <c r="ACC211" s="35"/>
      <c r="ACD211" s="35"/>
      <c r="ACE211" s="35"/>
      <c r="ACF211" s="35"/>
      <c r="ACG211" s="35"/>
      <c r="ACH211" s="35"/>
      <c r="ACI211" s="35"/>
      <c r="ACJ211" s="35"/>
      <c r="ACK211" s="35"/>
      <c r="ACL211" s="35"/>
      <c r="ACM211" s="35"/>
      <c r="ACN211" s="35"/>
      <c r="ACO211" s="35"/>
      <c r="ACP211" s="35"/>
      <c r="ACQ211" s="35"/>
      <c r="ACR211" s="35"/>
      <c r="ACS211" s="35"/>
      <c r="ACT211" s="35"/>
      <c r="ACU211" s="35"/>
      <c r="ACV211" s="35"/>
      <c r="ACW211" s="35"/>
      <c r="ACX211" s="35"/>
      <c r="ACY211" s="35"/>
      <c r="ACZ211" s="35"/>
      <c r="ADA211" s="35"/>
      <c r="ADB211" s="35"/>
      <c r="ADC211" s="35"/>
      <c r="ADD211" s="35"/>
      <c r="ADE211" s="35"/>
      <c r="ADF211" s="35"/>
      <c r="ADG211" s="35"/>
      <c r="ADH211" s="35"/>
      <c r="ADI211" s="35"/>
      <c r="ADJ211" s="35"/>
      <c r="ADK211" s="35"/>
      <c r="ADL211" s="35"/>
      <c r="ADM211" s="35"/>
      <c r="ADN211" s="35"/>
      <c r="ADO211" s="35"/>
      <c r="ADP211" s="35"/>
      <c r="ADQ211" s="35"/>
      <c r="ADR211" s="35"/>
      <c r="ADS211" s="35"/>
      <c r="ADT211" s="35"/>
      <c r="ADU211" s="35"/>
      <c r="ADV211" s="35"/>
      <c r="ADW211" s="35"/>
      <c r="ADX211" s="35"/>
      <c r="ADY211" s="35"/>
      <c r="ADZ211" s="35"/>
      <c r="AEA211" s="35"/>
      <c r="AEB211" s="35"/>
      <c r="AEC211" s="35"/>
      <c r="AED211" s="35"/>
      <c r="AEE211" s="35"/>
      <c r="AEF211" s="35"/>
      <c r="AEG211" s="35"/>
      <c r="AEH211" s="35"/>
      <c r="AEI211" s="35"/>
      <c r="AEJ211" s="35"/>
      <c r="AEK211" s="35"/>
      <c r="AEL211" s="35"/>
      <c r="AEM211" s="35"/>
      <c r="AEN211" s="35"/>
      <c r="AEO211" s="35"/>
      <c r="AEP211" s="35"/>
      <c r="AEQ211" s="35"/>
      <c r="AER211" s="35"/>
      <c r="AES211" s="35"/>
      <c r="AET211" s="35"/>
      <c r="AEU211" s="35"/>
      <c r="AEV211" s="35"/>
      <c r="AEW211" s="35"/>
      <c r="AEX211" s="35"/>
      <c r="AEY211" s="35"/>
      <c r="AEZ211" s="35"/>
      <c r="AFA211" s="35"/>
      <c r="AFB211" s="35"/>
      <c r="AFC211" s="35"/>
      <c r="AFD211" s="35"/>
      <c r="AFE211" s="35"/>
      <c r="AFF211" s="35"/>
      <c r="AFG211" s="35"/>
      <c r="AFH211" s="35"/>
      <c r="AFI211" s="35"/>
      <c r="AFJ211" s="35"/>
      <c r="AFK211" s="35"/>
      <c r="AFL211" s="35"/>
      <c r="AFM211" s="35"/>
      <c r="AFN211" s="35"/>
      <c r="AFO211" s="35"/>
      <c r="AFP211" s="35"/>
      <c r="AFQ211" s="35"/>
      <c r="AFR211" s="35"/>
      <c r="AFS211" s="35"/>
      <c r="AFT211" s="35"/>
      <c r="AFU211" s="35"/>
      <c r="AFV211" s="35"/>
      <c r="AFW211" s="35"/>
      <c r="AFX211" s="35"/>
      <c r="AFY211" s="35"/>
      <c r="AFZ211" s="35"/>
      <c r="AGA211" s="35"/>
      <c r="AGB211" s="35"/>
      <c r="AGC211" s="35"/>
      <c r="AGD211" s="35"/>
      <c r="AGE211" s="35"/>
      <c r="AGF211" s="35"/>
      <c r="AGG211" s="35"/>
      <c r="AGH211" s="35"/>
      <c r="AGI211" s="35"/>
      <c r="AGJ211" s="35"/>
      <c r="AGK211" s="35"/>
      <c r="AGL211" s="35"/>
      <c r="AGM211" s="35"/>
      <c r="AGN211" s="35"/>
      <c r="AGO211" s="35"/>
      <c r="AGP211" s="35"/>
      <c r="AGQ211" s="35"/>
      <c r="AGR211" s="35"/>
      <c r="AGS211" s="35"/>
      <c r="AGT211" s="35"/>
      <c r="AGU211" s="35"/>
      <c r="AGV211" s="35"/>
      <c r="AGW211" s="35"/>
      <c r="AGX211" s="35"/>
      <c r="AGY211" s="35"/>
      <c r="AGZ211" s="35"/>
      <c r="AHA211" s="35"/>
      <c r="AHB211" s="35"/>
      <c r="AHC211" s="35"/>
      <c r="AHD211" s="35"/>
      <c r="AHE211" s="35"/>
      <c r="AHF211" s="35"/>
      <c r="AHG211" s="35"/>
      <c r="AHH211" s="35"/>
      <c r="AHI211" s="35"/>
      <c r="AHJ211" s="35"/>
      <c r="AHK211" s="35"/>
      <c r="AHL211" s="35"/>
      <c r="AHM211" s="35"/>
      <c r="AHN211" s="35"/>
      <c r="AHO211" s="35"/>
      <c r="AHP211" s="35"/>
      <c r="AHQ211" s="35"/>
      <c r="AHR211" s="35"/>
      <c r="AHS211" s="35"/>
      <c r="AHT211" s="35"/>
      <c r="AHU211" s="35"/>
      <c r="AHV211" s="35"/>
      <c r="AHW211" s="35"/>
      <c r="AHX211" s="35"/>
      <c r="AHY211" s="35"/>
      <c r="AHZ211" s="35"/>
      <c r="AIA211" s="35"/>
      <c r="AIB211" s="35"/>
      <c r="AIC211" s="35"/>
      <c r="AID211" s="35"/>
      <c r="AIE211" s="35"/>
      <c r="AIF211" s="35"/>
      <c r="AIG211" s="35"/>
      <c r="AIH211" s="35"/>
      <c r="AII211" s="35"/>
      <c r="AIJ211" s="35"/>
      <c r="AIK211" s="35"/>
      <c r="AIL211" s="35"/>
      <c r="AIM211" s="35"/>
      <c r="AIN211" s="35"/>
      <c r="AIO211" s="35"/>
      <c r="AIP211" s="35"/>
      <c r="AIQ211" s="35"/>
      <c r="AIR211" s="35"/>
      <c r="AIS211" s="35"/>
      <c r="AIT211" s="35"/>
      <c r="AIU211" s="35"/>
      <c r="AIV211" s="35"/>
      <c r="AIW211" s="35"/>
      <c r="AIX211" s="35"/>
      <c r="AIY211" s="35"/>
      <c r="AIZ211" s="35"/>
      <c r="AJA211" s="35"/>
      <c r="AJB211" s="35"/>
      <c r="AJC211" s="35"/>
      <c r="AJD211" s="35"/>
      <c r="AJE211" s="35"/>
      <c r="AJF211" s="35"/>
      <c r="AJG211" s="35"/>
      <c r="AJH211" s="35"/>
      <c r="AJI211" s="35"/>
      <c r="AJJ211" s="35"/>
      <c r="AJK211" s="35"/>
      <c r="AJL211" s="35"/>
      <c r="AJM211" s="35"/>
      <c r="AJN211" s="35"/>
      <c r="AJO211" s="35"/>
      <c r="AJP211" s="35"/>
      <c r="AJQ211" s="35"/>
      <c r="AJR211" s="35"/>
      <c r="AJS211" s="35"/>
      <c r="AJT211" s="35"/>
      <c r="AJU211" s="35"/>
      <c r="AJV211" s="35"/>
      <c r="AJW211" s="35"/>
      <c r="AJX211" s="35"/>
      <c r="AJY211" s="35"/>
      <c r="AJZ211" s="35"/>
      <c r="AKA211" s="35"/>
      <c r="AKB211" s="35"/>
      <c r="AKC211" s="35"/>
      <c r="AKD211" s="35"/>
      <c r="AKE211" s="35"/>
      <c r="AKF211" s="35"/>
      <c r="AKG211" s="35"/>
      <c r="AKH211" s="35"/>
      <c r="AKI211" s="35"/>
      <c r="AKJ211" s="35"/>
      <c r="AKK211" s="35"/>
      <c r="AKL211" s="35"/>
      <c r="AKM211" s="35"/>
      <c r="AKN211" s="35"/>
      <c r="AKO211" s="35"/>
      <c r="AKP211" s="35"/>
      <c r="AKQ211" s="35"/>
      <c r="AKR211" s="35"/>
      <c r="AKS211" s="35"/>
      <c r="AKT211" s="35"/>
      <c r="AKU211" s="35"/>
      <c r="AKV211" s="35"/>
      <c r="AKW211" s="35"/>
      <c r="AKX211" s="35"/>
      <c r="AKY211" s="35"/>
      <c r="AKZ211" s="35"/>
      <c r="ALA211" s="35"/>
      <c r="ALB211" s="35"/>
      <c r="ALC211" s="35"/>
      <c r="ALD211" s="35"/>
      <c r="ALE211" s="35"/>
      <c r="ALF211" s="35"/>
      <c r="ALG211" s="35"/>
      <c r="ALH211" s="35"/>
      <c r="ALI211" s="35"/>
      <c r="ALJ211" s="35"/>
      <c r="ALK211" s="35"/>
      <c r="ALL211" s="35"/>
      <c r="ALM211" s="35"/>
      <c r="ALN211" s="35"/>
      <c r="ALO211" s="35"/>
      <c r="ALP211" s="35"/>
      <c r="ALQ211" s="35"/>
      <c r="ALR211" s="35"/>
      <c r="ALS211" s="35"/>
      <c r="ALT211" s="35"/>
      <c r="ALU211" s="35"/>
      <c r="ALV211" s="35"/>
      <c r="ALW211" s="35"/>
      <c r="ALX211" s="35"/>
      <c r="ALY211" s="35"/>
      <c r="ALZ211" s="35"/>
      <c r="AMA211" s="35"/>
    </row>
    <row r="212" spans="14:1015">
      <c r="N212" s="3">
        <f>Y212*info!T$4+AC212*info!T$5+AG212*info!T$6+AK212*info!T$7+N211</f>
        <v>4.4765999999999968</v>
      </c>
      <c r="P212" s="45">
        <v>172</v>
      </c>
      <c r="Q212" s="131"/>
      <c r="R212" s="131"/>
      <c r="S212" s="161">
        <f t="shared" si="93"/>
        <v>3.1452173913043481E-2</v>
      </c>
      <c r="T212" s="169">
        <f>AA211*$AA$30*$AA$34*(1-$AA$32)+AE211*$AE$30*$AE$34*(1-$AE$32)+AI211*$AI$30*$AI$34*(1-$AI$32)+AM211*$AM$30*$AM$34*(1-$AM$32)+AQ211*$AQ$30*$AQ$34*(1-$AQ$32)+AU211*$AU$30*$AU$34*(1-$AU$32)+Q212-R212+AW211+AX211+Advance!G186</f>
        <v>0.27869999999999906</v>
      </c>
      <c r="U212" s="132">
        <f t="shared" si="102"/>
        <v>0</v>
      </c>
      <c r="V212" s="165">
        <f t="shared" si="81"/>
        <v>0.27869999999999906</v>
      </c>
      <c r="W212" s="166">
        <f t="shared" si="94"/>
        <v>10.86</v>
      </c>
      <c r="X212" s="49"/>
      <c r="Y212" s="42">
        <f t="shared" si="73"/>
        <v>0</v>
      </c>
      <c r="Z212" s="46">
        <f t="shared" si="95"/>
        <v>0</v>
      </c>
      <c r="AA212" s="47">
        <f t="shared" si="82"/>
        <v>0</v>
      </c>
      <c r="AB212" s="48">
        <f t="shared" si="83"/>
        <v>0.27869999999999906</v>
      </c>
      <c r="AC212" s="49">
        <f t="shared" si="84"/>
        <v>0</v>
      </c>
      <c r="AD212" s="46">
        <f t="shared" si="96"/>
        <v>0</v>
      </c>
      <c r="AE212" s="46">
        <f t="shared" si="85"/>
        <v>100</v>
      </c>
      <c r="AF212" s="50">
        <f t="shared" si="74"/>
        <v>0.27869999999999906</v>
      </c>
      <c r="AG212" s="42">
        <f t="shared" si="97"/>
        <v>4</v>
      </c>
      <c r="AH212" s="46">
        <f t="shared" si="98"/>
        <v>-4</v>
      </c>
      <c r="AI212" s="46">
        <f t="shared" si="86"/>
        <v>200</v>
      </c>
      <c r="AJ212" s="50">
        <f t="shared" si="75"/>
        <v>0.18269999999999906</v>
      </c>
      <c r="AK212" s="42">
        <f t="shared" si="87"/>
        <v>5</v>
      </c>
      <c r="AL212" s="46">
        <f t="shared" si="99"/>
        <v>-2</v>
      </c>
      <c r="AM212" s="46">
        <f t="shared" si="88"/>
        <v>135</v>
      </c>
      <c r="AN212" s="50">
        <f t="shared" si="76"/>
        <v>2.6999999999990643E-3</v>
      </c>
      <c r="AO212" s="42">
        <f t="shared" si="89"/>
        <v>0</v>
      </c>
      <c r="AP212" s="46">
        <f t="shared" si="100"/>
        <v>0</v>
      </c>
      <c r="AQ212" s="46">
        <f t="shared" si="90"/>
        <v>0</v>
      </c>
      <c r="AR212" s="50">
        <f t="shared" si="77"/>
        <v>2.6999999999990643E-3</v>
      </c>
      <c r="AS212" s="42">
        <f t="shared" si="91"/>
        <v>0</v>
      </c>
      <c r="AT212" s="46">
        <f t="shared" si="101"/>
        <v>0</v>
      </c>
      <c r="AU212" s="46">
        <f t="shared" si="92"/>
        <v>0</v>
      </c>
      <c r="AV212" s="51">
        <f t="shared" si="78"/>
        <v>2.6999999999990643E-3</v>
      </c>
      <c r="AW212" s="42">
        <f t="shared" si="79"/>
        <v>0.27869999999999906</v>
      </c>
      <c r="AX212" s="43">
        <f t="shared" si="80"/>
        <v>-0.27600000000000002</v>
      </c>
      <c r="AY212" s="42">
        <f t="shared" si="103"/>
        <v>435</v>
      </c>
      <c r="AZ212" s="52">
        <f t="shared" si="104"/>
        <v>10.86</v>
      </c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  <c r="QR212" s="35"/>
      <c r="QS212" s="35"/>
      <c r="QT212" s="35"/>
      <c r="QU212" s="35"/>
      <c r="QV212" s="35"/>
      <c r="QW212" s="35"/>
      <c r="QX212" s="35"/>
      <c r="QY212" s="35"/>
      <c r="QZ212" s="35"/>
      <c r="RA212" s="35"/>
      <c r="RB212" s="35"/>
      <c r="RC212" s="35"/>
      <c r="RD212" s="35"/>
      <c r="RE212" s="35"/>
      <c r="RF212" s="35"/>
      <c r="RG212" s="35"/>
      <c r="RH212" s="35"/>
      <c r="RI212" s="35"/>
      <c r="RJ212" s="35"/>
      <c r="RK212" s="35"/>
      <c r="RL212" s="35"/>
      <c r="RM212" s="35"/>
      <c r="RN212" s="35"/>
      <c r="RO212" s="35"/>
      <c r="RP212" s="35"/>
      <c r="RQ212" s="35"/>
      <c r="RR212" s="35"/>
      <c r="RS212" s="35"/>
      <c r="RT212" s="35"/>
      <c r="RU212" s="35"/>
      <c r="RV212" s="35"/>
      <c r="RW212" s="35"/>
      <c r="RX212" s="35"/>
      <c r="RY212" s="35"/>
      <c r="RZ212" s="35"/>
      <c r="SA212" s="35"/>
      <c r="SB212" s="35"/>
      <c r="SC212" s="35"/>
      <c r="SD212" s="35"/>
      <c r="SE212" s="35"/>
      <c r="SF212" s="35"/>
      <c r="SG212" s="35"/>
      <c r="SH212" s="35"/>
      <c r="SI212" s="35"/>
      <c r="SJ212" s="35"/>
      <c r="SK212" s="35"/>
      <c r="SL212" s="35"/>
      <c r="SM212" s="35"/>
      <c r="SN212" s="35"/>
      <c r="SO212" s="35"/>
      <c r="SP212" s="35"/>
      <c r="SQ212" s="35"/>
      <c r="SR212" s="35"/>
      <c r="SS212" s="35"/>
      <c r="ST212" s="35"/>
      <c r="SU212" s="35"/>
      <c r="SV212" s="35"/>
      <c r="SW212" s="35"/>
      <c r="SX212" s="35"/>
      <c r="SY212" s="35"/>
      <c r="SZ212" s="35"/>
      <c r="TA212" s="35"/>
      <c r="TB212" s="35"/>
      <c r="TC212" s="35"/>
      <c r="TD212" s="35"/>
      <c r="TE212" s="35"/>
      <c r="TF212" s="35"/>
      <c r="TG212" s="35"/>
      <c r="TH212" s="35"/>
      <c r="TI212" s="35"/>
      <c r="TJ212" s="35"/>
      <c r="TK212" s="35"/>
      <c r="TL212" s="35"/>
      <c r="TM212" s="35"/>
      <c r="TN212" s="35"/>
      <c r="TO212" s="35"/>
      <c r="TP212" s="35"/>
      <c r="TQ212" s="35"/>
      <c r="TR212" s="35"/>
      <c r="TS212" s="35"/>
      <c r="TT212" s="35"/>
      <c r="TU212" s="35"/>
      <c r="TV212" s="35"/>
      <c r="TW212" s="35"/>
      <c r="TX212" s="35"/>
      <c r="TY212" s="35"/>
      <c r="TZ212" s="35"/>
      <c r="UA212" s="35"/>
      <c r="UB212" s="35"/>
      <c r="UC212" s="35"/>
      <c r="UD212" s="35"/>
      <c r="UE212" s="35"/>
      <c r="UF212" s="35"/>
      <c r="UG212" s="35"/>
      <c r="UH212" s="35"/>
      <c r="UI212" s="35"/>
      <c r="UJ212" s="35"/>
      <c r="UK212" s="35"/>
      <c r="UL212" s="35"/>
      <c r="UM212" s="35"/>
      <c r="UN212" s="35"/>
      <c r="UO212" s="35"/>
      <c r="UP212" s="35"/>
      <c r="UQ212" s="35"/>
      <c r="UR212" s="35"/>
      <c r="US212" s="35"/>
      <c r="UT212" s="35"/>
      <c r="UU212" s="35"/>
      <c r="UV212" s="35"/>
      <c r="UW212" s="35"/>
      <c r="UX212" s="35"/>
      <c r="UY212" s="35"/>
      <c r="UZ212" s="35"/>
      <c r="VA212" s="35"/>
      <c r="VB212" s="35"/>
      <c r="VC212" s="35"/>
      <c r="VD212" s="35"/>
      <c r="VE212" s="35"/>
      <c r="VF212" s="35"/>
      <c r="VG212" s="35"/>
      <c r="VH212" s="35"/>
      <c r="VI212" s="35"/>
      <c r="VJ212" s="35"/>
      <c r="VK212" s="35"/>
      <c r="VL212" s="35"/>
      <c r="VM212" s="35"/>
      <c r="VN212" s="35"/>
      <c r="VO212" s="35"/>
      <c r="VP212" s="35"/>
      <c r="VQ212" s="35"/>
      <c r="VR212" s="35"/>
      <c r="VS212" s="35"/>
      <c r="VT212" s="35"/>
      <c r="VU212" s="35"/>
      <c r="VV212" s="35"/>
      <c r="VW212" s="35"/>
      <c r="VX212" s="35"/>
      <c r="VY212" s="35"/>
      <c r="VZ212" s="35"/>
      <c r="WA212" s="35"/>
      <c r="WB212" s="35"/>
      <c r="WC212" s="35"/>
      <c r="WD212" s="35"/>
      <c r="WE212" s="35"/>
      <c r="WF212" s="35"/>
      <c r="WG212" s="35"/>
      <c r="WH212" s="35"/>
      <c r="WI212" s="35"/>
      <c r="WJ212" s="35"/>
      <c r="WK212" s="35"/>
      <c r="WL212" s="35"/>
      <c r="WM212" s="35"/>
      <c r="WN212" s="35"/>
      <c r="WO212" s="35"/>
      <c r="WP212" s="35"/>
      <c r="WQ212" s="35"/>
      <c r="WR212" s="35"/>
      <c r="WS212" s="35"/>
      <c r="WT212" s="35"/>
      <c r="WU212" s="35"/>
      <c r="WV212" s="35"/>
      <c r="WW212" s="35"/>
      <c r="WX212" s="35"/>
      <c r="WY212" s="35"/>
      <c r="WZ212" s="35"/>
      <c r="XA212" s="35"/>
      <c r="XB212" s="35"/>
      <c r="XC212" s="35"/>
      <c r="XD212" s="35"/>
      <c r="XE212" s="35"/>
      <c r="XF212" s="35"/>
      <c r="XG212" s="35"/>
      <c r="XH212" s="35"/>
      <c r="XI212" s="35"/>
      <c r="XJ212" s="35"/>
      <c r="XK212" s="35"/>
      <c r="XL212" s="35"/>
      <c r="XM212" s="35"/>
      <c r="XN212" s="35"/>
      <c r="XO212" s="35"/>
      <c r="XP212" s="35"/>
      <c r="XQ212" s="35"/>
      <c r="XR212" s="35"/>
      <c r="XS212" s="35"/>
      <c r="XT212" s="35"/>
      <c r="XU212" s="35"/>
      <c r="XV212" s="35"/>
      <c r="XW212" s="35"/>
      <c r="XX212" s="35"/>
      <c r="XY212" s="35"/>
      <c r="XZ212" s="35"/>
      <c r="YA212" s="35"/>
      <c r="YB212" s="35"/>
      <c r="YC212" s="35"/>
      <c r="YD212" s="35"/>
      <c r="YE212" s="35"/>
      <c r="YF212" s="35"/>
      <c r="YG212" s="35"/>
      <c r="YH212" s="35"/>
      <c r="YI212" s="35"/>
      <c r="YJ212" s="35"/>
      <c r="YK212" s="35"/>
      <c r="YL212" s="35"/>
      <c r="YM212" s="35"/>
      <c r="YN212" s="35"/>
      <c r="YO212" s="35"/>
      <c r="YP212" s="35"/>
      <c r="YQ212" s="35"/>
      <c r="YR212" s="35"/>
      <c r="YS212" s="35"/>
      <c r="YT212" s="35"/>
      <c r="YU212" s="35"/>
      <c r="YV212" s="35"/>
      <c r="YW212" s="35"/>
      <c r="YX212" s="35"/>
      <c r="YY212" s="35"/>
      <c r="YZ212" s="35"/>
      <c r="ZA212" s="35"/>
      <c r="ZB212" s="35"/>
      <c r="ZC212" s="35"/>
      <c r="ZD212" s="35"/>
      <c r="ZE212" s="35"/>
      <c r="ZF212" s="35"/>
      <c r="ZG212" s="35"/>
      <c r="ZH212" s="35"/>
      <c r="ZI212" s="35"/>
      <c r="ZJ212" s="35"/>
      <c r="ZK212" s="35"/>
      <c r="ZL212" s="35"/>
      <c r="ZM212" s="35"/>
      <c r="ZN212" s="35"/>
      <c r="ZO212" s="35"/>
      <c r="ZP212" s="35"/>
      <c r="ZQ212" s="35"/>
      <c r="ZR212" s="35"/>
      <c r="ZS212" s="35"/>
      <c r="ZT212" s="35"/>
      <c r="ZU212" s="35"/>
      <c r="ZV212" s="35"/>
      <c r="ZW212" s="35"/>
      <c r="ZX212" s="35"/>
      <c r="ZY212" s="35"/>
      <c r="ZZ212" s="35"/>
      <c r="AAA212" s="35"/>
      <c r="AAB212" s="35"/>
      <c r="AAC212" s="35"/>
      <c r="AAD212" s="35"/>
      <c r="AAE212" s="35"/>
      <c r="AAF212" s="35"/>
      <c r="AAG212" s="35"/>
      <c r="AAH212" s="35"/>
      <c r="AAI212" s="35"/>
      <c r="AAJ212" s="35"/>
      <c r="AAK212" s="35"/>
      <c r="AAL212" s="35"/>
      <c r="AAM212" s="35"/>
      <c r="AAN212" s="35"/>
      <c r="AAO212" s="35"/>
      <c r="AAP212" s="35"/>
      <c r="AAQ212" s="35"/>
      <c r="AAR212" s="35"/>
      <c r="AAS212" s="35"/>
      <c r="AAT212" s="35"/>
      <c r="AAU212" s="35"/>
      <c r="AAV212" s="35"/>
      <c r="AAW212" s="35"/>
      <c r="AAX212" s="35"/>
      <c r="AAY212" s="35"/>
      <c r="AAZ212" s="35"/>
      <c r="ABA212" s="35"/>
      <c r="ABB212" s="35"/>
      <c r="ABC212" s="35"/>
      <c r="ABD212" s="35"/>
      <c r="ABE212" s="35"/>
      <c r="ABF212" s="35"/>
      <c r="ABG212" s="35"/>
      <c r="ABH212" s="35"/>
      <c r="ABI212" s="35"/>
      <c r="ABJ212" s="35"/>
      <c r="ABK212" s="35"/>
      <c r="ABL212" s="35"/>
      <c r="ABM212" s="35"/>
      <c r="ABN212" s="35"/>
      <c r="ABO212" s="35"/>
      <c r="ABP212" s="35"/>
      <c r="ABQ212" s="35"/>
      <c r="ABR212" s="35"/>
      <c r="ABS212" s="35"/>
      <c r="ABT212" s="35"/>
      <c r="ABU212" s="35"/>
      <c r="ABV212" s="35"/>
      <c r="ABW212" s="35"/>
      <c r="ABX212" s="35"/>
      <c r="ABY212" s="35"/>
      <c r="ABZ212" s="35"/>
      <c r="ACA212" s="35"/>
      <c r="ACB212" s="35"/>
      <c r="ACC212" s="35"/>
      <c r="ACD212" s="35"/>
      <c r="ACE212" s="35"/>
      <c r="ACF212" s="35"/>
      <c r="ACG212" s="35"/>
      <c r="ACH212" s="35"/>
      <c r="ACI212" s="35"/>
      <c r="ACJ212" s="35"/>
      <c r="ACK212" s="35"/>
      <c r="ACL212" s="35"/>
      <c r="ACM212" s="35"/>
      <c r="ACN212" s="35"/>
      <c r="ACO212" s="35"/>
      <c r="ACP212" s="35"/>
      <c r="ACQ212" s="35"/>
      <c r="ACR212" s="35"/>
      <c r="ACS212" s="35"/>
      <c r="ACT212" s="35"/>
      <c r="ACU212" s="35"/>
      <c r="ACV212" s="35"/>
      <c r="ACW212" s="35"/>
      <c r="ACX212" s="35"/>
      <c r="ACY212" s="35"/>
      <c r="ACZ212" s="35"/>
      <c r="ADA212" s="35"/>
      <c r="ADB212" s="35"/>
      <c r="ADC212" s="35"/>
      <c r="ADD212" s="35"/>
      <c r="ADE212" s="35"/>
      <c r="ADF212" s="35"/>
      <c r="ADG212" s="35"/>
      <c r="ADH212" s="35"/>
      <c r="ADI212" s="35"/>
      <c r="ADJ212" s="35"/>
      <c r="ADK212" s="35"/>
      <c r="ADL212" s="35"/>
      <c r="ADM212" s="35"/>
      <c r="ADN212" s="35"/>
      <c r="ADO212" s="35"/>
      <c r="ADP212" s="35"/>
      <c r="ADQ212" s="35"/>
      <c r="ADR212" s="35"/>
      <c r="ADS212" s="35"/>
      <c r="ADT212" s="35"/>
      <c r="ADU212" s="35"/>
      <c r="ADV212" s="35"/>
      <c r="ADW212" s="35"/>
      <c r="ADX212" s="35"/>
      <c r="ADY212" s="35"/>
      <c r="ADZ212" s="35"/>
      <c r="AEA212" s="35"/>
      <c r="AEB212" s="35"/>
      <c r="AEC212" s="35"/>
      <c r="AED212" s="35"/>
      <c r="AEE212" s="35"/>
      <c r="AEF212" s="35"/>
      <c r="AEG212" s="35"/>
      <c r="AEH212" s="35"/>
      <c r="AEI212" s="35"/>
      <c r="AEJ212" s="35"/>
      <c r="AEK212" s="35"/>
      <c r="AEL212" s="35"/>
      <c r="AEM212" s="35"/>
      <c r="AEN212" s="35"/>
      <c r="AEO212" s="35"/>
      <c r="AEP212" s="35"/>
      <c r="AEQ212" s="35"/>
      <c r="AER212" s="35"/>
      <c r="AES212" s="35"/>
      <c r="AET212" s="35"/>
      <c r="AEU212" s="35"/>
      <c r="AEV212" s="35"/>
      <c r="AEW212" s="35"/>
      <c r="AEX212" s="35"/>
      <c r="AEY212" s="35"/>
      <c r="AEZ212" s="35"/>
      <c r="AFA212" s="35"/>
      <c r="AFB212" s="35"/>
      <c r="AFC212" s="35"/>
      <c r="AFD212" s="35"/>
      <c r="AFE212" s="35"/>
      <c r="AFF212" s="35"/>
      <c r="AFG212" s="35"/>
      <c r="AFH212" s="35"/>
      <c r="AFI212" s="35"/>
      <c r="AFJ212" s="35"/>
      <c r="AFK212" s="35"/>
      <c r="AFL212" s="35"/>
      <c r="AFM212" s="35"/>
      <c r="AFN212" s="35"/>
      <c r="AFO212" s="35"/>
      <c r="AFP212" s="35"/>
      <c r="AFQ212" s="35"/>
      <c r="AFR212" s="35"/>
      <c r="AFS212" s="35"/>
      <c r="AFT212" s="35"/>
      <c r="AFU212" s="35"/>
      <c r="AFV212" s="35"/>
      <c r="AFW212" s="35"/>
      <c r="AFX212" s="35"/>
      <c r="AFY212" s="35"/>
      <c r="AFZ212" s="35"/>
      <c r="AGA212" s="35"/>
      <c r="AGB212" s="35"/>
      <c r="AGC212" s="35"/>
      <c r="AGD212" s="35"/>
      <c r="AGE212" s="35"/>
      <c r="AGF212" s="35"/>
      <c r="AGG212" s="35"/>
      <c r="AGH212" s="35"/>
      <c r="AGI212" s="35"/>
      <c r="AGJ212" s="35"/>
      <c r="AGK212" s="35"/>
      <c r="AGL212" s="35"/>
      <c r="AGM212" s="35"/>
      <c r="AGN212" s="35"/>
      <c r="AGO212" s="35"/>
      <c r="AGP212" s="35"/>
      <c r="AGQ212" s="35"/>
      <c r="AGR212" s="35"/>
      <c r="AGS212" s="35"/>
      <c r="AGT212" s="35"/>
      <c r="AGU212" s="35"/>
      <c r="AGV212" s="35"/>
      <c r="AGW212" s="35"/>
      <c r="AGX212" s="35"/>
      <c r="AGY212" s="35"/>
      <c r="AGZ212" s="35"/>
      <c r="AHA212" s="35"/>
      <c r="AHB212" s="35"/>
      <c r="AHC212" s="35"/>
      <c r="AHD212" s="35"/>
      <c r="AHE212" s="35"/>
      <c r="AHF212" s="35"/>
      <c r="AHG212" s="35"/>
      <c r="AHH212" s="35"/>
      <c r="AHI212" s="35"/>
      <c r="AHJ212" s="35"/>
      <c r="AHK212" s="35"/>
      <c r="AHL212" s="35"/>
      <c r="AHM212" s="35"/>
      <c r="AHN212" s="35"/>
      <c r="AHO212" s="35"/>
      <c r="AHP212" s="35"/>
      <c r="AHQ212" s="35"/>
      <c r="AHR212" s="35"/>
      <c r="AHS212" s="35"/>
      <c r="AHT212" s="35"/>
      <c r="AHU212" s="35"/>
      <c r="AHV212" s="35"/>
      <c r="AHW212" s="35"/>
      <c r="AHX212" s="35"/>
      <c r="AHY212" s="35"/>
      <c r="AHZ212" s="35"/>
      <c r="AIA212" s="35"/>
      <c r="AIB212" s="35"/>
      <c r="AIC212" s="35"/>
      <c r="AID212" s="35"/>
      <c r="AIE212" s="35"/>
      <c r="AIF212" s="35"/>
      <c r="AIG212" s="35"/>
      <c r="AIH212" s="35"/>
      <c r="AII212" s="35"/>
      <c r="AIJ212" s="35"/>
      <c r="AIK212" s="35"/>
      <c r="AIL212" s="35"/>
      <c r="AIM212" s="35"/>
      <c r="AIN212" s="35"/>
      <c r="AIO212" s="35"/>
      <c r="AIP212" s="35"/>
      <c r="AIQ212" s="35"/>
      <c r="AIR212" s="35"/>
      <c r="AIS212" s="35"/>
      <c r="AIT212" s="35"/>
      <c r="AIU212" s="35"/>
      <c r="AIV212" s="35"/>
      <c r="AIW212" s="35"/>
      <c r="AIX212" s="35"/>
      <c r="AIY212" s="35"/>
      <c r="AIZ212" s="35"/>
      <c r="AJA212" s="35"/>
      <c r="AJB212" s="35"/>
      <c r="AJC212" s="35"/>
      <c r="AJD212" s="35"/>
      <c r="AJE212" s="35"/>
      <c r="AJF212" s="35"/>
      <c r="AJG212" s="35"/>
      <c r="AJH212" s="35"/>
      <c r="AJI212" s="35"/>
      <c r="AJJ212" s="35"/>
      <c r="AJK212" s="35"/>
      <c r="AJL212" s="35"/>
      <c r="AJM212" s="35"/>
      <c r="AJN212" s="35"/>
      <c r="AJO212" s="35"/>
      <c r="AJP212" s="35"/>
      <c r="AJQ212" s="35"/>
      <c r="AJR212" s="35"/>
      <c r="AJS212" s="35"/>
      <c r="AJT212" s="35"/>
      <c r="AJU212" s="35"/>
      <c r="AJV212" s="35"/>
      <c r="AJW212" s="35"/>
      <c r="AJX212" s="35"/>
      <c r="AJY212" s="35"/>
      <c r="AJZ212" s="35"/>
      <c r="AKA212" s="35"/>
      <c r="AKB212" s="35"/>
      <c r="AKC212" s="35"/>
      <c r="AKD212" s="35"/>
      <c r="AKE212" s="35"/>
      <c r="AKF212" s="35"/>
      <c r="AKG212" s="35"/>
      <c r="AKH212" s="35"/>
      <c r="AKI212" s="35"/>
      <c r="AKJ212" s="35"/>
      <c r="AKK212" s="35"/>
      <c r="AKL212" s="35"/>
      <c r="AKM212" s="35"/>
      <c r="AKN212" s="35"/>
      <c r="AKO212" s="35"/>
      <c r="AKP212" s="35"/>
      <c r="AKQ212" s="35"/>
      <c r="AKR212" s="35"/>
      <c r="AKS212" s="35"/>
      <c r="AKT212" s="35"/>
      <c r="AKU212" s="35"/>
      <c r="AKV212" s="35"/>
      <c r="AKW212" s="35"/>
      <c r="AKX212" s="35"/>
      <c r="AKY212" s="35"/>
      <c r="AKZ212" s="35"/>
      <c r="ALA212" s="35"/>
      <c r="ALB212" s="35"/>
      <c r="ALC212" s="35"/>
      <c r="ALD212" s="35"/>
      <c r="ALE212" s="35"/>
      <c r="ALF212" s="35"/>
      <c r="ALG212" s="35"/>
      <c r="ALH212" s="35"/>
      <c r="ALI212" s="35"/>
      <c r="ALJ212" s="35"/>
      <c r="ALK212" s="35"/>
      <c r="ALL212" s="35"/>
      <c r="ALM212" s="35"/>
      <c r="ALN212" s="35"/>
      <c r="ALO212" s="35"/>
      <c r="ALP212" s="35"/>
      <c r="ALQ212" s="35"/>
      <c r="ALR212" s="35"/>
      <c r="ALS212" s="35"/>
      <c r="ALT212" s="35"/>
      <c r="ALU212" s="35"/>
      <c r="ALV212" s="35"/>
      <c r="ALW212" s="35"/>
      <c r="ALX212" s="35"/>
      <c r="ALY212" s="35"/>
      <c r="ALZ212" s="35"/>
      <c r="AMA212" s="35"/>
    </row>
    <row r="213" spans="14:1015">
      <c r="N213" s="3">
        <f>Y213*info!T$4+AC213*info!T$5+AG213*info!T$6+AK213*info!T$7+N212</f>
        <v>4.5089999999999968</v>
      </c>
      <c r="P213" s="45">
        <v>173</v>
      </c>
      <c r="Q213" s="131"/>
      <c r="R213" s="131"/>
      <c r="S213" s="161">
        <f t="shared" si="93"/>
        <v>3.1697628458498023E-2</v>
      </c>
      <c r="T213" s="169">
        <f>AA212*$AA$30*$AA$34*(1-$AA$32)+AE212*$AE$30*$AE$34*(1-$AE$32)+AI212*$AI$30*$AI$34*(1-$AI$32)+AM212*$AM$30*$AM$34*(1-$AM$32)+AQ212*$AQ$30*$AQ$34*(1-$AQ$32)+AU212*$AU$30*$AU$34*(1-$AU$32)+Q213-R213+AW212+AX212+Advance!G187</f>
        <v>0.274199999999999</v>
      </c>
      <c r="U213" s="132">
        <f t="shared" si="102"/>
        <v>0</v>
      </c>
      <c r="V213" s="165">
        <f t="shared" si="81"/>
        <v>0.274199999999999</v>
      </c>
      <c r="W213" s="166">
        <f t="shared" si="94"/>
        <v>10.931999999999999</v>
      </c>
      <c r="X213" s="49"/>
      <c r="Y213" s="42">
        <f t="shared" si="73"/>
        <v>0</v>
      </c>
      <c r="Z213" s="46">
        <f t="shared" si="95"/>
        <v>0</v>
      </c>
      <c r="AA213" s="47">
        <f t="shared" si="82"/>
        <v>0</v>
      </c>
      <c r="AB213" s="48">
        <f t="shared" si="83"/>
        <v>0.274199999999999</v>
      </c>
      <c r="AC213" s="49">
        <f t="shared" si="84"/>
        <v>0</v>
      </c>
      <c r="AD213" s="46">
        <f t="shared" si="96"/>
        <v>0</v>
      </c>
      <c r="AE213" s="46">
        <f t="shared" si="85"/>
        <v>100</v>
      </c>
      <c r="AF213" s="50">
        <f t="shared" si="74"/>
        <v>0.274199999999999</v>
      </c>
      <c r="AG213" s="42">
        <f t="shared" si="97"/>
        <v>5</v>
      </c>
      <c r="AH213" s="46">
        <f t="shared" si="98"/>
        <v>-5</v>
      </c>
      <c r="AI213" s="46">
        <f t="shared" si="86"/>
        <v>200</v>
      </c>
      <c r="AJ213" s="50">
        <f t="shared" si="75"/>
        <v>0.154199999999999</v>
      </c>
      <c r="AK213" s="42">
        <f t="shared" si="87"/>
        <v>4</v>
      </c>
      <c r="AL213" s="46">
        <f t="shared" si="99"/>
        <v>-2</v>
      </c>
      <c r="AM213" s="46">
        <f t="shared" si="88"/>
        <v>137</v>
      </c>
      <c r="AN213" s="50">
        <f t="shared" si="76"/>
        <v>1.0199999999999015E-2</v>
      </c>
      <c r="AO213" s="42">
        <f t="shared" si="89"/>
        <v>0</v>
      </c>
      <c r="AP213" s="46">
        <f t="shared" si="100"/>
        <v>0</v>
      </c>
      <c r="AQ213" s="46">
        <f t="shared" si="90"/>
        <v>0</v>
      </c>
      <c r="AR213" s="50">
        <f t="shared" si="77"/>
        <v>1.0199999999999015E-2</v>
      </c>
      <c r="AS213" s="42">
        <f t="shared" si="91"/>
        <v>0</v>
      </c>
      <c r="AT213" s="46">
        <f t="shared" si="101"/>
        <v>0</v>
      </c>
      <c r="AU213" s="46">
        <f t="shared" si="92"/>
        <v>0</v>
      </c>
      <c r="AV213" s="51">
        <f t="shared" si="78"/>
        <v>1.0199999999999015E-2</v>
      </c>
      <c r="AW213" s="42">
        <f t="shared" si="79"/>
        <v>0.274199999999999</v>
      </c>
      <c r="AX213" s="43">
        <f t="shared" si="80"/>
        <v>-0.26400000000000001</v>
      </c>
      <c r="AY213" s="42">
        <f t="shared" si="103"/>
        <v>437</v>
      </c>
      <c r="AZ213" s="52">
        <f t="shared" si="104"/>
        <v>10.931999999999999</v>
      </c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  <c r="QR213" s="35"/>
      <c r="QS213" s="35"/>
      <c r="QT213" s="35"/>
      <c r="QU213" s="35"/>
      <c r="QV213" s="35"/>
      <c r="QW213" s="35"/>
      <c r="QX213" s="35"/>
      <c r="QY213" s="35"/>
      <c r="QZ213" s="35"/>
      <c r="RA213" s="35"/>
      <c r="RB213" s="35"/>
      <c r="RC213" s="35"/>
      <c r="RD213" s="35"/>
      <c r="RE213" s="35"/>
      <c r="RF213" s="35"/>
      <c r="RG213" s="35"/>
      <c r="RH213" s="35"/>
      <c r="RI213" s="35"/>
      <c r="RJ213" s="35"/>
      <c r="RK213" s="35"/>
      <c r="RL213" s="35"/>
      <c r="RM213" s="35"/>
      <c r="RN213" s="35"/>
      <c r="RO213" s="35"/>
      <c r="RP213" s="35"/>
      <c r="RQ213" s="35"/>
      <c r="RR213" s="35"/>
      <c r="RS213" s="35"/>
      <c r="RT213" s="35"/>
      <c r="RU213" s="35"/>
      <c r="RV213" s="35"/>
      <c r="RW213" s="35"/>
      <c r="RX213" s="35"/>
      <c r="RY213" s="35"/>
      <c r="RZ213" s="35"/>
      <c r="SA213" s="35"/>
      <c r="SB213" s="35"/>
      <c r="SC213" s="35"/>
      <c r="SD213" s="35"/>
      <c r="SE213" s="35"/>
      <c r="SF213" s="35"/>
      <c r="SG213" s="35"/>
      <c r="SH213" s="35"/>
      <c r="SI213" s="35"/>
      <c r="SJ213" s="35"/>
      <c r="SK213" s="35"/>
      <c r="SL213" s="35"/>
      <c r="SM213" s="35"/>
      <c r="SN213" s="35"/>
      <c r="SO213" s="35"/>
      <c r="SP213" s="35"/>
      <c r="SQ213" s="35"/>
      <c r="SR213" s="35"/>
      <c r="SS213" s="35"/>
      <c r="ST213" s="35"/>
      <c r="SU213" s="35"/>
      <c r="SV213" s="35"/>
      <c r="SW213" s="35"/>
      <c r="SX213" s="35"/>
      <c r="SY213" s="35"/>
      <c r="SZ213" s="35"/>
      <c r="TA213" s="35"/>
      <c r="TB213" s="35"/>
      <c r="TC213" s="35"/>
      <c r="TD213" s="35"/>
      <c r="TE213" s="35"/>
      <c r="TF213" s="35"/>
      <c r="TG213" s="35"/>
      <c r="TH213" s="35"/>
      <c r="TI213" s="35"/>
      <c r="TJ213" s="35"/>
      <c r="TK213" s="35"/>
      <c r="TL213" s="35"/>
      <c r="TM213" s="35"/>
      <c r="TN213" s="35"/>
      <c r="TO213" s="35"/>
      <c r="TP213" s="35"/>
      <c r="TQ213" s="35"/>
      <c r="TR213" s="35"/>
      <c r="TS213" s="35"/>
      <c r="TT213" s="35"/>
      <c r="TU213" s="35"/>
      <c r="TV213" s="35"/>
      <c r="TW213" s="35"/>
      <c r="TX213" s="35"/>
      <c r="TY213" s="35"/>
      <c r="TZ213" s="35"/>
      <c r="UA213" s="35"/>
      <c r="UB213" s="35"/>
      <c r="UC213" s="35"/>
      <c r="UD213" s="35"/>
      <c r="UE213" s="35"/>
      <c r="UF213" s="35"/>
      <c r="UG213" s="35"/>
      <c r="UH213" s="35"/>
      <c r="UI213" s="35"/>
      <c r="UJ213" s="35"/>
      <c r="UK213" s="35"/>
      <c r="UL213" s="35"/>
      <c r="UM213" s="35"/>
      <c r="UN213" s="35"/>
      <c r="UO213" s="35"/>
      <c r="UP213" s="35"/>
      <c r="UQ213" s="35"/>
      <c r="UR213" s="35"/>
      <c r="US213" s="35"/>
      <c r="UT213" s="35"/>
      <c r="UU213" s="35"/>
      <c r="UV213" s="35"/>
      <c r="UW213" s="35"/>
      <c r="UX213" s="35"/>
      <c r="UY213" s="35"/>
      <c r="UZ213" s="35"/>
      <c r="VA213" s="35"/>
      <c r="VB213" s="35"/>
      <c r="VC213" s="35"/>
      <c r="VD213" s="35"/>
      <c r="VE213" s="35"/>
      <c r="VF213" s="35"/>
      <c r="VG213" s="35"/>
      <c r="VH213" s="35"/>
      <c r="VI213" s="35"/>
      <c r="VJ213" s="35"/>
      <c r="VK213" s="35"/>
      <c r="VL213" s="35"/>
      <c r="VM213" s="35"/>
      <c r="VN213" s="35"/>
      <c r="VO213" s="35"/>
      <c r="VP213" s="35"/>
      <c r="VQ213" s="35"/>
      <c r="VR213" s="35"/>
      <c r="VS213" s="35"/>
      <c r="VT213" s="35"/>
      <c r="VU213" s="35"/>
      <c r="VV213" s="35"/>
      <c r="VW213" s="35"/>
      <c r="VX213" s="35"/>
      <c r="VY213" s="35"/>
      <c r="VZ213" s="35"/>
      <c r="WA213" s="35"/>
      <c r="WB213" s="35"/>
      <c r="WC213" s="35"/>
      <c r="WD213" s="35"/>
      <c r="WE213" s="35"/>
      <c r="WF213" s="35"/>
      <c r="WG213" s="35"/>
      <c r="WH213" s="35"/>
      <c r="WI213" s="35"/>
      <c r="WJ213" s="35"/>
      <c r="WK213" s="35"/>
      <c r="WL213" s="35"/>
      <c r="WM213" s="35"/>
      <c r="WN213" s="35"/>
      <c r="WO213" s="35"/>
      <c r="WP213" s="35"/>
      <c r="WQ213" s="35"/>
      <c r="WR213" s="35"/>
      <c r="WS213" s="35"/>
      <c r="WT213" s="35"/>
      <c r="WU213" s="35"/>
      <c r="WV213" s="35"/>
      <c r="WW213" s="35"/>
      <c r="WX213" s="35"/>
      <c r="WY213" s="35"/>
      <c r="WZ213" s="35"/>
      <c r="XA213" s="35"/>
      <c r="XB213" s="35"/>
      <c r="XC213" s="35"/>
      <c r="XD213" s="35"/>
      <c r="XE213" s="35"/>
      <c r="XF213" s="35"/>
      <c r="XG213" s="35"/>
      <c r="XH213" s="35"/>
      <c r="XI213" s="35"/>
      <c r="XJ213" s="35"/>
      <c r="XK213" s="35"/>
      <c r="XL213" s="35"/>
      <c r="XM213" s="35"/>
      <c r="XN213" s="35"/>
      <c r="XO213" s="35"/>
      <c r="XP213" s="35"/>
      <c r="XQ213" s="35"/>
      <c r="XR213" s="35"/>
      <c r="XS213" s="35"/>
      <c r="XT213" s="35"/>
      <c r="XU213" s="35"/>
      <c r="XV213" s="35"/>
      <c r="XW213" s="35"/>
      <c r="XX213" s="35"/>
      <c r="XY213" s="35"/>
      <c r="XZ213" s="35"/>
      <c r="YA213" s="35"/>
      <c r="YB213" s="35"/>
      <c r="YC213" s="35"/>
      <c r="YD213" s="35"/>
      <c r="YE213" s="35"/>
      <c r="YF213" s="35"/>
      <c r="YG213" s="35"/>
      <c r="YH213" s="35"/>
      <c r="YI213" s="35"/>
      <c r="YJ213" s="35"/>
      <c r="YK213" s="35"/>
      <c r="YL213" s="35"/>
      <c r="YM213" s="35"/>
      <c r="YN213" s="35"/>
      <c r="YO213" s="35"/>
      <c r="YP213" s="35"/>
      <c r="YQ213" s="35"/>
      <c r="YR213" s="35"/>
      <c r="YS213" s="35"/>
      <c r="YT213" s="35"/>
      <c r="YU213" s="35"/>
      <c r="YV213" s="35"/>
      <c r="YW213" s="35"/>
      <c r="YX213" s="35"/>
      <c r="YY213" s="35"/>
      <c r="YZ213" s="35"/>
      <c r="ZA213" s="35"/>
      <c r="ZB213" s="35"/>
      <c r="ZC213" s="35"/>
      <c r="ZD213" s="35"/>
      <c r="ZE213" s="35"/>
      <c r="ZF213" s="35"/>
      <c r="ZG213" s="35"/>
      <c r="ZH213" s="35"/>
      <c r="ZI213" s="35"/>
      <c r="ZJ213" s="35"/>
      <c r="ZK213" s="35"/>
      <c r="ZL213" s="35"/>
      <c r="ZM213" s="35"/>
      <c r="ZN213" s="35"/>
      <c r="ZO213" s="35"/>
      <c r="ZP213" s="35"/>
      <c r="ZQ213" s="35"/>
      <c r="ZR213" s="35"/>
      <c r="ZS213" s="35"/>
      <c r="ZT213" s="35"/>
      <c r="ZU213" s="35"/>
      <c r="ZV213" s="35"/>
      <c r="ZW213" s="35"/>
      <c r="ZX213" s="35"/>
      <c r="ZY213" s="35"/>
      <c r="ZZ213" s="35"/>
      <c r="AAA213" s="35"/>
      <c r="AAB213" s="35"/>
      <c r="AAC213" s="35"/>
      <c r="AAD213" s="35"/>
      <c r="AAE213" s="35"/>
      <c r="AAF213" s="35"/>
      <c r="AAG213" s="35"/>
      <c r="AAH213" s="35"/>
      <c r="AAI213" s="35"/>
      <c r="AAJ213" s="35"/>
      <c r="AAK213" s="35"/>
      <c r="AAL213" s="35"/>
      <c r="AAM213" s="35"/>
      <c r="AAN213" s="35"/>
      <c r="AAO213" s="35"/>
      <c r="AAP213" s="35"/>
      <c r="AAQ213" s="35"/>
      <c r="AAR213" s="35"/>
      <c r="AAS213" s="35"/>
      <c r="AAT213" s="35"/>
      <c r="AAU213" s="35"/>
      <c r="AAV213" s="35"/>
      <c r="AAW213" s="35"/>
      <c r="AAX213" s="35"/>
      <c r="AAY213" s="35"/>
      <c r="AAZ213" s="35"/>
      <c r="ABA213" s="35"/>
      <c r="ABB213" s="35"/>
      <c r="ABC213" s="35"/>
      <c r="ABD213" s="35"/>
      <c r="ABE213" s="35"/>
      <c r="ABF213" s="35"/>
      <c r="ABG213" s="35"/>
      <c r="ABH213" s="35"/>
      <c r="ABI213" s="35"/>
      <c r="ABJ213" s="35"/>
      <c r="ABK213" s="35"/>
      <c r="ABL213" s="35"/>
      <c r="ABM213" s="35"/>
      <c r="ABN213" s="35"/>
      <c r="ABO213" s="35"/>
      <c r="ABP213" s="35"/>
      <c r="ABQ213" s="35"/>
      <c r="ABR213" s="35"/>
      <c r="ABS213" s="35"/>
      <c r="ABT213" s="35"/>
      <c r="ABU213" s="35"/>
      <c r="ABV213" s="35"/>
      <c r="ABW213" s="35"/>
      <c r="ABX213" s="35"/>
      <c r="ABY213" s="35"/>
      <c r="ABZ213" s="35"/>
      <c r="ACA213" s="35"/>
      <c r="ACB213" s="35"/>
      <c r="ACC213" s="35"/>
      <c r="ACD213" s="35"/>
      <c r="ACE213" s="35"/>
      <c r="ACF213" s="35"/>
      <c r="ACG213" s="35"/>
      <c r="ACH213" s="35"/>
      <c r="ACI213" s="35"/>
      <c r="ACJ213" s="35"/>
      <c r="ACK213" s="35"/>
      <c r="ACL213" s="35"/>
      <c r="ACM213" s="35"/>
      <c r="ACN213" s="35"/>
      <c r="ACO213" s="35"/>
      <c r="ACP213" s="35"/>
      <c r="ACQ213" s="35"/>
      <c r="ACR213" s="35"/>
      <c r="ACS213" s="35"/>
      <c r="ACT213" s="35"/>
      <c r="ACU213" s="35"/>
      <c r="ACV213" s="35"/>
      <c r="ACW213" s="35"/>
      <c r="ACX213" s="35"/>
      <c r="ACY213" s="35"/>
      <c r="ACZ213" s="35"/>
      <c r="ADA213" s="35"/>
      <c r="ADB213" s="35"/>
      <c r="ADC213" s="35"/>
      <c r="ADD213" s="35"/>
      <c r="ADE213" s="35"/>
      <c r="ADF213" s="35"/>
      <c r="ADG213" s="35"/>
      <c r="ADH213" s="35"/>
      <c r="ADI213" s="35"/>
      <c r="ADJ213" s="35"/>
      <c r="ADK213" s="35"/>
      <c r="ADL213" s="35"/>
      <c r="ADM213" s="35"/>
      <c r="ADN213" s="35"/>
      <c r="ADO213" s="35"/>
      <c r="ADP213" s="35"/>
      <c r="ADQ213" s="35"/>
      <c r="ADR213" s="35"/>
      <c r="ADS213" s="35"/>
      <c r="ADT213" s="35"/>
      <c r="ADU213" s="35"/>
      <c r="ADV213" s="35"/>
      <c r="ADW213" s="35"/>
      <c r="ADX213" s="35"/>
      <c r="ADY213" s="35"/>
      <c r="ADZ213" s="35"/>
      <c r="AEA213" s="35"/>
      <c r="AEB213" s="35"/>
      <c r="AEC213" s="35"/>
      <c r="AED213" s="35"/>
      <c r="AEE213" s="35"/>
      <c r="AEF213" s="35"/>
      <c r="AEG213" s="35"/>
      <c r="AEH213" s="35"/>
      <c r="AEI213" s="35"/>
      <c r="AEJ213" s="35"/>
      <c r="AEK213" s="35"/>
      <c r="AEL213" s="35"/>
      <c r="AEM213" s="35"/>
      <c r="AEN213" s="35"/>
      <c r="AEO213" s="35"/>
      <c r="AEP213" s="35"/>
      <c r="AEQ213" s="35"/>
      <c r="AER213" s="35"/>
      <c r="AES213" s="35"/>
      <c r="AET213" s="35"/>
      <c r="AEU213" s="35"/>
      <c r="AEV213" s="35"/>
      <c r="AEW213" s="35"/>
      <c r="AEX213" s="35"/>
      <c r="AEY213" s="35"/>
      <c r="AEZ213" s="35"/>
      <c r="AFA213" s="35"/>
      <c r="AFB213" s="35"/>
      <c r="AFC213" s="35"/>
      <c r="AFD213" s="35"/>
      <c r="AFE213" s="35"/>
      <c r="AFF213" s="35"/>
      <c r="AFG213" s="35"/>
      <c r="AFH213" s="35"/>
      <c r="AFI213" s="35"/>
      <c r="AFJ213" s="35"/>
      <c r="AFK213" s="35"/>
      <c r="AFL213" s="35"/>
      <c r="AFM213" s="35"/>
      <c r="AFN213" s="35"/>
      <c r="AFO213" s="35"/>
      <c r="AFP213" s="35"/>
      <c r="AFQ213" s="35"/>
      <c r="AFR213" s="35"/>
      <c r="AFS213" s="35"/>
      <c r="AFT213" s="35"/>
      <c r="AFU213" s="35"/>
      <c r="AFV213" s="35"/>
      <c r="AFW213" s="35"/>
      <c r="AFX213" s="35"/>
      <c r="AFY213" s="35"/>
      <c r="AFZ213" s="35"/>
      <c r="AGA213" s="35"/>
      <c r="AGB213" s="35"/>
      <c r="AGC213" s="35"/>
      <c r="AGD213" s="35"/>
      <c r="AGE213" s="35"/>
      <c r="AGF213" s="35"/>
      <c r="AGG213" s="35"/>
      <c r="AGH213" s="35"/>
      <c r="AGI213" s="35"/>
      <c r="AGJ213" s="35"/>
      <c r="AGK213" s="35"/>
      <c r="AGL213" s="35"/>
      <c r="AGM213" s="35"/>
      <c r="AGN213" s="35"/>
      <c r="AGO213" s="35"/>
      <c r="AGP213" s="35"/>
      <c r="AGQ213" s="35"/>
      <c r="AGR213" s="35"/>
      <c r="AGS213" s="35"/>
      <c r="AGT213" s="35"/>
      <c r="AGU213" s="35"/>
      <c r="AGV213" s="35"/>
      <c r="AGW213" s="35"/>
      <c r="AGX213" s="35"/>
      <c r="AGY213" s="35"/>
      <c r="AGZ213" s="35"/>
      <c r="AHA213" s="35"/>
      <c r="AHB213" s="35"/>
      <c r="AHC213" s="35"/>
      <c r="AHD213" s="35"/>
      <c r="AHE213" s="35"/>
      <c r="AHF213" s="35"/>
      <c r="AHG213" s="35"/>
      <c r="AHH213" s="35"/>
      <c r="AHI213" s="35"/>
      <c r="AHJ213" s="35"/>
      <c r="AHK213" s="35"/>
      <c r="AHL213" s="35"/>
      <c r="AHM213" s="35"/>
      <c r="AHN213" s="35"/>
      <c r="AHO213" s="35"/>
      <c r="AHP213" s="35"/>
      <c r="AHQ213" s="35"/>
      <c r="AHR213" s="35"/>
      <c r="AHS213" s="35"/>
      <c r="AHT213" s="35"/>
      <c r="AHU213" s="35"/>
      <c r="AHV213" s="35"/>
      <c r="AHW213" s="35"/>
      <c r="AHX213" s="35"/>
      <c r="AHY213" s="35"/>
      <c r="AHZ213" s="35"/>
      <c r="AIA213" s="35"/>
      <c r="AIB213" s="35"/>
      <c r="AIC213" s="35"/>
      <c r="AID213" s="35"/>
      <c r="AIE213" s="35"/>
      <c r="AIF213" s="35"/>
      <c r="AIG213" s="35"/>
      <c r="AIH213" s="35"/>
      <c r="AII213" s="35"/>
      <c r="AIJ213" s="35"/>
      <c r="AIK213" s="35"/>
      <c r="AIL213" s="35"/>
      <c r="AIM213" s="35"/>
      <c r="AIN213" s="35"/>
      <c r="AIO213" s="35"/>
      <c r="AIP213" s="35"/>
      <c r="AIQ213" s="35"/>
      <c r="AIR213" s="35"/>
      <c r="AIS213" s="35"/>
      <c r="AIT213" s="35"/>
      <c r="AIU213" s="35"/>
      <c r="AIV213" s="35"/>
      <c r="AIW213" s="35"/>
      <c r="AIX213" s="35"/>
      <c r="AIY213" s="35"/>
      <c r="AIZ213" s="35"/>
      <c r="AJA213" s="35"/>
      <c r="AJB213" s="35"/>
      <c r="AJC213" s="35"/>
      <c r="AJD213" s="35"/>
      <c r="AJE213" s="35"/>
      <c r="AJF213" s="35"/>
      <c r="AJG213" s="35"/>
      <c r="AJH213" s="35"/>
      <c r="AJI213" s="35"/>
      <c r="AJJ213" s="35"/>
      <c r="AJK213" s="35"/>
      <c r="AJL213" s="35"/>
      <c r="AJM213" s="35"/>
      <c r="AJN213" s="35"/>
      <c r="AJO213" s="35"/>
      <c r="AJP213" s="35"/>
      <c r="AJQ213" s="35"/>
      <c r="AJR213" s="35"/>
      <c r="AJS213" s="35"/>
      <c r="AJT213" s="35"/>
      <c r="AJU213" s="35"/>
      <c r="AJV213" s="35"/>
      <c r="AJW213" s="35"/>
      <c r="AJX213" s="35"/>
      <c r="AJY213" s="35"/>
      <c r="AJZ213" s="35"/>
      <c r="AKA213" s="35"/>
      <c r="AKB213" s="35"/>
      <c r="AKC213" s="35"/>
      <c r="AKD213" s="35"/>
      <c r="AKE213" s="35"/>
      <c r="AKF213" s="35"/>
      <c r="AKG213" s="35"/>
      <c r="AKH213" s="35"/>
      <c r="AKI213" s="35"/>
      <c r="AKJ213" s="35"/>
      <c r="AKK213" s="35"/>
      <c r="AKL213" s="35"/>
      <c r="AKM213" s="35"/>
      <c r="AKN213" s="35"/>
      <c r="AKO213" s="35"/>
      <c r="AKP213" s="35"/>
      <c r="AKQ213" s="35"/>
      <c r="AKR213" s="35"/>
      <c r="AKS213" s="35"/>
      <c r="AKT213" s="35"/>
      <c r="AKU213" s="35"/>
      <c r="AKV213" s="35"/>
      <c r="AKW213" s="35"/>
      <c r="AKX213" s="35"/>
      <c r="AKY213" s="35"/>
      <c r="AKZ213" s="35"/>
      <c r="ALA213" s="35"/>
      <c r="ALB213" s="35"/>
      <c r="ALC213" s="35"/>
      <c r="ALD213" s="35"/>
      <c r="ALE213" s="35"/>
      <c r="ALF213" s="35"/>
      <c r="ALG213" s="35"/>
      <c r="ALH213" s="35"/>
      <c r="ALI213" s="35"/>
      <c r="ALJ213" s="35"/>
      <c r="ALK213" s="35"/>
      <c r="ALL213" s="35"/>
      <c r="ALM213" s="35"/>
      <c r="ALN213" s="35"/>
      <c r="ALO213" s="35"/>
      <c r="ALP213" s="35"/>
      <c r="ALQ213" s="35"/>
      <c r="ALR213" s="35"/>
      <c r="ALS213" s="35"/>
      <c r="ALT213" s="35"/>
      <c r="ALU213" s="35"/>
      <c r="ALV213" s="35"/>
      <c r="ALW213" s="35"/>
      <c r="ALX213" s="35"/>
      <c r="ALY213" s="35"/>
      <c r="ALZ213" s="35"/>
      <c r="AMA213" s="35"/>
    </row>
    <row r="214" spans="14:1015">
      <c r="N214" s="3">
        <f>Y214*info!T$4+AC214*info!T$5+AG214*info!T$6+AK214*info!T$7+N213</f>
        <v>4.5413999999999968</v>
      </c>
      <c r="P214" s="45">
        <v>174</v>
      </c>
      <c r="Q214" s="131"/>
      <c r="R214" s="131"/>
      <c r="S214" s="161">
        <f t="shared" si="93"/>
        <v>3.1861264822134389E-2</v>
      </c>
      <c r="T214" s="169">
        <f>AA213*$AA$30*$AA$34*(1-$AA$32)+AE213*$AE$30*$AE$34*(1-$AE$32)+AI213*$AI$30*$AI$34*(1-$AI$32)+AM213*$AM$30*$AM$34*(1-$AM$32)+AQ213*$AQ$30*$AQ$34*(1-$AQ$32)+AU213*$AU$30*$AU$34*(1-$AU$32)+Q214-R214+AW213+AX213+Advance!G188</f>
        <v>0.28349999999999898</v>
      </c>
      <c r="U214" s="132">
        <f t="shared" si="102"/>
        <v>0</v>
      </c>
      <c r="V214" s="165">
        <f t="shared" si="81"/>
        <v>0.28349999999999898</v>
      </c>
      <c r="W214" s="166">
        <f t="shared" si="94"/>
        <v>10.931999999999999</v>
      </c>
      <c r="X214" s="49"/>
      <c r="Y214" s="42">
        <f t="shared" si="73"/>
        <v>0</v>
      </c>
      <c r="Z214" s="46">
        <f t="shared" si="95"/>
        <v>0</v>
      </c>
      <c r="AA214" s="47">
        <f t="shared" si="82"/>
        <v>0</v>
      </c>
      <c r="AB214" s="48">
        <f t="shared" si="83"/>
        <v>0.28349999999999898</v>
      </c>
      <c r="AC214" s="49">
        <f t="shared" si="84"/>
        <v>0</v>
      </c>
      <c r="AD214" s="46">
        <f t="shared" si="96"/>
        <v>0</v>
      </c>
      <c r="AE214" s="46">
        <f t="shared" si="85"/>
        <v>100</v>
      </c>
      <c r="AF214" s="50">
        <f t="shared" si="74"/>
        <v>0.28349999999999898</v>
      </c>
      <c r="AG214" s="42">
        <f t="shared" si="97"/>
        <v>6</v>
      </c>
      <c r="AH214" s="46">
        <f t="shared" si="98"/>
        <v>-6</v>
      </c>
      <c r="AI214" s="46">
        <f t="shared" si="86"/>
        <v>200</v>
      </c>
      <c r="AJ214" s="50">
        <f t="shared" si="75"/>
        <v>0.13949999999999896</v>
      </c>
      <c r="AK214" s="42">
        <f t="shared" si="87"/>
        <v>3</v>
      </c>
      <c r="AL214" s="46">
        <f t="shared" si="99"/>
        <v>-3</v>
      </c>
      <c r="AM214" s="46">
        <f t="shared" si="88"/>
        <v>137</v>
      </c>
      <c r="AN214" s="50">
        <f t="shared" si="76"/>
        <v>3.1499999999998973E-2</v>
      </c>
      <c r="AO214" s="42">
        <f t="shared" si="89"/>
        <v>0</v>
      </c>
      <c r="AP214" s="46">
        <f t="shared" si="100"/>
        <v>0</v>
      </c>
      <c r="AQ214" s="46">
        <f t="shared" si="90"/>
        <v>0</v>
      </c>
      <c r="AR214" s="50">
        <f t="shared" si="77"/>
        <v>3.1499999999998973E-2</v>
      </c>
      <c r="AS214" s="42">
        <f t="shared" si="91"/>
        <v>0</v>
      </c>
      <c r="AT214" s="46">
        <f t="shared" si="101"/>
        <v>0</v>
      </c>
      <c r="AU214" s="46">
        <f t="shared" si="92"/>
        <v>0</v>
      </c>
      <c r="AV214" s="51">
        <f t="shared" si="78"/>
        <v>3.1499999999998973E-2</v>
      </c>
      <c r="AW214" s="42">
        <f t="shared" si="79"/>
        <v>0.28349999999999898</v>
      </c>
      <c r="AX214" s="43">
        <f t="shared" si="80"/>
        <v>-0.252</v>
      </c>
      <c r="AY214" s="42">
        <f t="shared" si="103"/>
        <v>437</v>
      </c>
      <c r="AZ214" s="52">
        <f t="shared" si="104"/>
        <v>10.931999999999999</v>
      </c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  <c r="QR214" s="35"/>
      <c r="QS214" s="35"/>
      <c r="QT214" s="35"/>
      <c r="QU214" s="35"/>
      <c r="QV214" s="35"/>
      <c r="QW214" s="35"/>
      <c r="QX214" s="35"/>
      <c r="QY214" s="35"/>
      <c r="QZ214" s="35"/>
      <c r="RA214" s="35"/>
      <c r="RB214" s="35"/>
      <c r="RC214" s="35"/>
      <c r="RD214" s="35"/>
      <c r="RE214" s="35"/>
      <c r="RF214" s="35"/>
      <c r="RG214" s="35"/>
      <c r="RH214" s="35"/>
      <c r="RI214" s="35"/>
      <c r="RJ214" s="35"/>
      <c r="RK214" s="35"/>
      <c r="RL214" s="35"/>
      <c r="RM214" s="35"/>
      <c r="RN214" s="35"/>
      <c r="RO214" s="35"/>
      <c r="RP214" s="35"/>
      <c r="RQ214" s="35"/>
      <c r="RR214" s="35"/>
      <c r="RS214" s="35"/>
      <c r="RT214" s="35"/>
      <c r="RU214" s="35"/>
      <c r="RV214" s="35"/>
      <c r="RW214" s="35"/>
      <c r="RX214" s="35"/>
      <c r="RY214" s="35"/>
      <c r="RZ214" s="35"/>
      <c r="SA214" s="35"/>
      <c r="SB214" s="35"/>
      <c r="SC214" s="35"/>
      <c r="SD214" s="35"/>
      <c r="SE214" s="35"/>
      <c r="SF214" s="35"/>
      <c r="SG214" s="35"/>
      <c r="SH214" s="35"/>
      <c r="SI214" s="35"/>
      <c r="SJ214" s="35"/>
      <c r="SK214" s="35"/>
      <c r="SL214" s="35"/>
      <c r="SM214" s="35"/>
      <c r="SN214" s="35"/>
      <c r="SO214" s="35"/>
      <c r="SP214" s="35"/>
      <c r="SQ214" s="35"/>
      <c r="SR214" s="35"/>
      <c r="SS214" s="35"/>
      <c r="ST214" s="35"/>
      <c r="SU214" s="35"/>
      <c r="SV214" s="35"/>
      <c r="SW214" s="35"/>
      <c r="SX214" s="35"/>
      <c r="SY214" s="35"/>
      <c r="SZ214" s="35"/>
      <c r="TA214" s="35"/>
      <c r="TB214" s="35"/>
      <c r="TC214" s="35"/>
      <c r="TD214" s="35"/>
      <c r="TE214" s="35"/>
      <c r="TF214" s="35"/>
      <c r="TG214" s="35"/>
      <c r="TH214" s="35"/>
      <c r="TI214" s="35"/>
      <c r="TJ214" s="35"/>
      <c r="TK214" s="35"/>
      <c r="TL214" s="35"/>
      <c r="TM214" s="35"/>
      <c r="TN214" s="35"/>
      <c r="TO214" s="35"/>
      <c r="TP214" s="35"/>
      <c r="TQ214" s="35"/>
      <c r="TR214" s="35"/>
      <c r="TS214" s="35"/>
      <c r="TT214" s="35"/>
      <c r="TU214" s="35"/>
      <c r="TV214" s="35"/>
      <c r="TW214" s="35"/>
      <c r="TX214" s="35"/>
      <c r="TY214" s="35"/>
      <c r="TZ214" s="35"/>
      <c r="UA214" s="35"/>
      <c r="UB214" s="35"/>
      <c r="UC214" s="35"/>
      <c r="UD214" s="35"/>
      <c r="UE214" s="35"/>
      <c r="UF214" s="35"/>
      <c r="UG214" s="35"/>
      <c r="UH214" s="35"/>
      <c r="UI214" s="35"/>
      <c r="UJ214" s="35"/>
      <c r="UK214" s="35"/>
      <c r="UL214" s="35"/>
      <c r="UM214" s="35"/>
      <c r="UN214" s="35"/>
      <c r="UO214" s="35"/>
      <c r="UP214" s="35"/>
      <c r="UQ214" s="35"/>
      <c r="UR214" s="35"/>
      <c r="US214" s="35"/>
      <c r="UT214" s="35"/>
      <c r="UU214" s="35"/>
      <c r="UV214" s="35"/>
      <c r="UW214" s="35"/>
      <c r="UX214" s="35"/>
      <c r="UY214" s="35"/>
      <c r="UZ214" s="35"/>
      <c r="VA214" s="35"/>
      <c r="VB214" s="35"/>
      <c r="VC214" s="35"/>
      <c r="VD214" s="35"/>
      <c r="VE214" s="35"/>
      <c r="VF214" s="35"/>
      <c r="VG214" s="35"/>
      <c r="VH214" s="35"/>
      <c r="VI214" s="35"/>
      <c r="VJ214" s="35"/>
      <c r="VK214" s="35"/>
      <c r="VL214" s="35"/>
      <c r="VM214" s="35"/>
      <c r="VN214" s="35"/>
      <c r="VO214" s="35"/>
      <c r="VP214" s="35"/>
      <c r="VQ214" s="35"/>
      <c r="VR214" s="35"/>
      <c r="VS214" s="35"/>
      <c r="VT214" s="35"/>
      <c r="VU214" s="35"/>
      <c r="VV214" s="35"/>
      <c r="VW214" s="35"/>
      <c r="VX214" s="35"/>
      <c r="VY214" s="35"/>
      <c r="VZ214" s="35"/>
      <c r="WA214" s="35"/>
      <c r="WB214" s="35"/>
      <c r="WC214" s="35"/>
      <c r="WD214" s="35"/>
      <c r="WE214" s="35"/>
      <c r="WF214" s="35"/>
      <c r="WG214" s="35"/>
      <c r="WH214" s="35"/>
      <c r="WI214" s="35"/>
      <c r="WJ214" s="35"/>
      <c r="WK214" s="35"/>
      <c r="WL214" s="35"/>
      <c r="WM214" s="35"/>
      <c r="WN214" s="35"/>
      <c r="WO214" s="35"/>
      <c r="WP214" s="35"/>
      <c r="WQ214" s="35"/>
      <c r="WR214" s="35"/>
      <c r="WS214" s="35"/>
      <c r="WT214" s="35"/>
      <c r="WU214" s="35"/>
      <c r="WV214" s="35"/>
      <c r="WW214" s="35"/>
      <c r="WX214" s="35"/>
      <c r="WY214" s="35"/>
      <c r="WZ214" s="35"/>
      <c r="XA214" s="35"/>
      <c r="XB214" s="35"/>
      <c r="XC214" s="35"/>
      <c r="XD214" s="35"/>
      <c r="XE214" s="35"/>
      <c r="XF214" s="35"/>
      <c r="XG214" s="35"/>
      <c r="XH214" s="35"/>
      <c r="XI214" s="35"/>
      <c r="XJ214" s="35"/>
      <c r="XK214" s="35"/>
      <c r="XL214" s="35"/>
      <c r="XM214" s="35"/>
      <c r="XN214" s="35"/>
      <c r="XO214" s="35"/>
      <c r="XP214" s="35"/>
      <c r="XQ214" s="35"/>
      <c r="XR214" s="35"/>
      <c r="XS214" s="35"/>
      <c r="XT214" s="35"/>
      <c r="XU214" s="35"/>
      <c r="XV214" s="35"/>
      <c r="XW214" s="35"/>
      <c r="XX214" s="35"/>
      <c r="XY214" s="35"/>
      <c r="XZ214" s="35"/>
      <c r="YA214" s="35"/>
      <c r="YB214" s="35"/>
      <c r="YC214" s="35"/>
      <c r="YD214" s="35"/>
      <c r="YE214" s="35"/>
      <c r="YF214" s="35"/>
      <c r="YG214" s="35"/>
      <c r="YH214" s="35"/>
      <c r="YI214" s="35"/>
      <c r="YJ214" s="35"/>
      <c r="YK214" s="35"/>
      <c r="YL214" s="35"/>
      <c r="YM214" s="35"/>
      <c r="YN214" s="35"/>
      <c r="YO214" s="35"/>
      <c r="YP214" s="35"/>
      <c r="YQ214" s="35"/>
      <c r="YR214" s="35"/>
      <c r="YS214" s="35"/>
      <c r="YT214" s="35"/>
      <c r="YU214" s="35"/>
      <c r="YV214" s="35"/>
      <c r="YW214" s="35"/>
      <c r="YX214" s="35"/>
      <c r="YY214" s="35"/>
      <c r="YZ214" s="35"/>
      <c r="ZA214" s="35"/>
      <c r="ZB214" s="35"/>
      <c r="ZC214" s="35"/>
      <c r="ZD214" s="35"/>
      <c r="ZE214" s="35"/>
      <c r="ZF214" s="35"/>
      <c r="ZG214" s="35"/>
      <c r="ZH214" s="35"/>
      <c r="ZI214" s="35"/>
      <c r="ZJ214" s="35"/>
      <c r="ZK214" s="35"/>
      <c r="ZL214" s="35"/>
      <c r="ZM214" s="35"/>
      <c r="ZN214" s="35"/>
      <c r="ZO214" s="35"/>
      <c r="ZP214" s="35"/>
      <c r="ZQ214" s="35"/>
      <c r="ZR214" s="35"/>
      <c r="ZS214" s="35"/>
      <c r="ZT214" s="35"/>
      <c r="ZU214" s="35"/>
      <c r="ZV214" s="35"/>
      <c r="ZW214" s="35"/>
      <c r="ZX214" s="35"/>
      <c r="ZY214" s="35"/>
      <c r="ZZ214" s="35"/>
      <c r="AAA214" s="35"/>
      <c r="AAB214" s="35"/>
      <c r="AAC214" s="35"/>
      <c r="AAD214" s="35"/>
      <c r="AAE214" s="35"/>
      <c r="AAF214" s="35"/>
      <c r="AAG214" s="35"/>
      <c r="AAH214" s="35"/>
      <c r="AAI214" s="35"/>
      <c r="AAJ214" s="35"/>
      <c r="AAK214" s="35"/>
      <c r="AAL214" s="35"/>
      <c r="AAM214" s="35"/>
      <c r="AAN214" s="35"/>
      <c r="AAO214" s="35"/>
      <c r="AAP214" s="35"/>
      <c r="AAQ214" s="35"/>
      <c r="AAR214" s="35"/>
      <c r="AAS214" s="35"/>
      <c r="AAT214" s="35"/>
      <c r="AAU214" s="35"/>
      <c r="AAV214" s="35"/>
      <c r="AAW214" s="35"/>
      <c r="AAX214" s="35"/>
      <c r="AAY214" s="35"/>
      <c r="AAZ214" s="35"/>
      <c r="ABA214" s="35"/>
      <c r="ABB214" s="35"/>
      <c r="ABC214" s="35"/>
      <c r="ABD214" s="35"/>
      <c r="ABE214" s="35"/>
      <c r="ABF214" s="35"/>
      <c r="ABG214" s="35"/>
      <c r="ABH214" s="35"/>
      <c r="ABI214" s="35"/>
      <c r="ABJ214" s="35"/>
      <c r="ABK214" s="35"/>
      <c r="ABL214" s="35"/>
      <c r="ABM214" s="35"/>
      <c r="ABN214" s="35"/>
      <c r="ABO214" s="35"/>
      <c r="ABP214" s="35"/>
      <c r="ABQ214" s="35"/>
      <c r="ABR214" s="35"/>
      <c r="ABS214" s="35"/>
      <c r="ABT214" s="35"/>
      <c r="ABU214" s="35"/>
      <c r="ABV214" s="35"/>
      <c r="ABW214" s="35"/>
      <c r="ABX214" s="35"/>
      <c r="ABY214" s="35"/>
      <c r="ABZ214" s="35"/>
      <c r="ACA214" s="35"/>
      <c r="ACB214" s="35"/>
      <c r="ACC214" s="35"/>
      <c r="ACD214" s="35"/>
      <c r="ACE214" s="35"/>
      <c r="ACF214" s="35"/>
      <c r="ACG214" s="35"/>
      <c r="ACH214" s="35"/>
      <c r="ACI214" s="35"/>
      <c r="ACJ214" s="35"/>
      <c r="ACK214" s="35"/>
      <c r="ACL214" s="35"/>
      <c r="ACM214" s="35"/>
      <c r="ACN214" s="35"/>
      <c r="ACO214" s="35"/>
      <c r="ACP214" s="35"/>
      <c r="ACQ214" s="35"/>
      <c r="ACR214" s="35"/>
      <c r="ACS214" s="35"/>
      <c r="ACT214" s="35"/>
      <c r="ACU214" s="35"/>
      <c r="ACV214" s="35"/>
      <c r="ACW214" s="35"/>
      <c r="ACX214" s="35"/>
      <c r="ACY214" s="35"/>
      <c r="ACZ214" s="35"/>
      <c r="ADA214" s="35"/>
      <c r="ADB214" s="35"/>
      <c r="ADC214" s="35"/>
      <c r="ADD214" s="35"/>
      <c r="ADE214" s="35"/>
      <c r="ADF214" s="35"/>
      <c r="ADG214" s="35"/>
      <c r="ADH214" s="35"/>
      <c r="ADI214" s="35"/>
      <c r="ADJ214" s="35"/>
      <c r="ADK214" s="35"/>
      <c r="ADL214" s="35"/>
      <c r="ADM214" s="35"/>
      <c r="ADN214" s="35"/>
      <c r="ADO214" s="35"/>
      <c r="ADP214" s="35"/>
      <c r="ADQ214" s="35"/>
      <c r="ADR214" s="35"/>
      <c r="ADS214" s="35"/>
      <c r="ADT214" s="35"/>
      <c r="ADU214" s="35"/>
      <c r="ADV214" s="35"/>
      <c r="ADW214" s="35"/>
      <c r="ADX214" s="35"/>
      <c r="ADY214" s="35"/>
      <c r="ADZ214" s="35"/>
      <c r="AEA214" s="35"/>
      <c r="AEB214" s="35"/>
      <c r="AEC214" s="35"/>
      <c r="AED214" s="35"/>
      <c r="AEE214" s="35"/>
      <c r="AEF214" s="35"/>
      <c r="AEG214" s="35"/>
      <c r="AEH214" s="35"/>
      <c r="AEI214" s="35"/>
      <c r="AEJ214" s="35"/>
      <c r="AEK214" s="35"/>
      <c r="AEL214" s="35"/>
      <c r="AEM214" s="35"/>
      <c r="AEN214" s="35"/>
      <c r="AEO214" s="35"/>
      <c r="AEP214" s="35"/>
      <c r="AEQ214" s="35"/>
      <c r="AER214" s="35"/>
      <c r="AES214" s="35"/>
      <c r="AET214" s="35"/>
      <c r="AEU214" s="35"/>
      <c r="AEV214" s="35"/>
      <c r="AEW214" s="35"/>
      <c r="AEX214" s="35"/>
      <c r="AEY214" s="35"/>
      <c r="AEZ214" s="35"/>
      <c r="AFA214" s="35"/>
      <c r="AFB214" s="35"/>
      <c r="AFC214" s="35"/>
      <c r="AFD214" s="35"/>
      <c r="AFE214" s="35"/>
      <c r="AFF214" s="35"/>
      <c r="AFG214" s="35"/>
      <c r="AFH214" s="35"/>
      <c r="AFI214" s="35"/>
      <c r="AFJ214" s="35"/>
      <c r="AFK214" s="35"/>
      <c r="AFL214" s="35"/>
      <c r="AFM214" s="35"/>
      <c r="AFN214" s="35"/>
      <c r="AFO214" s="35"/>
      <c r="AFP214" s="35"/>
      <c r="AFQ214" s="35"/>
      <c r="AFR214" s="35"/>
      <c r="AFS214" s="35"/>
      <c r="AFT214" s="35"/>
      <c r="AFU214" s="35"/>
      <c r="AFV214" s="35"/>
      <c r="AFW214" s="35"/>
      <c r="AFX214" s="35"/>
      <c r="AFY214" s="35"/>
      <c r="AFZ214" s="35"/>
      <c r="AGA214" s="35"/>
      <c r="AGB214" s="35"/>
      <c r="AGC214" s="35"/>
      <c r="AGD214" s="35"/>
      <c r="AGE214" s="35"/>
      <c r="AGF214" s="35"/>
      <c r="AGG214" s="35"/>
      <c r="AGH214" s="35"/>
      <c r="AGI214" s="35"/>
      <c r="AGJ214" s="35"/>
      <c r="AGK214" s="35"/>
      <c r="AGL214" s="35"/>
      <c r="AGM214" s="35"/>
      <c r="AGN214" s="35"/>
      <c r="AGO214" s="35"/>
      <c r="AGP214" s="35"/>
      <c r="AGQ214" s="35"/>
      <c r="AGR214" s="35"/>
      <c r="AGS214" s="35"/>
      <c r="AGT214" s="35"/>
      <c r="AGU214" s="35"/>
      <c r="AGV214" s="35"/>
      <c r="AGW214" s="35"/>
      <c r="AGX214" s="35"/>
      <c r="AGY214" s="35"/>
      <c r="AGZ214" s="35"/>
      <c r="AHA214" s="35"/>
      <c r="AHB214" s="35"/>
      <c r="AHC214" s="35"/>
      <c r="AHD214" s="35"/>
      <c r="AHE214" s="35"/>
      <c r="AHF214" s="35"/>
      <c r="AHG214" s="35"/>
      <c r="AHH214" s="35"/>
      <c r="AHI214" s="35"/>
      <c r="AHJ214" s="35"/>
      <c r="AHK214" s="35"/>
      <c r="AHL214" s="35"/>
      <c r="AHM214" s="35"/>
      <c r="AHN214" s="35"/>
      <c r="AHO214" s="35"/>
      <c r="AHP214" s="35"/>
      <c r="AHQ214" s="35"/>
      <c r="AHR214" s="35"/>
      <c r="AHS214" s="35"/>
      <c r="AHT214" s="35"/>
      <c r="AHU214" s="35"/>
      <c r="AHV214" s="35"/>
      <c r="AHW214" s="35"/>
      <c r="AHX214" s="35"/>
      <c r="AHY214" s="35"/>
      <c r="AHZ214" s="35"/>
      <c r="AIA214" s="35"/>
      <c r="AIB214" s="35"/>
      <c r="AIC214" s="35"/>
      <c r="AID214" s="35"/>
      <c r="AIE214" s="35"/>
      <c r="AIF214" s="35"/>
      <c r="AIG214" s="35"/>
      <c r="AIH214" s="35"/>
      <c r="AII214" s="35"/>
      <c r="AIJ214" s="35"/>
      <c r="AIK214" s="35"/>
      <c r="AIL214" s="35"/>
      <c r="AIM214" s="35"/>
      <c r="AIN214" s="35"/>
      <c r="AIO214" s="35"/>
      <c r="AIP214" s="35"/>
      <c r="AIQ214" s="35"/>
      <c r="AIR214" s="35"/>
      <c r="AIS214" s="35"/>
      <c r="AIT214" s="35"/>
      <c r="AIU214" s="35"/>
      <c r="AIV214" s="35"/>
      <c r="AIW214" s="35"/>
      <c r="AIX214" s="35"/>
      <c r="AIY214" s="35"/>
      <c r="AIZ214" s="35"/>
      <c r="AJA214" s="35"/>
      <c r="AJB214" s="35"/>
      <c r="AJC214" s="35"/>
      <c r="AJD214" s="35"/>
      <c r="AJE214" s="35"/>
      <c r="AJF214" s="35"/>
      <c r="AJG214" s="35"/>
      <c r="AJH214" s="35"/>
      <c r="AJI214" s="35"/>
      <c r="AJJ214" s="35"/>
      <c r="AJK214" s="35"/>
      <c r="AJL214" s="35"/>
      <c r="AJM214" s="35"/>
      <c r="AJN214" s="35"/>
      <c r="AJO214" s="35"/>
      <c r="AJP214" s="35"/>
      <c r="AJQ214" s="35"/>
      <c r="AJR214" s="35"/>
      <c r="AJS214" s="35"/>
      <c r="AJT214" s="35"/>
      <c r="AJU214" s="35"/>
      <c r="AJV214" s="35"/>
      <c r="AJW214" s="35"/>
      <c r="AJX214" s="35"/>
      <c r="AJY214" s="35"/>
      <c r="AJZ214" s="35"/>
      <c r="AKA214" s="35"/>
      <c r="AKB214" s="35"/>
      <c r="AKC214" s="35"/>
      <c r="AKD214" s="35"/>
      <c r="AKE214" s="35"/>
      <c r="AKF214" s="35"/>
      <c r="AKG214" s="35"/>
      <c r="AKH214" s="35"/>
      <c r="AKI214" s="35"/>
      <c r="AKJ214" s="35"/>
      <c r="AKK214" s="35"/>
      <c r="AKL214" s="35"/>
      <c r="AKM214" s="35"/>
      <c r="AKN214" s="35"/>
      <c r="AKO214" s="35"/>
      <c r="AKP214" s="35"/>
      <c r="AKQ214" s="35"/>
      <c r="AKR214" s="35"/>
      <c r="AKS214" s="35"/>
      <c r="AKT214" s="35"/>
      <c r="AKU214" s="35"/>
      <c r="AKV214" s="35"/>
      <c r="AKW214" s="35"/>
      <c r="AKX214" s="35"/>
      <c r="AKY214" s="35"/>
      <c r="AKZ214" s="35"/>
      <c r="ALA214" s="35"/>
      <c r="ALB214" s="35"/>
      <c r="ALC214" s="35"/>
      <c r="ALD214" s="35"/>
      <c r="ALE214" s="35"/>
      <c r="ALF214" s="35"/>
      <c r="ALG214" s="35"/>
      <c r="ALH214" s="35"/>
      <c r="ALI214" s="35"/>
      <c r="ALJ214" s="35"/>
      <c r="ALK214" s="35"/>
      <c r="ALL214" s="35"/>
      <c r="ALM214" s="35"/>
      <c r="ALN214" s="35"/>
      <c r="ALO214" s="35"/>
      <c r="ALP214" s="35"/>
      <c r="ALQ214" s="35"/>
      <c r="ALR214" s="35"/>
      <c r="ALS214" s="35"/>
      <c r="ALT214" s="35"/>
      <c r="ALU214" s="35"/>
      <c r="ALV214" s="35"/>
      <c r="ALW214" s="35"/>
      <c r="ALX214" s="35"/>
      <c r="ALY214" s="35"/>
      <c r="ALZ214" s="35"/>
      <c r="AMA214" s="35"/>
    </row>
    <row r="215" spans="14:1015">
      <c r="N215" s="3">
        <f>Y215*info!T$4+AC215*info!T$5+AG215*info!T$6+AK215*info!T$7+N214</f>
        <v>4.5773999999999964</v>
      </c>
      <c r="P215" s="45">
        <v>175</v>
      </c>
      <c r="Q215" s="131"/>
      <c r="R215" s="131"/>
      <c r="S215" s="161">
        <f t="shared" si="93"/>
        <v>3.1861264822134389E-2</v>
      </c>
      <c r="T215" s="169">
        <f>AA214*$AA$30*$AA$34*(1-$AA$32)+AE214*$AE$30*$AE$34*(1-$AE$32)+AI214*$AI$30*$AI$34*(1-$AI$32)+AM214*$AM$30*$AM$34*(1-$AM$32)+AQ214*$AQ$30*$AQ$34*(1-$AQ$32)+AU214*$AU$30*$AU$34*(1-$AU$32)+Q215-R215+AW214+AX214+Advance!G189</f>
        <v>0.30479999999999896</v>
      </c>
      <c r="U215" s="132">
        <f t="shared" si="102"/>
        <v>0</v>
      </c>
      <c r="V215" s="165">
        <f t="shared" si="81"/>
        <v>0.30479999999999896</v>
      </c>
      <c r="W215" s="166">
        <f t="shared" si="94"/>
        <v>11.04</v>
      </c>
      <c r="X215" s="49"/>
      <c r="Y215" s="42">
        <f t="shared" si="73"/>
        <v>0</v>
      </c>
      <c r="Z215" s="46">
        <f t="shared" si="95"/>
        <v>0</v>
      </c>
      <c r="AA215" s="47">
        <f t="shared" si="82"/>
        <v>0</v>
      </c>
      <c r="AB215" s="48">
        <f t="shared" si="83"/>
        <v>0.30479999999999896</v>
      </c>
      <c r="AC215" s="49">
        <f t="shared" si="84"/>
        <v>0</v>
      </c>
      <c r="AD215" s="46">
        <f t="shared" si="96"/>
        <v>0</v>
      </c>
      <c r="AE215" s="46">
        <f t="shared" si="85"/>
        <v>100</v>
      </c>
      <c r="AF215" s="50">
        <f t="shared" si="74"/>
        <v>0.30479999999999896</v>
      </c>
      <c r="AG215" s="42">
        <f t="shared" si="97"/>
        <v>5</v>
      </c>
      <c r="AH215" s="46">
        <f t="shared" si="98"/>
        <v>-5</v>
      </c>
      <c r="AI215" s="46">
        <f t="shared" si="86"/>
        <v>200</v>
      </c>
      <c r="AJ215" s="50">
        <f t="shared" si="75"/>
        <v>0.18479999999999897</v>
      </c>
      <c r="AK215" s="42">
        <f t="shared" si="87"/>
        <v>5</v>
      </c>
      <c r="AL215" s="46">
        <f t="shared" si="99"/>
        <v>-2</v>
      </c>
      <c r="AM215" s="46">
        <f t="shared" si="88"/>
        <v>140</v>
      </c>
      <c r="AN215" s="50">
        <f t="shared" si="76"/>
        <v>4.7999999999989718E-3</v>
      </c>
      <c r="AO215" s="42">
        <f t="shared" si="89"/>
        <v>0</v>
      </c>
      <c r="AP215" s="46">
        <f t="shared" si="100"/>
        <v>0</v>
      </c>
      <c r="AQ215" s="46">
        <f t="shared" si="90"/>
        <v>0</v>
      </c>
      <c r="AR215" s="50">
        <f t="shared" si="77"/>
        <v>4.7999999999989718E-3</v>
      </c>
      <c r="AS215" s="42">
        <f t="shared" si="91"/>
        <v>0</v>
      </c>
      <c r="AT215" s="46">
        <f t="shared" si="101"/>
        <v>0</v>
      </c>
      <c r="AU215" s="46">
        <f t="shared" si="92"/>
        <v>0</v>
      </c>
      <c r="AV215" s="51">
        <f t="shared" si="78"/>
        <v>4.7999999999989718E-3</v>
      </c>
      <c r="AW215" s="42">
        <f t="shared" si="79"/>
        <v>0.30479999999999896</v>
      </c>
      <c r="AX215" s="43">
        <f t="shared" si="80"/>
        <v>-0.3</v>
      </c>
      <c r="AY215" s="42">
        <f t="shared" si="103"/>
        <v>440</v>
      </c>
      <c r="AZ215" s="52">
        <f t="shared" si="104"/>
        <v>11.04</v>
      </c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  <c r="QR215" s="35"/>
      <c r="QS215" s="35"/>
      <c r="QT215" s="35"/>
      <c r="QU215" s="35"/>
      <c r="QV215" s="35"/>
      <c r="QW215" s="35"/>
      <c r="QX215" s="35"/>
      <c r="QY215" s="35"/>
      <c r="QZ215" s="35"/>
      <c r="RA215" s="35"/>
      <c r="RB215" s="35"/>
      <c r="RC215" s="35"/>
      <c r="RD215" s="35"/>
      <c r="RE215" s="35"/>
      <c r="RF215" s="35"/>
      <c r="RG215" s="35"/>
      <c r="RH215" s="35"/>
      <c r="RI215" s="35"/>
      <c r="RJ215" s="35"/>
      <c r="RK215" s="35"/>
      <c r="RL215" s="35"/>
      <c r="RM215" s="35"/>
      <c r="RN215" s="35"/>
      <c r="RO215" s="35"/>
      <c r="RP215" s="35"/>
      <c r="RQ215" s="35"/>
      <c r="RR215" s="35"/>
      <c r="RS215" s="35"/>
      <c r="RT215" s="35"/>
      <c r="RU215" s="35"/>
      <c r="RV215" s="35"/>
      <c r="RW215" s="35"/>
      <c r="RX215" s="35"/>
      <c r="RY215" s="35"/>
      <c r="RZ215" s="35"/>
      <c r="SA215" s="35"/>
      <c r="SB215" s="35"/>
      <c r="SC215" s="35"/>
      <c r="SD215" s="35"/>
      <c r="SE215" s="35"/>
      <c r="SF215" s="35"/>
      <c r="SG215" s="35"/>
      <c r="SH215" s="35"/>
      <c r="SI215" s="35"/>
      <c r="SJ215" s="35"/>
      <c r="SK215" s="35"/>
      <c r="SL215" s="35"/>
      <c r="SM215" s="35"/>
      <c r="SN215" s="35"/>
      <c r="SO215" s="35"/>
      <c r="SP215" s="35"/>
      <c r="SQ215" s="35"/>
      <c r="SR215" s="35"/>
      <c r="SS215" s="35"/>
      <c r="ST215" s="35"/>
      <c r="SU215" s="35"/>
      <c r="SV215" s="35"/>
      <c r="SW215" s="35"/>
      <c r="SX215" s="35"/>
      <c r="SY215" s="35"/>
      <c r="SZ215" s="35"/>
      <c r="TA215" s="35"/>
      <c r="TB215" s="35"/>
      <c r="TC215" s="35"/>
      <c r="TD215" s="35"/>
      <c r="TE215" s="35"/>
      <c r="TF215" s="35"/>
      <c r="TG215" s="35"/>
      <c r="TH215" s="35"/>
      <c r="TI215" s="35"/>
      <c r="TJ215" s="35"/>
      <c r="TK215" s="35"/>
      <c r="TL215" s="35"/>
      <c r="TM215" s="35"/>
      <c r="TN215" s="35"/>
      <c r="TO215" s="35"/>
      <c r="TP215" s="35"/>
      <c r="TQ215" s="35"/>
      <c r="TR215" s="35"/>
      <c r="TS215" s="35"/>
      <c r="TT215" s="35"/>
      <c r="TU215" s="35"/>
      <c r="TV215" s="35"/>
      <c r="TW215" s="35"/>
      <c r="TX215" s="35"/>
      <c r="TY215" s="35"/>
      <c r="TZ215" s="35"/>
      <c r="UA215" s="35"/>
      <c r="UB215" s="35"/>
      <c r="UC215" s="35"/>
      <c r="UD215" s="35"/>
      <c r="UE215" s="35"/>
      <c r="UF215" s="35"/>
      <c r="UG215" s="35"/>
      <c r="UH215" s="35"/>
      <c r="UI215" s="35"/>
      <c r="UJ215" s="35"/>
      <c r="UK215" s="35"/>
      <c r="UL215" s="35"/>
      <c r="UM215" s="35"/>
      <c r="UN215" s="35"/>
      <c r="UO215" s="35"/>
      <c r="UP215" s="35"/>
      <c r="UQ215" s="35"/>
      <c r="UR215" s="35"/>
      <c r="US215" s="35"/>
      <c r="UT215" s="35"/>
      <c r="UU215" s="35"/>
      <c r="UV215" s="35"/>
      <c r="UW215" s="35"/>
      <c r="UX215" s="35"/>
      <c r="UY215" s="35"/>
      <c r="UZ215" s="35"/>
      <c r="VA215" s="35"/>
      <c r="VB215" s="35"/>
      <c r="VC215" s="35"/>
      <c r="VD215" s="35"/>
      <c r="VE215" s="35"/>
      <c r="VF215" s="35"/>
      <c r="VG215" s="35"/>
      <c r="VH215" s="35"/>
      <c r="VI215" s="35"/>
      <c r="VJ215" s="35"/>
      <c r="VK215" s="35"/>
      <c r="VL215" s="35"/>
      <c r="VM215" s="35"/>
      <c r="VN215" s="35"/>
      <c r="VO215" s="35"/>
      <c r="VP215" s="35"/>
      <c r="VQ215" s="35"/>
      <c r="VR215" s="35"/>
      <c r="VS215" s="35"/>
      <c r="VT215" s="35"/>
      <c r="VU215" s="35"/>
      <c r="VV215" s="35"/>
      <c r="VW215" s="35"/>
      <c r="VX215" s="35"/>
      <c r="VY215" s="35"/>
      <c r="VZ215" s="35"/>
      <c r="WA215" s="35"/>
      <c r="WB215" s="35"/>
      <c r="WC215" s="35"/>
      <c r="WD215" s="35"/>
      <c r="WE215" s="35"/>
      <c r="WF215" s="35"/>
      <c r="WG215" s="35"/>
      <c r="WH215" s="35"/>
      <c r="WI215" s="35"/>
      <c r="WJ215" s="35"/>
      <c r="WK215" s="35"/>
      <c r="WL215" s="35"/>
      <c r="WM215" s="35"/>
      <c r="WN215" s="35"/>
      <c r="WO215" s="35"/>
      <c r="WP215" s="35"/>
      <c r="WQ215" s="35"/>
      <c r="WR215" s="35"/>
      <c r="WS215" s="35"/>
      <c r="WT215" s="35"/>
      <c r="WU215" s="35"/>
      <c r="WV215" s="35"/>
      <c r="WW215" s="35"/>
      <c r="WX215" s="35"/>
      <c r="WY215" s="35"/>
      <c r="WZ215" s="35"/>
      <c r="XA215" s="35"/>
      <c r="XB215" s="35"/>
      <c r="XC215" s="35"/>
      <c r="XD215" s="35"/>
      <c r="XE215" s="35"/>
      <c r="XF215" s="35"/>
      <c r="XG215" s="35"/>
      <c r="XH215" s="35"/>
      <c r="XI215" s="35"/>
      <c r="XJ215" s="35"/>
      <c r="XK215" s="35"/>
      <c r="XL215" s="35"/>
      <c r="XM215" s="35"/>
      <c r="XN215" s="35"/>
      <c r="XO215" s="35"/>
      <c r="XP215" s="35"/>
      <c r="XQ215" s="35"/>
      <c r="XR215" s="35"/>
      <c r="XS215" s="35"/>
      <c r="XT215" s="35"/>
      <c r="XU215" s="35"/>
      <c r="XV215" s="35"/>
      <c r="XW215" s="35"/>
      <c r="XX215" s="35"/>
      <c r="XY215" s="35"/>
      <c r="XZ215" s="35"/>
      <c r="YA215" s="35"/>
      <c r="YB215" s="35"/>
      <c r="YC215" s="35"/>
      <c r="YD215" s="35"/>
      <c r="YE215" s="35"/>
      <c r="YF215" s="35"/>
      <c r="YG215" s="35"/>
      <c r="YH215" s="35"/>
      <c r="YI215" s="35"/>
      <c r="YJ215" s="35"/>
      <c r="YK215" s="35"/>
      <c r="YL215" s="35"/>
      <c r="YM215" s="35"/>
      <c r="YN215" s="35"/>
      <c r="YO215" s="35"/>
      <c r="YP215" s="35"/>
      <c r="YQ215" s="35"/>
      <c r="YR215" s="35"/>
      <c r="YS215" s="35"/>
      <c r="YT215" s="35"/>
      <c r="YU215" s="35"/>
      <c r="YV215" s="35"/>
      <c r="YW215" s="35"/>
      <c r="YX215" s="35"/>
      <c r="YY215" s="35"/>
      <c r="YZ215" s="35"/>
      <c r="ZA215" s="35"/>
      <c r="ZB215" s="35"/>
      <c r="ZC215" s="35"/>
      <c r="ZD215" s="35"/>
      <c r="ZE215" s="35"/>
      <c r="ZF215" s="35"/>
      <c r="ZG215" s="35"/>
      <c r="ZH215" s="35"/>
      <c r="ZI215" s="35"/>
      <c r="ZJ215" s="35"/>
      <c r="ZK215" s="35"/>
      <c r="ZL215" s="35"/>
      <c r="ZM215" s="35"/>
      <c r="ZN215" s="35"/>
      <c r="ZO215" s="35"/>
      <c r="ZP215" s="35"/>
      <c r="ZQ215" s="35"/>
      <c r="ZR215" s="35"/>
      <c r="ZS215" s="35"/>
      <c r="ZT215" s="35"/>
      <c r="ZU215" s="35"/>
      <c r="ZV215" s="35"/>
      <c r="ZW215" s="35"/>
      <c r="ZX215" s="35"/>
      <c r="ZY215" s="35"/>
      <c r="ZZ215" s="35"/>
      <c r="AAA215" s="35"/>
      <c r="AAB215" s="35"/>
      <c r="AAC215" s="35"/>
      <c r="AAD215" s="35"/>
      <c r="AAE215" s="35"/>
      <c r="AAF215" s="35"/>
      <c r="AAG215" s="35"/>
      <c r="AAH215" s="35"/>
      <c r="AAI215" s="35"/>
      <c r="AAJ215" s="35"/>
      <c r="AAK215" s="35"/>
      <c r="AAL215" s="35"/>
      <c r="AAM215" s="35"/>
      <c r="AAN215" s="35"/>
      <c r="AAO215" s="35"/>
      <c r="AAP215" s="35"/>
      <c r="AAQ215" s="35"/>
      <c r="AAR215" s="35"/>
      <c r="AAS215" s="35"/>
      <c r="AAT215" s="35"/>
      <c r="AAU215" s="35"/>
      <c r="AAV215" s="35"/>
      <c r="AAW215" s="35"/>
      <c r="AAX215" s="35"/>
      <c r="AAY215" s="35"/>
      <c r="AAZ215" s="35"/>
      <c r="ABA215" s="35"/>
      <c r="ABB215" s="35"/>
      <c r="ABC215" s="35"/>
      <c r="ABD215" s="35"/>
      <c r="ABE215" s="35"/>
      <c r="ABF215" s="35"/>
      <c r="ABG215" s="35"/>
      <c r="ABH215" s="35"/>
      <c r="ABI215" s="35"/>
      <c r="ABJ215" s="35"/>
      <c r="ABK215" s="35"/>
      <c r="ABL215" s="35"/>
      <c r="ABM215" s="35"/>
      <c r="ABN215" s="35"/>
      <c r="ABO215" s="35"/>
      <c r="ABP215" s="35"/>
      <c r="ABQ215" s="35"/>
      <c r="ABR215" s="35"/>
      <c r="ABS215" s="35"/>
      <c r="ABT215" s="35"/>
      <c r="ABU215" s="35"/>
      <c r="ABV215" s="35"/>
      <c r="ABW215" s="35"/>
      <c r="ABX215" s="35"/>
      <c r="ABY215" s="35"/>
      <c r="ABZ215" s="35"/>
      <c r="ACA215" s="35"/>
      <c r="ACB215" s="35"/>
      <c r="ACC215" s="35"/>
      <c r="ACD215" s="35"/>
      <c r="ACE215" s="35"/>
      <c r="ACF215" s="35"/>
      <c r="ACG215" s="35"/>
      <c r="ACH215" s="35"/>
      <c r="ACI215" s="35"/>
      <c r="ACJ215" s="35"/>
      <c r="ACK215" s="35"/>
      <c r="ACL215" s="35"/>
      <c r="ACM215" s="35"/>
      <c r="ACN215" s="35"/>
      <c r="ACO215" s="35"/>
      <c r="ACP215" s="35"/>
      <c r="ACQ215" s="35"/>
      <c r="ACR215" s="35"/>
      <c r="ACS215" s="35"/>
      <c r="ACT215" s="35"/>
      <c r="ACU215" s="35"/>
      <c r="ACV215" s="35"/>
      <c r="ACW215" s="35"/>
      <c r="ACX215" s="35"/>
      <c r="ACY215" s="35"/>
      <c r="ACZ215" s="35"/>
      <c r="ADA215" s="35"/>
      <c r="ADB215" s="35"/>
      <c r="ADC215" s="35"/>
      <c r="ADD215" s="35"/>
      <c r="ADE215" s="35"/>
      <c r="ADF215" s="35"/>
      <c r="ADG215" s="35"/>
      <c r="ADH215" s="35"/>
      <c r="ADI215" s="35"/>
      <c r="ADJ215" s="35"/>
      <c r="ADK215" s="35"/>
      <c r="ADL215" s="35"/>
      <c r="ADM215" s="35"/>
      <c r="ADN215" s="35"/>
      <c r="ADO215" s="35"/>
      <c r="ADP215" s="35"/>
      <c r="ADQ215" s="35"/>
      <c r="ADR215" s="35"/>
      <c r="ADS215" s="35"/>
      <c r="ADT215" s="35"/>
      <c r="ADU215" s="35"/>
      <c r="ADV215" s="35"/>
      <c r="ADW215" s="35"/>
      <c r="ADX215" s="35"/>
      <c r="ADY215" s="35"/>
      <c r="ADZ215" s="35"/>
      <c r="AEA215" s="35"/>
      <c r="AEB215" s="35"/>
      <c r="AEC215" s="35"/>
      <c r="AED215" s="35"/>
      <c r="AEE215" s="35"/>
      <c r="AEF215" s="35"/>
      <c r="AEG215" s="35"/>
      <c r="AEH215" s="35"/>
      <c r="AEI215" s="35"/>
      <c r="AEJ215" s="35"/>
      <c r="AEK215" s="35"/>
      <c r="AEL215" s="35"/>
      <c r="AEM215" s="35"/>
      <c r="AEN215" s="35"/>
      <c r="AEO215" s="35"/>
      <c r="AEP215" s="35"/>
      <c r="AEQ215" s="35"/>
      <c r="AER215" s="35"/>
      <c r="AES215" s="35"/>
      <c r="AET215" s="35"/>
      <c r="AEU215" s="35"/>
      <c r="AEV215" s="35"/>
      <c r="AEW215" s="35"/>
      <c r="AEX215" s="35"/>
      <c r="AEY215" s="35"/>
      <c r="AEZ215" s="35"/>
      <c r="AFA215" s="35"/>
      <c r="AFB215" s="35"/>
      <c r="AFC215" s="35"/>
      <c r="AFD215" s="35"/>
      <c r="AFE215" s="35"/>
      <c r="AFF215" s="35"/>
      <c r="AFG215" s="35"/>
      <c r="AFH215" s="35"/>
      <c r="AFI215" s="35"/>
      <c r="AFJ215" s="35"/>
      <c r="AFK215" s="35"/>
      <c r="AFL215" s="35"/>
      <c r="AFM215" s="35"/>
      <c r="AFN215" s="35"/>
      <c r="AFO215" s="35"/>
      <c r="AFP215" s="35"/>
      <c r="AFQ215" s="35"/>
      <c r="AFR215" s="35"/>
      <c r="AFS215" s="35"/>
      <c r="AFT215" s="35"/>
      <c r="AFU215" s="35"/>
      <c r="AFV215" s="35"/>
      <c r="AFW215" s="35"/>
      <c r="AFX215" s="35"/>
      <c r="AFY215" s="35"/>
      <c r="AFZ215" s="35"/>
      <c r="AGA215" s="35"/>
      <c r="AGB215" s="35"/>
      <c r="AGC215" s="35"/>
      <c r="AGD215" s="35"/>
      <c r="AGE215" s="35"/>
      <c r="AGF215" s="35"/>
      <c r="AGG215" s="35"/>
      <c r="AGH215" s="35"/>
      <c r="AGI215" s="35"/>
      <c r="AGJ215" s="35"/>
      <c r="AGK215" s="35"/>
      <c r="AGL215" s="35"/>
      <c r="AGM215" s="35"/>
      <c r="AGN215" s="35"/>
      <c r="AGO215" s="35"/>
      <c r="AGP215" s="35"/>
      <c r="AGQ215" s="35"/>
      <c r="AGR215" s="35"/>
      <c r="AGS215" s="35"/>
      <c r="AGT215" s="35"/>
      <c r="AGU215" s="35"/>
      <c r="AGV215" s="35"/>
      <c r="AGW215" s="35"/>
      <c r="AGX215" s="35"/>
      <c r="AGY215" s="35"/>
      <c r="AGZ215" s="35"/>
      <c r="AHA215" s="35"/>
      <c r="AHB215" s="35"/>
      <c r="AHC215" s="35"/>
      <c r="AHD215" s="35"/>
      <c r="AHE215" s="35"/>
      <c r="AHF215" s="35"/>
      <c r="AHG215" s="35"/>
      <c r="AHH215" s="35"/>
      <c r="AHI215" s="35"/>
      <c r="AHJ215" s="35"/>
      <c r="AHK215" s="35"/>
      <c r="AHL215" s="35"/>
      <c r="AHM215" s="35"/>
      <c r="AHN215" s="35"/>
      <c r="AHO215" s="35"/>
      <c r="AHP215" s="35"/>
      <c r="AHQ215" s="35"/>
      <c r="AHR215" s="35"/>
      <c r="AHS215" s="35"/>
      <c r="AHT215" s="35"/>
      <c r="AHU215" s="35"/>
      <c r="AHV215" s="35"/>
      <c r="AHW215" s="35"/>
      <c r="AHX215" s="35"/>
      <c r="AHY215" s="35"/>
      <c r="AHZ215" s="35"/>
      <c r="AIA215" s="35"/>
      <c r="AIB215" s="35"/>
      <c r="AIC215" s="35"/>
      <c r="AID215" s="35"/>
      <c r="AIE215" s="35"/>
      <c r="AIF215" s="35"/>
      <c r="AIG215" s="35"/>
      <c r="AIH215" s="35"/>
      <c r="AII215" s="35"/>
      <c r="AIJ215" s="35"/>
      <c r="AIK215" s="35"/>
      <c r="AIL215" s="35"/>
      <c r="AIM215" s="35"/>
      <c r="AIN215" s="35"/>
      <c r="AIO215" s="35"/>
      <c r="AIP215" s="35"/>
      <c r="AIQ215" s="35"/>
      <c r="AIR215" s="35"/>
      <c r="AIS215" s="35"/>
      <c r="AIT215" s="35"/>
      <c r="AIU215" s="35"/>
      <c r="AIV215" s="35"/>
      <c r="AIW215" s="35"/>
      <c r="AIX215" s="35"/>
      <c r="AIY215" s="35"/>
      <c r="AIZ215" s="35"/>
      <c r="AJA215" s="35"/>
      <c r="AJB215" s="35"/>
      <c r="AJC215" s="35"/>
      <c r="AJD215" s="35"/>
      <c r="AJE215" s="35"/>
      <c r="AJF215" s="35"/>
      <c r="AJG215" s="35"/>
      <c r="AJH215" s="35"/>
      <c r="AJI215" s="35"/>
      <c r="AJJ215" s="35"/>
      <c r="AJK215" s="35"/>
      <c r="AJL215" s="35"/>
      <c r="AJM215" s="35"/>
      <c r="AJN215" s="35"/>
      <c r="AJO215" s="35"/>
      <c r="AJP215" s="35"/>
      <c r="AJQ215" s="35"/>
      <c r="AJR215" s="35"/>
      <c r="AJS215" s="35"/>
      <c r="AJT215" s="35"/>
      <c r="AJU215" s="35"/>
      <c r="AJV215" s="35"/>
      <c r="AJW215" s="35"/>
      <c r="AJX215" s="35"/>
      <c r="AJY215" s="35"/>
      <c r="AJZ215" s="35"/>
      <c r="AKA215" s="35"/>
      <c r="AKB215" s="35"/>
      <c r="AKC215" s="35"/>
      <c r="AKD215" s="35"/>
      <c r="AKE215" s="35"/>
      <c r="AKF215" s="35"/>
      <c r="AKG215" s="35"/>
      <c r="AKH215" s="35"/>
      <c r="AKI215" s="35"/>
      <c r="AKJ215" s="35"/>
      <c r="AKK215" s="35"/>
      <c r="AKL215" s="35"/>
      <c r="AKM215" s="35"/>
      <c r="AKN215" s="35"/>
      <c r="AKO215" s="35"/>
      <c r="AKP215" s="35"/>
      <c r="AKQ215" s="35"/>
      <c r="AKR215" s="35"/>
      <c r="AKS215" s="35"/>
      <c r="AKT215" s="35"/>
      <c r="AKU215" s="35"/>
      <c r="AKV215" s="35"/>
      <c r="AKW215" s="35"/>
      <c r="AKX215" s="35"/>
      <c r="AKY215" s="35"/>
      <c r="AKZ215" s="35"/>
      <c r="ALA215" s="35"/>
      <c r="ALB215" s="35"/>
      <c r="ALC215" s="35"/>
      <c r="ALD215" s="35"/>
      <c r="ALE215" s="35"/>
      <c r="ALF215" s="35"/>
      <c r="ALG215" s="35"/>
      <c r="ALH215" s="35"/>
      <c r="ALI215" s="35"/>
      <c r="ALJ215" s="35"/>
      <c r="ALK215" s="35"/>
      <c r="ALL215" s="35"/>
      <c r="ALM215" s="35"/>
      <c r="ALN215" s="35"/>
      <c r="ALO215" s="35"/>
      <c r="ALP215" s="35"/>
      <c r="ALQ215" s="35"/>
      <c r="ALR215" s="35"/>
      <c r="ALS215" s="35"/>
      <c r="ALT215" s="35"/>
      <c r="ALU215" s="35"/>
      <c r="ALV215" s="35"/>
      <c r="ALW215" s="35"/>
      <c r="ALX215" s="35"/>
      <c r="ALY215" s="35"/>
      <c r="ALZ215" s="35"/>
      <c r="AMA215" s="35"/>
    </row>
    <row r="216" spans="14:1015">
      <c r="N216" s="3">
        <f>Y216*info!T$4+AC216*info!T$5+AG216*info!T$6+AK216*info!T$7+N215</f>
        <v>4.6097999999999963</v>
      </c>
      <c r="P216" s="45">
        <v>176</v>
      </c>
      <c r="Q216" s="131"/>
      <c r="R216" s="131"/>
      <c r="S216" s="161">
        <f t="shared" si="93"/>
        <v>3.2106719367588937E-2</v>
      </c>
      <c r="T216" s="169">
        <f>AA215*$AA$30*$AA$34*(1-$AA$32)+AE215*$AE$30*$AE$34*(1-$AE$32)+AI215*$AI$30*$AI$34*(1-$AI$32)+AM215*$AM$30*$AM$34*(1-$AM$32)+AQ215*$AQ$30*$AQ$34*(1-$AQ$32)+AU215*$AU$30*$AU$34*(1-$AU$32)+Q216-R216+AW215+AX215+Advance!G190</f>
        <v>0.28079999999999899</v>
      </c>
      <c r="U216" s="132">
        <f t="shared" si="102"/>
        <v>0</v>
      </c>
      <c r="V216" s="165">
        <f t="shared" si="81"/>
        <v>0.28079999999999899</v>
      </c>
      <c r="W216" s="166">
        <f t="shared" si="94"/>
        <v>11.111999999999998</v>
      </c>
      <c r="X216" s="49"/>
      <c r="Y216" s="42">
        <f t="shared" si="73"/>
        <v>0</v>
      </c>
      <c r="Z216" s="46">
        <f t="shared" si="95"/>
        <v>0</v>
      </c>
      <c r="AA216" s="47">
        <f t="shared" si="82"/>
        <v>0</v>
      </c>
      <c r="AB216" s="48">
        <f t="shared" si="83"/>
        <v>0.28079999999999899</v>
      </c>
      <c r="AC216" s="49">
        <f t="shared" si="84"/>
        <v>0</v>
      </c>
      <c r="AD216" s="46">
        <f t="shared" si="96"/>
        <v>0</v>
      </c>
      <c r="AE216" s="46">
        <f t="shared" si="85"/>
        <v>100</v>
      </c>
      <c r="AF216" s="50">
        <f t="shared" si="74"/>
        <v>0.28079999999999899</v>
      </c>
      <c r="AG216" s="42">
        <f t="shared" si="97"/>
        <v>5</v>
      </c>
      <c r="AH216" s="46">
        <f t="shared" si="98"/>
        <v>-5</v>
      </c>
      <c r="AI216" s="46">
        <f t="shared" si="86"/>
        <v>200</v>
      </c>
      <c r="AJ216" s="50">
        <f t="shared" si="75"/>
        <v>0.160799999999999</v>
      </c>
      <c r="AK216" s="42">
        <f t="shared" si="87"/>
        <v>4</v>
      </c>
      <c r="AL216" s="46">
        <f t="shared" si="99"/>
        <v>-2</v>
      </c>
      <c r="AM216" s="46">
        <f t="shared" si="88"/>
        <v>142</v>
      </c>
      <c r="AN216" s="50">
        <f t="shared" si="76"/>
        <v>1.679999999999901E-2</v>
      </c>
      <c r="AO216" s="42">
        <f t="shared" si="89"/>
        <v>0</v>
      </c>
      <c r="AP216" s="46">
        <f t="shared" si="100"/>
        <v>0</v>
      </c>
      <c r="AQ216" s="46">
        <f t="shared" si="90"/>
        <v>0</v>
      </c>
      <c r="AR216" s="50">
        <f t="shared" si="77"/>
        <v>1.679999999999901E-2</v>
      </c>
      <c r="AS216" s="42">
        <f t="shared" si="91"/>
        <v>0</v>
      </c>
      <c r="AT216" s="46">
        <f t="shared" si="101"/>
        <v>0</v>
      </c>
      <c r="AU216" s="46">
        <f t="shared" si="92"/>
        <v>0</v>
      </c>
      <c r="AV216" s="51">
        <f t="shared" si="78"/>
        <v>1.679999999999901E-2</v>
      </c>
      <c r="AW216" s="42">
        <f t="shared" si="79"/>
        <v>0.28079999999999899</v>
      </c>
      <c r="AX216" s="43">
        <f t="shared" si="80"/>
        <v>-0.26400000000000001</v>
      </c>
      <c r="AY216" s="42">
        <f t="shared" si="103"/>
        <v>442</v>
      </c>
      <c r="AZ216" s="52">
        <f t="shared" si="104"/>
        <v>11.111999999999998</v>
      </c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  <c r="QR216" s="35"/>
      <c r="QS216" s="35"/>
      <c r="QT216" s="35"/>
      <c r="QU216" s="35"/>
      <c r="QV216" s="35"/>
      <c r="QW216" s="35"/>
      <c r="QX216" s="35"/>
      <c r="QY216" s="35"/>
      <c r="QZ216" s="35"/>
      <c r="RA216" s="35"/>
      <c r="RB216" s="35"/>
      <c r="RC216" s="35"/>
      <c r="RD216" s="35"/>
      <c r="RE216" s="35"/>
      <c r="RF216" s="35"/>
      <c r="RG216" s="35"/>
      <c r="RH216" s="35"/>
      <c r="RI216" s="35"/>
      <c r="RJ216" s="35"/>
      <c r="RK216" s="35"/>
      <c r="RL216" s="35"/>
      <c r="RM216" s="35"/>
      <c r="RN216" s="35"/>
      <c r="RO216" s="35"/>
      <c r="RP216" s="35"/>
      <c r="RQ216" s="35"/>
      <c r="RR216" s="35"/>
      <c r="RS216" s="35"/>
      <c r="RT216" s="35"/>
      <c r="RU216" s="35"/>
      <c r="RV216" s="35"/>
      <c r="RW216" s="35"/>
      <c r="RX216" s="35"/>
      <c r="RY216" s="35"/>
      <c r="RZ216" s="35"/>
      <c r="SA216" s="35"/>
      <c r="SB216" s="35"/>
      <c r="SC216" s="35"/>
      <c r="SD216" s="35"/>
      <c r="SE216" s="35"/>
      <c r="SF216" s="35"/>
      <c r="SG216" s="35"/>
      <c r="SH216" s="35"/>
      <c r="SI216" s="35"/>
      <c r="SJ216" s="35"/>
      <c r="SK216" s="35"/>
      <c r="SL216" s="35"/>
      <c r="SM216" s="35"/>
      <c r="SN216" s="35"/>
      <c r="SO216" s="35"/>
      <c r="SP216" s="35"/>
      <c r="SQ216" s="35"/>
      <c r="SR216" s="35"/>
      <c r="SS216" s="35"/>
      <c r="ST216" s="35"/>
      <c r="SU216" s="35"/>
      <c r="SV216" s="35"/>
      <c r="SW216" s="35"/>
      <c r="SX216" s="35"/>
      <c r="SY216" s="35"/>
      <c r="SZ216" s="35"/>
      <c r="TA216" s="35"/>
      <c r="TB216" s="35"/>
      <c r="TC216" s="35"/>
      <c r="TD216" s="35"/>
      <c r="TE216" s="35"/>
      <c r="TF216" s="35"/>
      <c r="TG216" s="35"/>
      <c r="TH216" s="35"/>
      <c r="TI216" s="35"/>
      <c r="TJ216" s="35"/>
      <c r="TK216" s="35"/>
      <c r="TL216" s="35"/>
      <c r="TM216" s="35"/>
      <c r="TN216" s="35"/>
      <c r="TO216" s="35"/>
      <c r="TP216" s="35"/>
      <c r="TQ216" s="35"/>
      <c r="TR216" s="35"/>
      <c r="TS216" s="35"/>
      <c r="TT216" s="35"/>
      <c r="TU216" s="35"/>
      <c r="TV216" s="35"/>
      <c r="TW216" s="35"/>
      <c r="TX216" s="35"/>
      <c r="TY216" s="35"/>
      <c r="TZ216" s="35"/>
      <c r="UA216" s="35"/>
      <c r="UB216" s="35"/>
      <c r="UC216" s="35"/>
      <c r="UD216" s="35"/>
      <c r="UE216" s="35"/>
      <c r="UF216" s="35"/>
      <c r="UG216" s="35"/>
      <c r="UH216" s="35"/>
      <c r="UI216" s="35"/>
      <c r="UJ216" s="35"/>
      <c r="UK216" s="35"/>
      <c r="UL216" s="35"/>
      <c r="UM216" s="35"/>
      <c r="UN216" s="35"/>
      <c r="UO216" s="35"/>
      <c r="UP216" s="35"/>
      <c r="UQ216" s="35"/>
      <c r="UR216" s="35"/>
      <c r="US216" s="35"/>
      <c r="UT216" s="35"/>
      <c r="UU216" s="35"/>
      <c r="UV216" s="35"/>
      <c r="UW216" s="35"/>
      <c r="UX216" s="35"/>
      <c r="UY216" s="35"/>
      <c r="UZ216" s="35"/>
      <c r="VA216" s="35"/>
      <c r="VB216" s="35"/>
      <c r="VC216" s="35"/>
      <c r="VD216" s="35"/>
      <c r="VE216" s="35"/>
      <c r="VF216" s="35"/>
      <c r="VG216" s="35"/>
      <c r="VH216" s="35"/>
      <c r="VI216" s="35"/>
      <c r="VJ216" s="35"/>
      <c r="VK216" s="35"/>
      <c r="VL216" s="35"/>
      <c r="VM216" s="35"/>
      <c r="VN216" s="35"/>
      <c r="VO216" s="35"/>
      <c r="VP216" s="35"/>
      <c r="VQ216" s="35"/>
      <c r="VR216" s="35"/>
      <c r="VS216" s="35"/>
      <c r="VT216" s="35"/>
      <c r="VU216" s="35"/>
      <c r="VV216" s="35"/>
      <c r="VW216" s="35"/>
      <c r="VX216" s="35"/>
      <c r="VY216" s="35"/>
      <c r="VZ216" s="35"/>
      <c r="WA216" s="35"/>
      <c r="WB216" s="35"/>
      <c r="WC216" s="35"/>
      <c r="WD216" s="35"/>
      <c r="WE216" s="35"/>
      <c r="WF216" s="35"/>
      <c r="WG216" s="35"/>
      <c r="WH216" s="35"/>
      <c r="WI216" s="35"/>
      <c r="WJ216" s="35"/>
      <c r="WK216" s="35"/>
      <c r="WL216" s="35"/>
      <c r="WM216" s="35"/>
      <c r="WN216" s="35"/>
      <c r="WO216" s="35"/>
      <c r="WP216" s="35"/>
      <c r="WQ216" s="35"/>
      <c r="WR216" s="35"/>
      <c r="WS216" s="35"/>
      <c r="WT216" s="35"/>
      <c r="WU216" s="35"/>
      <c r="WV216" s="35"/>
      <c r="WW216" s="35"/>
      <c r="WX216" s="35"/>
      <c r="WY216" s="35"/>
      <c r="WZ216" s="35"/>
      <c r="XA216" s="35"/>
      <c r="XB216" s="35"/>
      <c r="XC216" s="35"/>
      <c r="XD216" s="35"/>
      <c r="XE216" s="35"/>
      <c r="XF216" s="35"/>
      <c r="XG216" s="35"/>
      <c r="XH216" s="35"/>
      <c r="XI216" s="35"/>
      <c r="XJ216" s="35"/>
      <c r="XK216" s="35"/>
      <c r="XL216" s="35"/>
      <c r="XM216" s="35"/>
      <c r="XN216" s="35"/>
      <c r="XO216" s="35"/>
      <c r="XP216" s="35"/>
      <c r="XQ216" s="35"/>
      <c r="XR216" s="35"/>
      <c r="XS216" s="35"/>
      <c r="XT216" s="35"/>
      <c r="XU216" s="35"/>
      <c r="XV216" s="35"/>
      <c r="XW216" s="35"/>
      <c r="XX216" s="35"/>
      <c r="XY216" s="35"/>
      <c r="XZ216" s="35"/>
      <c r="YA216" s="35"/>
      <c r="YB216" s="35"/>
      <c r="YC216" s="35"/>
      <c r="YD216" s="35"/>
      <c r="YE216" s="35"/>
      <c r="YF216" s="35"/>
      <c r="YG216" s="35"/>
      <c r="YH216" s="35"/>
      <c r="YI216" s="35"/>
      <c r="YJ216" s="35"/>
      <c r="YK216" s="35"/>
      <c r="YL216" s="35"/>
      <c r="YM216" s="35"/>
      <c r="YN216" s="35"/>
      <c r="YO216" s="35"/>
      <c r="YP216" s="35"/>
      <c r="YQ216" s="35"/>
      <c r="YR216" s="35"/>
      <c r="YS216" s="35"/>
      <c r="YT216" s="35"/>
      <c r="YU216" s="35"/>
      <c r="YV216" s="35"/>
      <c r="YW216" s="35"/>
      <c r="YX216" s="35"/>
      <c r="YY216" s="35"/>
      <c r="YZ216" s="35"/>
      <c r="ZA216" s="35"/>
      <c r="ZB216" s="35"/>
      <c r="ZC216" s="35"/>
      <c r="ZD216" s="35"/>
      <c r="ZE216" s="35"/>
      <c r="ZF216" s="35"/>
      <c r="ZG216" s="35"/>
      <c r="ZH216" s="35"/>
      <c r="ZI216" s="35"/>
      <c r="ZJ216" s="35"/>
      <c r="ZK216" s="35"/>
      <c r="ZL216" s="35"/>
      <c r="ZM216" s="35"/>
      <c r="ZN216" s="35"/>
      <c r="ZO216" s="35"/>
      <c r="ZP216" s="35"/>
      <c r="ZQ216" s="35"/>
      <c r="ZR216" s="35"/>
      <c r="ZS216" s="35"/>
      <c r="ZT216" s="35"/>
      <c r="ZU216" s="35"/>
      <c r="ZV216" s="35"/>
      <c r="ZW216" s="35"/>
      <c r="ZX216" s="35"/>
      <c r="ZY216" s="35"/>
      <c r="ZZ216" s="35"/>
      <c r="AAA216" s="35"/>
      <c r="AAB216" s="35"/>
      <c r="AAC216" s="35"/>
      <c r="AAD216" s="35"/>
      <c r="AAE216" s="35"/>
      <c r="AAF216" s="35"/>
      <c r="AAG216" s="35"/>
      <c r="AAH216" s="35"/>
      <c r="AAI216" s="35"/>
      <c r="AAJ216" s="35"/>
      <c r="AAK216" s="35"/>
      <c r="AAL216" s="35"/>
      <c r="AAM216" s="35"/>
      <c r="AAN216" s="35"/>
      <c r="AAO216" s="35"/>
      <c r="AAP216" s="35"/>
      <c r="AAQ216" s="35"/>
      <c r="AAR216" s="35"/>
      <c r="AAS216" s="35"/>
      <c r="AAT216" s="35"/>
      <c r="AAU216" s="35"/>
      <c r="AAV216" s="35"/>
      <c r="AAW216" s="35"/>
      <c r="AAX216" s="35"/>
      <c r="AAY216" s="35"/>
      <c r="AAZ216" s="35"/>
      <c r="ABA216" s="35"/>
      <c r="ABB216" s="35"/>
      <c r="ABC216" s="35"/>
      <c r="ABD216" s="35"/>
      <c r="ABE216" s="35"/>
      <c r="ABF216" s="35"/>
      <c r="ABG216" s="35"/>
      <c r="ABH216" s="35"/>
      <c r="ABI216" s="35"/>
      <c r="ABJ216" s="35"/>
      <c r="ABK216" s="35"/>
      <c r="ABL216" s="35"/>
      <c r="ABM216" s="35"/>
      <c r="ABN216" s="35"/>
      <c r="ABO216" s="35"/>
      <c r="ABP216" s="35"/>
      <c r="ABQ216" s="35"/>
      <c r="ABR216" s="35"/>
      <c r="ABS216" s="35"/>
      <c r="ABT216" s="35"/>
      <c r="ABU216" s="35"/>
      <c r="ABV216" s="35"/>
      <c r="ABW216" s="35"/>
      <c r="ABX216" s="35"/>
      <c r="ABY216" s="35"/>
      <c r="ABZ216" s="35"/>
      <c r="ACA216" s="35"/>
      <c r="ACB216" s="35"/>
      <c r="ACC216" s="35"/>
      <c r="ACD216" s="35"/>
      <c r="ACE216" s="35"/>
      <c r="ACF216" s="35"/>
      <c r="ACG216" s="35"/>
      <c r="ACH216" s="35"/>
      <c r="ACI216" s="35"/>
      <c r="ACJ216" s="35"/>
      <c r="ACK216" s="35"/>
      <c r="ACL216" s="35"/>
      <c r="ACM216" s="35"/>
      <c r="ACN216" s="35"/>
      <c r="ACO216" s="35"/>
      <c r="ACP216" s="35"/>
      <c r="ACQ216" s="35"/>
      <c r="ACR216" s="35"/>
      <c r="ACS216" s="35"/>
      <c r="ACT216" s="35"/>
      <c r="ACU216" s="35"/>
      <c r="ACV216" s="35"/>
      <c r="ACW216" s="35"/>
      <c r="ACX216" s="35"/>
      <c r="ACY216" s="35"/>
      <c r="ACZ216" s="35"/>
      <c r="ADA216" s="35"/>
      <c r="ADB216" s="35"/>
      <c r="ADC216" s="35"/>
      <c r="ADD216" s="35"/>
      <c r="ADE216" s="35"/>
      <c r="ADF216" s="35"/>
      <c r="ADG216" s="35"/>
      <c r="ADH216" s="35"/>
      <c r="ADI216" s="35"/>
      <c r="ADJ216" s="35"/>
      <c r="ADK216" s="35"/>
      <c r="ADL216" s="35"/>
      <c r="ADM216" s="35"/>
      <c r="ADN216" s="35"/>
      <c r="ADO216" s="35"/>
      <c r="ADP216" s="35"/>
      <c r="ADQ216" s="35"/>
      <c r="ADR216" s="35"/>
      <c r="ADS216" s="35"/>
      <c r="ADT216" s="35"/>
      <c r="ADU216" s="35"/>
      <c r="ADV216" s="35"/>
      <c r="ADW216" s="35"/>
      <c r="ADX216" s="35"/>
      <c r="ADY216" s="35"/>
      <c r="ADZ216" s="35"/>
      <c r="AEA216" s="35"/>
      <c r="AEB216" s="35"/>
      <c r="AEC216" s="35"/>
      <c r="AED216" s="35"/>
      <c r="AEE216" s="35"/>
      <c r="AEF216" s="35"/>
      <c r="AEG216" s="35"/>
      <c r="AEH216" s="35"/>
      <c r="AEI216" s="35"/>
      <c r="AEJ216" s="35"/>
      <c r="AEK216" s="35"/>
      <c r="AEL216" s="35"/>
      <c r="AEM216" s="35"/>
      <c r="AEN216" s="35"/>
      <c r="AEO216" s="35"/>
      <c r="AEP216" s="35"/>
      <c r="AEQ216" s="35"/>
      <c r="AER216" s="35"/>
      <c r="AES216" s="35"/>
      <c r="AET216" s="35"/>
      <c r="AEU216" s="35"/>
      <c r="AEV216" s="35"/>
      <c r="AEW216" s="35"/>
      <c r="AEX216" s="35"/>
      <c r="AEY216" s="35"/>
      <c r="AEZ216" s="35"/>
      <c r="AFA216" s="35"/>
      <c r="AFB216" s="35"/>
      <c r="AFC216" s="35"/>
      <c r="AFD216" s="35"/>
      <c r="AFE216" s="35"/>
      <c r="AFF216" s="35"/>
      <c r="AFG216" s="35"/>
      <c r="AFH216" s="35"/>
      <c r="AFI216" s="35"/>
      <c r="AFJ216" s="35"/>
      <c r="AFK216" s="35"/>
      <c r="AFL216" s="35"/>
      <c r="AFM216" s="35"/>
      <c r="AFN216" s="35"/>
      <c r="AFO216" s="35"/>
      <c r="AFP216" s="35"/>
      <c r="AFQ216" s="35"/>
      <c r="AFR216" s="35"/>
      <c r="AFS216" s="35"/>
      <c r="AFT216" s="35"/>
      <c r="AFU216" s="35"/>
      <c r="AFV216" s="35"/>
      <c r="AFW216" s="35"/>
      <c r="AFX216" s="35"/>
      <c r="AFY216" s="35"/>
      <c r="AFZ216" s="35"/>
      <c r="AGA216" s="35"/>
      <c r="AGB216" s="35"/>
      <c r="AGC216" s="35"/>
      <c r="AGD216" s="35"/>
      <c r="AGE216" s="35"/>
      <c r="AGF216" s="35"/>
      <c r="AGG216" s="35"/>
      <c r="AGH216" s="35"/>
      <c r="AGI216" s="35"/>
      <c r="AGJ216" s="35"/>
      <c r="AGK216" s="35"/>
      <c r="AGL216" s="35"/>
      <c r="AGM216" s="35"/>
      <c r="AGN216" s="35"/>
      <c r="AGO216" s="35"/>
      <c r="AGP216" s="35"/>
      <c r="AGQ216" s="35"/>
      <c r="AGR216" s="35"/>
      <c r="AGS216" s="35"/>
      <c r="AGT216" s="35"/>
      <c r="AGU216" s="35"/>
      <c r="AGV216" s="35"/>
      <c r="AGW216" s="35"/>
      <c r="AGX216" s="35"/>
      <c r="AGY216" s="35"/>
      <c r="AGZ216" s="35"/>
      <c r="AHA216" s="35"/>
      <c r="AHB216" s="35"/>
      <c r="AHC216" s="35"/>
      <c r="AHD216" s="35"/>
      <c r="AHE216" s="35"/>
      <c r="AHF216" s="35"/>
      <c r="AHG216" s="35"/>
      <c r="AHH216" s="35"/>
      <c r="AHI216" s="35"/>
      <c r="AHJ216" s="35"/>
      <c r="AHK216" s="35"/>
      <c r="AHL216" s="35"/>
      <c r="AHM216" s="35"/>
      <c r="AHN216" s="35"/>
      <c r="AHO216" s="35"/>
      <c r="AHP216" s="35"/>
      <c r="AHQ216" s="35"/>
      <c r="AHR216" s="35"/>
      <c r="AHS216" s="35"/>
      <c r="AHT216" s="35"/>
      <c r="AHU216" s="35"/>
      <c r="AHV216" s="35"/>
      <c r="AHW216" s="35"/>
      <c r="AHX216" s="35"/>
      <c r="AHY216" s="35"/>
      <c r="AHZ216" s="35"/>
      <c r="AIA216" s="35"/>
      <c r="AIB216" s="35"/>
      <c r="AIC216" s="35"/>
      <c r="AID216" s="35"/>
      <c r="AIE216" s="35"/>
      <c r="AIF216" s="35"/>
      <c r="AIG216" s="35"/>
      <c r="AIH216" s="35"/>
      <c r="AII216" s="35"/>
      <c r="AIJ216" s="35"/>
      <c r="AIK216" s="35"/>
      <c r="AIL216" s="35"/>
      <c r="AIM216" s="35"/>
      <c r="AIN216" s="35"/>
      <c r="AIO216" s="35"/>
      <c r="AIP216" s="35"/>
      <c r="AIQ216" s="35"/>
      <c r="AIR216" s="35"/>
      <c r="AIS216" s="35"/>
      <c r="AIT216" s="35"/>
      <c r="AIU216" s="35"/>
      <c r="AIV216" s="35"/>
      <c r="AIW216" s="35"/>
      <c r="AIX216" s="35"/>
      <c r="AIY216" s="35"/>
      <c r="AIZ216" s="35"/>
      <c r="AJA216" s="35"/>
      <c r="AJB216" s="35"/>
      <c r="AJC216" s="35"/>
      <c r="AJD216" s="35"/>
      <c r="AJE216" s="35"/>
      <c r="AJF216" s="35"/>
      <c r="AJG216" s="35"/>
      <c r="AJH216" s="35"/>
      <c r="AJI216" s="35"/>
      <c r="AJJ216" s="35"/>
      <c r="AJK216" s="35"/>
      <c r="AJL216" s="35"/>
      <c r="AJM216" s="35"/>
      <c r="AJN216" s="35"/>
      <c r="AJO216" s="35"/>
      <c r="AJP216" s="35"/>
      <c r="AJQ216" s="35"/>
      <c r="AJR216" s="35"/>
      <c r="AJS216" s="35"/>
      <c r="AJT216" s="35"/>
      <c r="AJU216" s="35"/>
      <c r="AJV216" s="35"/>
      <c r="AJW216" s="35"/>
      <c r="AJX216" s="35"/>
      <c r="AJY216" s="35"/>
      <c r="AJZ216" s="35"/>
      <c r="AKA216" s="35"/>
      <c r="AKB216" s="35"/>
      <c r="AKC216" s="35"/>
      <c r="AKD216" s="35"/>
      <c r="AKE216" s="35"/>
      <c r="AKF216" s="35"/>
      <c r="AKG216" s="35"/>
      <c r="AKH216" s="35"/>
      <c r="AKI216" s="35"/>
      <c r="AKJ216" s="35"/>
      <c r="AKK216" s="35"/>
      <c r="AKL216" s="35"/>
      <c r="AKM216" s="35"/>
      <c r="AKN216" s="35"/>
      <c r="AKO216" s="35"/>
      <c r="AKP216" s="35"/>
      <c r="AKQ216" s="35"/>
      <c r="AKR216" s="35"/>
      <c r="AKS216" s="35"/>
      <c r="AKT216" s="35"/>
      <c r="AKU216" s="35"/>
      <c r="AKV216" s="35"/>
      <c r="AKW216" s="35"/>
      <c r="AKX216" s="35"/>
      <c r="AKY216" s="35"/>
      <c r="AKZ216" s="35"/>
      <c r="ALA216" s="35"/>
      <c r="ALB216" s="35"/>
      <c r="ALC216" s="35"/>
      <c r="ALD216" s="35"/>
      <c r="ALE216" s="35"/>
      <c r="ALF216" s="35"/>
      <c r="ALG216" s="35"/>
      <c r="ALH216" s="35"/>
      <c r="ALI216" s="35"/>
      <c r="ALJ216" s="35"/>
      <c r="ALK216" s="35"/>
      <c r="ALL216" s="35"/>
      <c r="ALM216" s="35"/>
      <c r="ALN216" s="35"/>
      <c r="ALO216" s="35"/>
      <c r="ALP216" s="35"/>
      <c r="ALQ216" s="35"/>
      <c r="ALR216" s="35"/>
      <c r="ALS216" s="35"/>
      <c r="ALT216" s="35"/>
      <c r="ALU216" s="35"/>
      <c r="ALV216" s="35"/>
      <c r="ALW216" s="35"/>
      <c r="ALX216" s="35"/>
      <c r="ALY216" s="35"/>
      <c r="ALZ216" s="35"/>
      <c r="AMA216" s="35"/>
    </row>
    <row r="217" spans="14:1015">
      <c r="N217" s="3">
        <f>Y217*info!T$4+AC217*info!T$5+AG217*info!T$6+AK217*info!T$7+N216</f>
        <v>4.6457999999999959</v>
      </c>
      <c r="P217" s="45">
        <v>177</v>
      </c>
      <c r="Q217" s="131"/>
      <c r="R217" s="131"/>
      <c r="S217" s="161">
        <f t="shared" si="93"/>
        <v>3.2270355731225296E-2</v>
      </c>
      <c r="T217" s="169">
        <f>AA216*$AA$30*$AA$34*(1-$AA$32)+AE216*$AE$30*$AE$34*(1-$AE$32)+AI216*$AI$30*$AI$34*(1-$AI$32)+AM216*$AM$30*$AM$34*(1-$AM$32)+AQ216*$AQ$30*$AQ$34*(1-$AQ$32)+AU216*$AU$30*$AU$34*(1-$AU$32)+Q217-R217+AW216+AX216+Advance!G191</f>
        <v>0.29459999999999897</v>
      </c>
      <c r="U217" s="132">
        <f t="shared" si="102"/>
        <v>0</v>
      </c>
      <c r="V217" s="165">
        <f t="shared" si="81"/>
        <v>0.29459999999999897</v>
      </c>
      <c r="W217" s="166">
        <f t="shared" si="94"/>
        <v>11.183999999999999</v>
      </c>
      <c r="X217" s="49"/>
      <c r="Y217" s="42">
        <f t="shared" si="73"/>
        <v>0</v>
      </c>
      <c r="Z217" s="46">
        <f t="shared" si="95"/>
        <v>0</v>
      </c>
      <c r="AA217" s="47">
        <f t="shared" si="82"/>
        <v>0</v>
      </c>
      <c r="AB217" s="48">
        <f t="shared" si="83"/>
        <v>0.29459999999999897</v>
      </c>
      <c r="AC217" s="49">
        <f t="shared" si="84"/>
        <v>0</v>
      </c>
      <c r="AD217" s="46">
        <f t="shared" si="96"/>
        <v>0</v>
      </c>
      <c r="AE217" s="46">
        <f t="shared" si="85"/>
        <v>100</v>
      </c>
      <c r="AF217" s="50">
        <f t="shared" si="74"/>
        <v>0.29459999999999897</v>
      </c>
      <c r="AG217" s="42">
        <f t="shared" si="97"/>
        <v>6</v>
      </c>
      <c r="AH217" s="46">
        <f t="shared" si="98"/>
        <v>-6</v>
      </c>
      <c r="AI217" s="46">
        <f t="shared" si="86"/>
        <v>200</v>
      </c>
      <c r="AJ217" s="50">
        <f t="shared" si="75"/>
        <v>0.15059999999999896</v>
      </c>
      <c r="AK217" s="42">
        <f t="shared" si="87"/>
        <v>4</v>
      </c>
      <c r="AL217" s="46">
        <f t="shared" si="99"/>
        <v>-2</v>
      </c>
      <c r="AM217" s="46">
        <f t="shared" si="88"/>
        <v>144</v>
      </c>
      <c r="AN217" s="50">
        <f t="shared" si="76"/>
        <v>6.5999999999989678E-3</v>
      </c>
      <c r="AO217" s="42">
        <f t="shared" si="89"/>
        <v>0</v>
      </c>
      <c r="AP217" s="46">
        <f t="shared" si="100"/>
        <v>0</v>
      </c>
      <c r="AQ217" s="46">
        <f t="shared" si="90"/>
        <v>0</v>
      </c>
      <c r="AR217" s="50">
        <f t="shared" si="77"/>
        <v>6.5999999999989678E-3</v>
      </c>
      <c r="AS217" s="42">
        <f t="shared" si="91"/>
        <v>0</v>
      </c>
      <c r="AT217" s="46">
        <f t="shared" si="101"/>
        <v>0</v>
      </c>
      <c r="AU217" s="46">
        <f t="shared" si="92"/>
        <v>0</v>
      </c>
      <c r="AV217" s="51">
        <f t="shared" si="78"/>
        <v>6.5999999999989678E-3</v>
      </c>
      <c r="AW217" s="42">
        <f t="shared" si="79"/>
        <v>0.29459999999999897</v>
      </c>
      <c r="AX217" s="43">
        <f t="shared" si="80"/>
        <v>-0.28800000000000003</v>
      </c>
      <c r="AY217" s="42">
        <f t="shared" si="103"/>
        <v>444</v>
      </c>
      <c r="AZ217" s="52">
        <f t="shared" si="104"/>
        <v>11.183999999999999</v>
      </c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  <c r="QR217" s="35"/>
      <c r="QS217" s="35"/>
      <c r="QT217" s="35"/>
      <c r="QU217" s="35"/>
      <c r="QV217" s="35"/>
      <c r="QW217" s="35"/>
      <c r="QX217" s="35"/>
      <c r="QY217" s="35"/>
      <c r="QZ217" s="35"/>
      <c r="RA217" s="35"/>
      <c r="RB217" s="35"/>
      <c r="RC217" s="35"/>
      <c r="RD217" s="35"/>
      <c r="RE217" s="35"/>
      <c r="RF217" s="35"/>
      <c r="RG217" s="35"/>
      <c r="RH217" s="35"/>
      <c r="RI217" s="35"/>
      <c r="RJ217" s="35"/>
      <c r="RK217" s="35"/>
      <c r="RL217" s="35"/>
      <c r="RM217" s="35"/>
      <c r="RN217" s="35"/>
      <c r="RO217" s="35"/>
      <c r="RP217" s="35"/>
      <c r="RQ217" s="35"/>
      <c r="RR217" s="35"/>
      <c r="RS217" s="35"/>
      <c r="RT217" s="35"/>
      <c r="RU217" s="35"/>
      <c r="RV217" s="35"/>
      <c r="RW217" s="35"/>
      <c r="RX217" s="35"/>
      <c r="RY217" s="35"/>
      <c r="RZ217" s="35"/>
      <c r="SA217" s="35"/>
      <c r="SB217" s="35"/>
      <c r="SC217" s="35"/>
      <c r="SD217" s="35"/>
      <c r="SE217" s="35"/>
      <c r="SF217" s="35"/>
      <c r="SG217" s="35"/>
      <c r="SH217" s="35"/>
      <c r="SI217" s="35"/>
      <c r="SJ217" s="35"/>
      <c r="SK217" s="35"/>
      <c r="SL217" s="35"/>
      <c r="SM217" s="35"/>
      <c r="SN217" s="35"/>
      <c r="SO217" s="35"/>
      <c r="SP217" s="35"/>
      <c r="SQ217" s="35"/>
      <c r="SR217" s="35"/>
      <c r="SS217" s="35"/>
      <c r="ST217" s="35"/>
      <c r="SU217" s="35"/>
      <c r="SV217" s="35"/>
      <c r="SW217" s="35"/>
      <c r="SX217" s="35"/>
      <c r="SY217" s="35"/>
      <c r="SZ217" s="35"/>
      <c r="TA217" s="35"/>
      <c r="TB217" s="35"/>
      <c r="TC217" s="35"/>
      <c r="TD217" s="35"/>
      <c r="TE217" s="35"/>
      <c r="TF217" s="35"/>
      <c r="TG217" s="35"/>
      <c r="TH217" s="35"/>
      <c r="TI217" s="35"/>
      <c r="TJ217" s="35"/>
      <c r="TK217" s="35"/>
      <c r="TL217" s="35"/>
      <c r="TM217" s="35"/>
      <c r="TN217" s="35"/>
      <c r="TO217" s="35"/>
      <c r="TP217" s="35"/>
      <c r="TQ217" s="35"/>
      <c r="TR217" s="35"/>
      <c r="TS217" s="35"/>
      <c r="TT217" s="35"/>
      <c r="TU217" s="35"/>
      <c r="TV217" s="35"/>
      <c r="TW217" s="35"/>
      <c r="TX217" s="35"/>
      <c r="TY217" s="35"/>
      <c r="TZ217" s="35"/>
      <c r="UA217" s="35"/>
      <c r="UB217" s="35"/>
      <c r="UC217" s="35"/>
      <c r="UD217" s="35"/>
      <c r="UE217" s="35"/>
      <c r="UF217" s="35"/>
      <c r="UG217" s="35"/>
      <c r="UH217" s="35"/>
      <c r="UI217" s="35"/>
      <c r="UJ217" s="35"/>
      <c r="UK217" s="35"/>
      <c r="UL217" s="35"/>
      <c r="UM217" s="35"/>
      <c r="UN217" s="35"/>
      <c r="UO217" s="35"/>
      <c r="UP217" s="35"/>
      <c r="UQ217" s="35"/>
      <c r="UR217" s="35"/>
      <c r="US217" s="35"/>
      <c r="UT217" s="35"/>
      <c r="UU217" s="35"/>
      <c r="UV217" s="35"/>
      <c r="UW217" s="35"/>
      <c r="UX217" s="35"/>
      <c r="UY217" s="35"/>
      <c r="UZ217" s="35"/>
      <c r="VA217" s="35"/>
      <c r="VB217" s="35"/>
      <c r="VC217" s="35"/>
      <c r="VD217" s="35"/>
      <c r="VE217" s="35"/>
      <c r="VF217" s="35"/>
      <c r="VG217" s="35"/>
      <c r="VH217" s="35"/>
      <c r="VI217" s="35"/>
      <c r="VJ217" s="35"/>
      <c r="VK217" s="35"/>
      <c r="VL217" s="35"/>
      <c r="VM217" s="35"/>
      <c r="VN217" s="35"/>
      <c r="VO217" s="35"/>
      <c r="VP217" s="35"/>
      <c r="VQ217" s="35"/>
      <c r="VR217" s="35"/>
      <c r="VS217" s="35"/>
      <c r="VT217" s="35"/>
      <c r="VU217" s="35"/>
      <c r="VV217" s="35"/>
      <c r="VW217" s="35"/>
      <c r="VX217" s="35"/>
      <c r="VY217" s="35"/>
      <c r="VZ217" s="35"/>
      <c r="WA217" s="35"/>
      <c r="WB217" s="35"/>
      <c r="WC217" s="35"/>
      <c r="WD217" s="35"/>
      <c r="WE217" s="35"/>
      <c r="WF217" s="35"/>
      <c r="WG217" s="35"/>
      <c r="WH217" s="35"/>
      <c r="WI217" s="35"/>
      <c r="WJ217" s="35"/>
      <c r="WK217" s="35"/>
      <c r="WL217" s="35"/>
      <c r="WM217" s="35"/>
      <c r="WN217" s="35"/>
      <c r="WO217" s="35"/>
      <c r="WP217" s="35"/>
      <c r="WQ217" s="35"/>
      <c r="WR217" s="35"/>
      <c r="WS217" s="35"/>
      <c r="WT217" s="35"/>
      <c r="WU217" s="35"/>
      <c r="WV217" s="35"/>
      <c r="WW217" s="35"/>
      <c r="WX217" s="35"/>
      <c r="WY217" s="35"/>
      <c r="WZ217" s="35"/>
      <c r="XA217" s="35"/>
      <c r="XB217" s="35"/>
      <c r="XC217" s="35"/>
      <c r="XD217" s="35"/>
      <c r="XE217" s="35"/>
      <c r="XF217" s="35"/>
      <c r="XG217" s="35"/>
      <c r="XH217" s="35"/>
      <c r="XI217" s="35"/>
      <c r="XJ217" s="35"/>
      <c r="XK217" s="35"/>
      <c r="XL217" s="35"/>
      <c r="XM217" s="35"/>
      <c r="XN217" s="35"/>
      <c r="XO217" s="35"/>
      <c r="XP217" s="35"/>
      <c r="XQ217" s="35"/>
      <c r="XR217" s="35"/>
      <c r="XS217" s="35"/>
      <c r="XT217" s="35"/>
      <c r="XU217" s="35"/>
      <c r="XV217" s="35"/>
      <c r="XW217" s="35"/>
      <c r="XX217" s="35"/>
      <c r="XY217" s="35"/>
      <c r="XZ217" s="35"/>
      <c r="YA217" s="35"/>
      <c r="YB217" s="35"/>
      <c r="YC217" s="35"/>
      <c r="YD217" s="35"/>
      <c r="YE217" s="35"/>
      <c r="YF217" s="35"/>
      <c r="YG217" s="35"/>
      <c r="YH217" s="35"/>
      <c r="YI217" s="35"/>
      <c r="YJ217" s="35"/>
      <c r="YK217" s="35"/>
      <c r="YL217" s="35"/>
      <c r="YM217" s="35"/>
      <c r="YN217" s="35"/>
      <c r="YO217" s="35"/>
      <c r="YP217" s="35"/>
      <c r="YQ217" s="35"/>
      <c r="YR217" s="35"/>
      <c r="YS217" s="35"/>
      <c r="YT217" s="35"/>
      <c r="YU217" s="35"/>
      <c r="YV217" s="35"/>
      <c r="YW217" s="35"/>
      <c r="YX217" s="35"/>
      <c r="YY217" s="35"/>
      <c r="YZ217" s="35"/>
      <c r="ZA217" s="35"/>
      <c r="ZB217" s="35"/>
      <c r="ZC217" s="35"/>
      <c r="ZD217" s="35"/>
      <c r="ZE217" s="35"/>
      <c r="ZF217" s="35"/>
      <c r="ZG217" s="35"/>
      <c r="ZH217" s="35"/>
      <c r="ZI217" s="35"/>
      <c r="ZJ217" s="35"/>
      <c r="ZK217" s="35"/>
      <c r="ZL217" s="35"/>
      <c r="ZM217" s="35"/>
      <c r="ZN217" s="35"/>
      <c r="ZO217" s="35"/>
      <c r="ZP217" s="35"/>
      <c r="ZQ217" s="35"/>
      <c r="ZR217" s="35"/>
      <c r="ZS217" s="35"/>
      <c r="ZT217" s="35"/>
      <c r="ZU217" s="35"/>
      <c r="ZV217" s="35"/>
      <c r="ZW217" s="35"/>
      <c r="ZX217" s="35"/>
      <c r="ZY217" s="35"/>
      <c r="ZZ217" s="35"/>
      <c r="AAA217" s="35"/>
      <c r="AAB217" s="35"/>
      <c r="AAC217" s="35"/>
      <c r="AAD217" s="35"/>
      <c r="AAE217" s="35"/>
      <c r="AAF217" s="35"/>
      <c r="AAG217" s="35"/>
      <c r="AAH217" s="35"/>
      <c r="AAI217" s="35"/>
      <c r="AAJ217" s="35"/>
      <c r="AAK217" s="35"/>
      <c r="AAL217" s="35"/>
      <c r="AAM217" s="35"/>
      <c r="AAN217" s="35"/>
      <c r="AAO217" s="35"/>
      <c r="AAP217" s="35"/>
      <c r="AAQ217" s="35"/>
      <c r="AAR217" s="35"/>
      <c r="AAS217" s="35"/>
      <c r="AAT217" s="35"/>
      <c r="AAU217" s="35"/>
      <c r="AAV217" s="35"/>
      <c r="AAW217" s="35"/>
      <c r="AAX217" s="35"/>
      <c r="AAY217" s="35"/>
      <c r="AAZ217" s="35"/>
      <c r="ABA217" s="35"/>
      <c r="ABB217" s="35"/>
      <c r="ABC217" s="35"/>
      <c r="ABD217" s="35"/>
      <c r="ABE217" s="35"/>
      <c r="ABF217" s="35"/>
      <c r="ABG217" s="35"/>
      <c r="ABH217" s="35"/>
      <c r="ABI217" s="35"/>
      <c r="ABJ217" s="35"/>
      <c r="ABK217" s="35"/>
      <c r="ABL217" s="35"/>
      <c r="ABM217" s="35"/>
      <c r="ABN217" s="35"/>
      <c r="ABO217" s="35"/>
      <c r="ABP217" s="35"/>
      <c r="ABQ217" s="35"/>
      <c r="ABR217" s="35"/>
      <c r="ABS217" s="35"/>
      <c r="ABT217" s="35"/>
      <c r="ABU217" s="35"/>
      <c r="ABV217" s="35"/>
      <c r="ABW217" s="35"/>
      <c r="ABX217" s="35"/>
      <c r="ABY217" s="35"/>
      <c r="ABZ217" s="35"/>
      <c r="ACA217" s="35"/>
      <c r="ACB217" s="35"/>
      <c r="ACC217" s="35"/>
      <c r="ACD217" s="35"/>
      <c r="ACE217" s="35"/>
      <c r="ACF217" s="35"/>
      <c r="ACG217" s="35"/>
      <c r="ACH217" s="35"/>
      <c r="ACI217" s="35"/>
      <c r="ACJ217" s="35"/>
      <c r="ACK217" s="35"/>
      <c r="ACL217" s="35"/>
      <c r="ACM217" s="35"/>
      <c r="ACN217" s="35"/>
      <c r="ACO217" s="35"/>
      <c r="ACP217" s="35"/>
      <c r="ACQ217" s="35"/>
      <c r="ACR217" s="35"/>
      <c r="ACS217" s="35"/>
      <c r="ACT217" s="35"/>
      <c r="ACU217" s="35"/>
      <c r="ACV217" s="35"/>
      <c r="ACW217" s="35"/>
      <c r="ACX217" s="35"/>
      <c r="ACY217" s="35"/>
      <c r="ACZ217" s="35"/>
      <c r="ADA217" s="35"/>
      <c r="ADB217" s="35"/>
      <c r="ADC217" s="35"/>
      <c r="ADD217" s="35"/>
      <c r="ADE217" s="35"/>
      <c r="ADF217" s="35"/>
      <c r="ADG217" s="35"/>
      <c r="ADH217" s="35"/>
      <c r="ADI217" s="35"/>
      <c r="ADJ217" s="35"/>
      <c r="ADK217" s="35"/>
      <c r="ADL217" s="35"/>
      <c r="ADM217" s="35"/>
      <c r="ADN217" s="35"/>
      <c r="ADO217" s="35"/>
      <c r="ADP217" s="35"/>
      <c r="ADQ217" s="35"/>
      <c r="ADR217" s="35"/>
      <c r="ADS217" s="35"/>
      <c r="ADT217" s="35"/>
      <c r="ADU217" s="35"/>
      <c r="ADV217" s="35"/>
      <c r="ADW217" s="35"/>
      <c r="ADX217" s="35"/>
      <c r="ADY217" s="35"/>
      <c r="ADZ217" s="35"/>
      <c r="AEA217" s="35"/>
      <c r="AEB217" s="35"/>
      <c r="AEC217" s="35"/>
      <c r="AED217" s="35"/>
      <c r="AEE217" s="35"/>
      <c r="AEF217" s="35"/>
      <c r="AEG217" s="35"/>
      <c r="AEH217" s="35"/>
      <c r="AEI217" s="35"/>
      <c r="AEJ217" s="35"/>
      <c r="AEK217" s="35"/>
      <c r="AEL217" s="35"/>
      <c r="AEM217" s="35"/>
      <c r="AEN217" s="35"/>
      <c r="AEO217" s="35"/>
      <c r="AEP217" s="35"/>
      <c r="AEQ217" s="35"/>
      <c r="AER217" s="35"/>
      <c r="AES217" s="35"/>
      <c r="AET217" s="35"/>
      <c r="AEU217" s="35"/>
      <c r="AEV217" s="35"/>
      <c r="AEW217" s="35"/>
      <c r="AEX217" s="35"/>
      <c r="AEY217" s="35"/>
      <c r="AEZ217" s="35"/>
      <c r="AFA217" s="35"/>
      <c r="AFB217" s="35"/>
      <c r="AFC217" s="35"/>
      <c r="AFD217" s="35"/>
      <c r="AFE217" s="35"/>
      <c r="AFF217" s="35"/>
      <c r="AFG217" s="35"/>
      <c r="AFH217" s="35"/>
      <c r="AFI217" s="35"/>
      <c r="AFJ217" s="35"/>
      <c r="AFK217" s="35"/>
      <c r="AFL217" s="35"/>
      <c r="AFM217" s="35"/>
      <c r="AFN217" s="35"/>
      <c r="AFO217" s="35"/>
      <c r="AFP217" s="35"/>
      <c r="AFQ217" s="35"/>
      <c r="AFR217" s="35"/>
      <c r="AFS217" s="35"/>
      <c r="AFT217" s="35"/>
      <c r="AFU217" s="35"/>
      <c r="AFV217" s="35"/>
      <c r="AFW217" s="35"/>
      <c r="AFX217" s="35"/>
      <c r="AFY217" s="35"/>
      <c r="AFZ217" s="35"/>
      <c r="AGA217" s="35"/>
      <c r="AGB217" s="35"/>
      <c r="AGC217" s="35"/>
      <c r="AGD217" s="35"/>
      <c r="AGE217" s="35"/>
      <c r="AGF217" s="35"/>
      <c r="AGG217" s="35"/>
      <c r="AGH217" s="35"/>
      <c r="AGI217" s="35"/>
      <c r="AGJ217" s="35"/>
      <c r="AGK217" s="35"/>
      <c r="AGL217" s="35"/>
      <c r="AGM217" s="35"/>
      <c r="AGN217" s="35"/>
      <c r="AGO217" s="35"/>
      <c r="AGP217" s="35"/>
      <c r="AGQ217" s="35"/>
      <c r="AGR217" s="35"/>
      <c r="AGS217" s="35"/>
      <c r="AGT217" s="35"/>
      <c r="AGU217" s="35"/>
      <c r="AGV217" s="35"/>
      <c r="AGW217" s="35"/>
      <c r="AGX217" s="35"/>
      <c r="AGY217" s="35"/>
      <c r="AGZ217" s="35"/>
      <c r="AHA217" s="35"/>
      <c r="AHB217" s="35"/>
      <c r="AHC217" s="35"/>
      <c r="AHD217" s="35"/>
      <c r="AHE217" s="35"/>
      <c r="AHF217" s="35"/>
      <c r="AHG217" s="35"/>
      <c r="AHH217" s="35"/>
      <c r="AHI217" s="35"/>
      <c r="AHJ217" s="35"/>
      <c r="AHK217" s="35"/>
      <c r="AHL217" s="35"/>
      <c r="AHM217" s="35"/>
      <c r="AHN217" s="35"/>
      <c r="AHO217" s="35"/>
      <c r="AHP217" s="35"/>
      <c r="AHQ217" s="35"/>
      <c r="AHR217" s="35"/>
      <c r="AHS217" s="35"/>
      <c r="AHT217" s="35"/>
      <c r="AHU217" s="35"/>
      <c r="AHV217" s="35"/>
      <c r="AHW217" s="35"/>
      <c r="AHX217" s="35"/>
      <c r="AHY217" s="35"/>
      <c r="AHZ217" s="35"/>
      <c r="AIA217" s="35"/>
      <c r="AIB217" s="35"/>
      <c r="AIC217" s="35"/>
      <c r="AID217" s="35"/>
      <c r="AIE217" s="35"/>
      <c r="AIF217" s="35"/>
      <c r="AIG217" s="35"/>
      <c r="AIH217" s="35"/>
      <c r="AII217" s="35"/>
      <c r="AIJ217" s="35"/>
      <c r="AIK217" s="35"/>
      <c r="AIL217" s="35"/>
      <c r="AIM217" s="35"/>
      <c r="AIN217" s="35"/>
      <c r="AIO217" s="35"/>
      <c r="AIP217" s="35"/>
      <c r="AIQ217" s="35"/>
      <c r="AIR217" s="35"/>
      <c r="AIS217" s="35"/>
      <c r="AIT217" s="35"/>
      <c r="AIU217" s="35"/>
      <c r="AIV217" s="35"/>
      <c r="AIW217" s="35"/>
      <c r="AIX217" s="35"/>
      <c r="AIY217" s="35"/>
      <c r="AIZ217" s="35"/>
      <c r="AJA217" s="35"/>
      <c r="AJB217" s="35"/>
      <c r="AJC217" s="35"/>
      <c r="AJD217" s="35"/>
      <c r="AJE217" s="35"/>
      <c r="AJF217" s="35"/>
      <c r="AJG217" s="35"/>
      <c r="AJH217" s="35"/>
      <c r="AJI217" s="35"/>
      <c r="AJJ217" s="35"/>
      <c r="AJK217" s="35"/>
      <c r="AJL217" s="35"/>
      <c r="AJM217" s="35"/>
      <c r="AJN217" s="35"/>
      <c r="AJO217" s="35"/>
      <c r="AJP217" s="35"/>
      <c r="AJQ217" s="35"/>
      <c r="AJR217" s="35"/>
      <c r="AJS217" s="35"/>
      <c r="AJT217" s="35"/>
      <c r="AJU217" s="35"/>
      <c r="AJV217" s="35"/>
      <c r="AJW217" s="35"/>
      <c r="AJX217" s="35"/>
      <c r="AJY217" s="35"/>
      <c r="AJZ217" s="35"/>
      <c r="AKA217" s="35"/>
      <c r="AKB217" s="35"/>
      <c r="AKC217" s="35"/>
      <c r="AKD217" s="35"/>
      <c r="AKE217" s="35"/>
      <c r="AKF217" s="35"/>
      <c r="AKG217" s="35"/>
      <c r="AKH217" s="35"/>
      <c r="AKI217" s="35"/>
      <c r="AKJ217" s="35"/>
      <c r="AKK217" s="35"/>
      <c r="AKL217" s="35"/>
      <c r="AKM217" s="35"/>
      <c r="AKN217" s="35"/>
      <c r="AKO217" s="35"/>
      <c r="AKP217" s="35"/>
      <c r="AKQ217" s="35"/>
      <c r="AKR217" s="35"/>
      <c r="AKS217" s="35"/>
      <c r="AKT217" s="35"/>
      <c r="AKU217" s="35"/>
      <c r="AKV217" s="35"/>
      <c r="AKW217" s="35"/>
      <c r="AKX217" s="35"/>
      <c r="AKY217" s="35"/>
      <c r="AKZ217" s="35"/>
      <c r="ALA217" s="35"/>
      <c r="ALB217" s="35"/>
      <c r="ALC217" s="35"/>
      <c r="ALD217" s="35"/>
      <c r="ALE217" s="35"/>
      <c r="ALF217" s="35"/>
      <c r="ALG217" s="35"/>
      <c r="ALH217" s="35"/>
      <c r="ALI217" s="35"/>
      <c r="ALJ217" s="35"/>
      <c r="ALK217" s="35"/>
      <c r="ALL217" s="35"/>
      <c r="ALM217" s="35"/>
      <c r="ALN217" s="35"/>
      <c r="ALO217" s="35"/>
      <c r="ALP217" s="35"/>
      <c r="ALQ217" s="35"/>
      <c r="ALR217" s="35"/>
      <c r="ALS217" s="35"/>
      <c r="ALT217" s="35"/>
      <c r="ALU217" s="35"/>
      <c r="ALV217" s="35"/>
      <c r="ALW217" s="35"/>
      <c r="ALX217" s="35"/>
      <c r="ALY217" s="35"/>
      <c r="ALZ217" s="35"/>
      <c r="AMA217" s="35"/>
    </row>
    <row r="218" spans="14:1015">
      <c r="N218" s="3">
        <f>Y218*info!T$4+AC218*info!T$5+AG218*info!T$6+AK218*info!T$7+N217</f>
        <v>4.6781999999999959</v>
      </c>
      <c r="P218" s="45">
        <v>178</v>
      </c>
      <c r="Q218" s="131"/>
      <c r="R218" s="131"/>
      <c r="S218" s="161">
        <f t="shared" si="93"/>
        <v>3.2433992094861662E-2</v>
      </c>
      <c r="T218" s="169">
        <f>AA217*$AA$30*$AA$34*(1-$AA$32)+AE217*$AE$30*$AE$34*(1-$AE$32)+AI217*$AI$30*$AI$34*(1-$AI$32)+AM217*$AM$30*$AM$34*(1-$AM$32)+AQ217*$AQ$30*$AQ$34*(1-$AQ$32)+AU217*$AU$30*$AU$34*(1-$AU$32)+Q218-R218+AW217+AX217+Advance!G192</f>
        <v>0.2861999999999989</v>
      </c>
      <c r="U218" s="132">
        <f t="shared" si="102"/>
        <v>0</v>
      </c>
      <c r="V218" s="165">
        <f t="shared" si="81"/>
        <v>0.2861999999999989</v>
      </c>
      <c r="W218" s="166">
        <f t="shared" si="94"/>
        <v>11.219999999999999</v>
      </c>
      <c r="X218" s="49"/>
      <c r="Y218" s="42">
        <f t="shared" si="73"/>
        <v>0</v>
      </c>
      <c r="Z218" s="46">
        <f t="shared" si="95"/>
        <v>0</v>
      </c>
      <c r="AA218" s="47">
        <f t="shared" si="82"/>
        <v>0</v>
      </c>
      <c r="AB218" s="48">
        <f t="shared" si="83"/>
        <v>0.2861999999999989</v>
      </c>
      <c r="AC218" s="49">
        <f t="shared" si="84"/>
        <v>0</v>
      </c>
      <c r="AD218" s="46">
        <f t="shared" si="96"/>
        <v>0</v>
      </c>
      <c r="AE218" s="46">
        <f t="shared" si="85"/>
        <v>100</v>
      </c>
      <c r="AF218" s="50">
        <f t="shared" si="74"/>
        <v>0.2861999999999989</v>
      </c>
      <c r="AG218" s="42">
        <f t="shared" si="97"/>
        <v>6</v>
      </c>
      <c r="AH218" s="46">
        <f t="shared" si="98"/>
        <v>-6</v>
      </c>
      <c r="AI218" s="46">
        <f t="shared" si="86"/>
        <v>200</v>
      </c>
      <c r="AJ218" s="50">
        <f t="shared" si="75"/>
        <v>0.14219999999999888</v>
      </c>
      <c r="AK218" s="42">
        <f t="shared" si="87"/>
        <v>3</v>
      </c>
      <c r="AL218" s="46">
        <f t="shared" si="99"/>
        <v>-2</v>
      </c>
      <c r="AM218" s="46">
        <f t="shared" si="88"/>
        <v>145</v>
      </c>
      <c r="AN218" s="50">
        <f t="shared" si="76"/>
        <v>3.4199999999998898E-2</v>
      </c>
      <c r="AO218" s="42">
        <f t="shared" si="89"/>
        <v>0</v>
      </c>
      <c r="AP218" s="46">
        <f t="shared" si="100"/>
        <v>0</v>
      </c>
      <c r="AQ218" s="46">
        <f t="shared" si="90"/>
        <v>0</v>
      </c>
      <c r="AR218" s="50">
        <f t="shared" si="77"/>
        <v>3.4199999999998898E-2</v>
      </c>
      <c r="AS218" s="42">
        <f t="shared" si="91"/>
        <v>0</v>
      </c>
      <c r="AT218" s="46">
        <f t="shared" si="101"/>
        <v>0</v>
      </c>
      <c r="AU218" s="46">
        <f t="shared" si="92"/>
        <v>0</v>
      </c>
      <c r="AV218" s="51">
        <f t="shared" si="78"/>
        <v>3.4199999999998898E-2</v>
      </c>
      <c r="AW218" s="42">
        <f t="shared" si="79"/>
        <v>0.2861999999999989</v>
      </c>
      <c r="AX218" s="43">
        <f t="shared" si="80"/>
        <v>-0.252</v>
      </c>
      <c r="AY218" s="42">
        <f t="shared" si="103"/>
        <v>445</v>
      </c>
      <c r="AZ218" s="52">
        <f t="shared" si="104"/>
        <v>11.219999999999999</v>
      </c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  <c r="QR218" s="35"/>
      <c r="QS218" s="35"/>
      <c r="QT218" s="35"/>
      <c r="QU218" s="35"/>
      <c r="QV218" s="35"/>
      <c r="QW218" s="35"/>
      <c r="QX218" s="35"/>
      <c r="QY218" s="35"/>
      <c r="QZ218" s="35"/>
      <c r="RA218" s="35"/>
      <c r="RB218" s="35"/>
      <c r="RC218" s="35"/>
      <c r="RD218" s="35"/>
      <c r="RE218" s="35"/>
      <c r="RF218" s="35"/>
      <c r="RG218" s="35"/>
      <c r="RH218" s="35"/>
      <c r="RI218" s="35"/>
      <c r="RJ218" s="35"/>
      <c r="RK218" s="35"/>
      <c r="RL218" s="35"/>
      <c r="RM218" s="35"/>
      <c r="RN218" s="35"/>
      <c r="RO218" s="35"/>
      <c r="RP218" s="35"/>
      <c r="RQ218" s="35"/>
      <c r="RR218" s="35"/>
      <c r="RS218" s="35"/>
      <c r="RT218" s="35"/>
      <c r="RU218" s="35"/>
      <c r="RV218" s="35"/>
      <c r="RW218" s="35"/>
      <c r="RX218" s="35"/>
      <c r="RY218" s="35"/>
      <c r="RZ218" s="35"/>
      <c r="SA218" s="35"/>
      <c r="SB218" s="35"/>
      <c r="SC218" s="35"/>
      <c r="SD218" s="35"/>
      <c r="SE218" s="35"/>
      <c r="SF218" s="35"/>
      <c r="SG218" s="35"/>
      <c r="SH218" s="35"/>
      <c r="SI218" s="35"/>
      <c r="SJ218" s="35"/>
      <c r="SK218" s="35"/>
      <c r="SL218" s="35"/>
      <c r="SM218" s="35"/>
      <c r="SN218" s="35"/>
      <c r="SO218" s="35"/>
      <c r="SP218" s="35"/>
      <c r="SQ218" s="35"/>
      <c r="SR218" s="35"/>
      <c r="SS218" s="35"/>
      <c r="ST218" s="35"/>
      <c r="SU218" s="35"/>
      <c r="SV218" s="35"/>
      <c r="SW218" s="35"/>
      <c r="SX218" s="35"/>
      <c r="SY218" s="35"/>
      <c r="SZ218" s="35"/>
      <c r="TA218" s="35"/>
      <c r="TB218" s="35"/>
      <c r="TC218" s="35"/>
      <c r="TD218" s="35"/>
      <c r="TE218" s="35"/>
      <c r="TF218" s="35"/>
      <c r="TG218" s="35"/>
      <c r="TH218" s="35"/>
      <c r="TI218" s="35"/>
      <c r="TJ218" s="35"/>
      <c r="TK218" s="35"/>
      <c r="TL218" s="35"/>
      <c r="TM218" s="35"/>
      <c r="TN218" s="35"/>
      <c r="TO218" s="35"/>
      <c r="TP218" s="35"/>
      <c r="TQ218" s="35"/>
      <c r="TR218" s="35"/>
      <c r="TS218" s="35"/>
      <c r="TT218" s="35"/>
      <c r="TU218" s="35"/>
      <c r="TV218" s="35"/>
      <c r="TW218" s="35"/>
      <c r="TX218" s="35"/>
      <c r="TY218" s="35"/>
      <c r="TZ218" s="35"/>
      <c r="UA218" s="35"/>
      <c r="UB218" s="35"/>
      <c r="UC218" s="35"/>
      <c r="UD218" s="35"/>
      <c r="UE218" s="35"/>
      <c r="UF218" s="35"/>
      <c r="UG218" s="35"/>
      <c r="UH218" s="35"/>
      <c r="UI218" s="35"/>
      <c r="UJ218" s="35"/>
      <c r="UK218" s="35"/>
      <c r="UL218" s="35"/>
      <c r="UM218" s="35"/>
      <c r="UN218" s="35"/>
      <c r="UO218" s="35"/>
      <c r="UP218" s="35"/>
      <c r="UQ218" s="35"/>
      <c r="UR218" s="35"/>
      <c r="US218" s="35"/>
      <c r="UT218" s="35"/>
      <c r="UU218" s="35"/>
      <c r="UV218" s="35"/>
      <c r="UW218" s="35"/>
      <c r="UX218" s="35"/>
      <c r="UY218" s="35"/>
      <c r="UZ218" s="35"/>
      <c r="VA218" s="35"/>
      <c r="VB218" s="35"/>
      <c r="VC218" s="35"/>
      <c r="VD218" s="35"/>
      <c r="VE218" s="35"/>
      <c r="VF218" s="35"/>
      <c r="VG218" s="35"/>
      <c r="VH218" s="35"/>
      <c r="VI218" s="35"/>
      <c r="VJ218" s="35"/>
      <c r="VK218" s="35"/>
      <c r="VL218" s="35"/>
      <c r="VM218" s="35"/>
      <c r="VN218" s="35"/>
      <c r="VO218" s="35"/>
      <c r="VP218" s="35"/>
      <c r="VQ218" s="35"/>
      <c r="VR218" s="35"/>
      <c r="VS218" s="35"/>
      <c r="VT218" s="35"/>
      <c r="VU218" s="35"/>
      <c r="VV218" s="35"/>
      <c r="VW218" s="35"/>
      <c r="VX218" s="35"/>
      <c r="VY218" s="35"/>
      <c r="VZ218" s="35"/>
      <c r="WA218" s="35"/>
      <c r="WB218" s="35"/>
      <c r="WC218" s="35"/>
      <c r="WD218" s="35"/>
      <c r="WE218" s="35"/>
      <c r="WF218" s="35"/>
      <c r="WG218" s="35"/>
      <c r="WH218" s="35"/>
      <c r="WI218" s="35"/>
      <c r="WJ218" s="35"/>
      <c r="WK218" s="35"/>
      <c r="WL218" s="35"/>
      <c r="WM218" s="35"/>
      <c r="WN218" s="35"/>
      <c r="WO218" s="35"/>
      <c r="WP218" s="35"/>
      <c r="WQ218" s="35"/>
      <c r="WR218" s="35"/>
      <c r="WS218" s="35"/>
      <c r="WT218" s="35"/>
      <c r="WU218" s="35"/>
      <c r="WV218" s="35"/>
      <c r="WW218" s="35"/>
      <c r="WX218" s="35"/>
      <c r="WY218" s="35"/>
      <c r="WZ218" s="35"/>
      <c r="XA218" s="35"/>
      <c r="XB218" s="35"/>
      <c r="XC218" s="35"/>
      <c r="XD218" s="35"/>
      <c r="XE218" s="35"/>
      <c r="XF218" s="35"/>
      <c r="XG218" s="35"/>
      <c r="XH218" s="35"/>
      <c r="XI218" s="35"/>
      <c r="XJ218" s="35"/>
      <c r="XK218" s="35"/>
      <c r="XL218" s="35"/>
      <c r="XM218" s="35"/>
      <c r="XN218" s="35"/>
      <c r="XO218" s="35"/>
      <c r="XP218" s="35"/>
      <c r="XQ218" s="35"/>
      <c r="XR218" s="35"/>
      <c r="XS218" s="35"/>
      <c r="XT218" s="35"/>
      <c r="XU218" s="35"/>
      <c r="XV218" s="35"/>
      <c r="XW218" s="35"/>
      <c r="XX218" s="35"/>
      <c r="XY218" s="35"/>
      <c r="XZ218" s="35"/>
      <c r="YA218" s="35"/>
      <c r="YB218" s="35"/>
      <c r="YC218" s="35"/>
      <c r="YD218" s="35"/>
      <c r="YE218" s="35"/>
      <c r="YF218" s="35"/>
      <c r="YG218" s="35"/>
      <c r="YH218" s="35"/>
      <c r="YI218" s="35"/>
      <c r="YJ218" s="35"/>
      <c r="YK218" s="35"/>
      <c r="YL218" s="35"/>
      <c r="YM218" s="35"/>
      <c r="YN218" s="35"/>
      <c r="YO218" s="35"/>
      <c r="YP218" s="35"/>
      <c r="YQ218" s="35"/>
      <c r="YR218" s="35"/>
      <c r="YS218" s="35"/>
      <c r="YT218" s="35"/>
      <c r="YU218" s="35"/>
      <c r="YV218" s="35"/>
      <c r="YW218" s="35"/>
      <c r="YX218" s="35"/>
      <c r="YY218" s="35"/>
      <c r="YZ218" s="35"/>
      <c r="ZA218" s="35"/>
      <c r="ZB218" s="35"/>
      <c r="ZC218" s="35"/>
      <c r="ZD218" s="35"/>
      <c r="ZE218" s="35"/>
      <c r="ZF218" s="35"/>
      <c r="ZG218" s="35"/>
      <c r="ZH218" s="35"/>
      <c r="ZI218" s="35"/>
      <c r="ZJ218" s="35"/>
      <c r="ZK218" s="35"/>
      <c r="ZL218" s="35"/>
      <c r="ZM218" s="35"/>
      <c r="ZN218" s="35"/>
      <c r="ZO218" s="35"/>
      <c r="ZP218" s="35"/>
      <c r="ZQ218" s="35"/>
      <c r="ZR218" s="35"/>
      <c r="ZS218" s="35"/>
      <c r="ZT218" s="35"/>
      <c r="ZU218" s="35"/>
      <c r="ZV218" s="35"/>
      <c r="ZW218" s="35"/>
      <c r="ZX218" s="35"/>
      <c r="ZY218" s="35"/>
      <c r="ZZ218" s="35"/>
      <c r="AAA218" s="35"/>
      <c r="AAB218" s="35"/>
      <c r="AAC218" s="35"/>
      <c r="AAD218" s="35"/>
      <c r="AAE218" s="35"/>
      <c r="AAF218" s="35"/>
      <c r="AAG218" s="35"/>
      <c r="AAH218" s="35"/>
      <c r="AAI218" s="35"/>
      <c r="AAJ218" s="35"/>
      <c r="AAK218" s="35"/>
      <c r="AAL218" s="35"/>
      <c r="AAM218" s="35"/>
      <c r="AAN218" s="35"/>
      <c r="AAO218" s="35"/>
      <c r="AAP218" s="35"/>
      <c r="AAQ218" s="35"/>
      <c r="AAR218" s="35"/>
      <c r="AAS218" s="35"/>
      <c r="AAT218" s="35"/>
      <c r="AAU218" s="35"/>
      <c r="AAV218" s="35"/>
      <c r="AAW218" s="35"/>
      <c r="AAX218" s="35"/>
      <c r="AAY218" s="35"/>
      <c r="AAZ218" s="35"/>
      <c r="ABA218" s="35"/>
      <c r="ABB218" s="35"/>
      <c r="ABC218" s="35"/>
      <c r="ABD218" s="35"/>
      <c r="ABE218" s="35"/>
      <c r="ABF218" s="35"/>
      <c r="ABG218" s="35"/>
      <c r="ABH218" s="35"/>
      <c r="ABI218" s="35"/>
      <c r="ABJ218" s="35"/>
      <c r="ABK218" s="35"/>
      <c r="ABL218" s="35"/>
      <c r="ABM218" s="35"/>
      <c r="ABN218" s="35"/>
      <c r="ABO218" s="35"/>
      <c r="ABP218" s="35"/>
      <c r="ABQ218" s="35"/>
      <c r="ABR218" s="35"/>
      <c r="ABS218" s="35"/>
      <c r="ABT218" s="35"/>
      <c r="ABU218" s="35"/>
      <c r="ABV218" s="35"/>
      <c r="ABW218" s="35"/>
      <c r="ABX218" s="35"/>
      <c r="ABY218" s="35"/>
      <c r="ABZ218" s="35"/>
      <c r="ACA218" s="35"/>
      <c r="ACB218" s="35"/>
      <c r="ACC218" s="35"/>
      <c r="ACD218" s="35"/>
      <c r="ACE218" s="35"/>
      <c r="ACF218" s="35"/>
      <c r="ACG218" s="35"/>
      <c r="ACH218" s="35"/>
      <c r="ACI218" s="35"/>
      <c r="ACJ218" s="35"/>
      <c r="ACK218" s="35"/>
      <c r="ACL218" s="35"/>
      <c r="ACM218" s="35"/>
      <c r="ACN218" s="35"/>
      <c r="ACO218" s="35"/>
      <c r="ACP218" s="35"/>
      <c r="ACQ218" s="35"/>
      <c r="ACR218" s="35"/>
      <c r="ACS218" s="35"/>
      <c r="ACT218" s="35"/>
      <c r="ACU218" s="35"/>
      <c r="ACV218" s="35"/>
      <c r="ACW218" s="35"/>
      <c r="ACX218" s="35"/>
      <c r="ACY218" s="35"/>
      <c r="ACZ218" s="35"/>
      <c r="ADA218" s="35"/>
      <c r="ADB218" s="35"/>
      <c r="ADC218" s="35"/>
      <c r="ADD218" s="35"/>
      <c r="ADE218" s="35"/>
      <c r="ADF218" s="35"/>
      <c r="ADG218" s="35"/>
      <c r="ADH218" s="35"/>
      <c r="ADI218" s="35"/>
      <c r="ADJ218" s="35"/>
      <c r="ADK218" s="35"/>
      <c r="ADL218" s="35"/>
      <c r="ADM218" s="35"/>
      <c r="ADN218" s="35"/>
      <c r="ADO218" s="35"/>
      <c r="ADP218" s="35"/>
      <c r="ADQ218" s="35"/>
      <c r="ADR218" s="35"/>
      <c r="ADS218" s="35"/>
      <c r="ADT218" s="35"/>
      <c r="ADU218" s="35"/>
      <c r="ADV218" s="35"/>
      <c r="ADW218" s="35"/>
      <c r="ADX218" s="35"/>
      <c r="ADY218" s="35"/>
      <c r="ADZ218" s="35"/>
      <c r="AEA218" s="35"/>
      <c r="AEB218" s="35"/>
      <c r="AEC218" s="35"/>
      <c r="AED218" s="35"/>
      <c r="AEE218" s="35"/>
      <c r="AEF218" s="35"/>
      <c r="AEG218" s="35"/>
      <c r="AEH218" s="35"/>
      <c r="AEI218" s="35"/>
      <c r="AEJ218" s="35"/>
      <c r="AEK218" s="35"/>
      <c r="AEL218" s="35"/>
      <c r="AEM218" s="35"/>
      <c r="AEN218" s="35"/>
      <c r="AEO218" s="35"/>
      <c r="AEP218" s="35"/>
      <c r="AEQ218" s="35"/>
      <c r="AER218" s="35"/>
      <c r="AES218" s="35"/>
      <c r="AET218" s="35"/>
      <c r="AEU218" s="35"/>
      <c r="AEV218" s="35"/>
      <c r="AEW218" s="35"/>
      <c r="AEX218" s="35"/>
      <c r="AEY218" s="35"/>
      <c r="AEZ218" s="35"/>
      <c r="AFA218" s="35"/>
      <c r="AFB218" s="35"/>
      <c r="AFC218" s="35"/>
      <c r="AFD218" s="35"/>
      <c r="AFE218" s="35"/>
      <c r="AFF218" s="35"/>
      <c r="AFG218" s="35"/>
      <c r="AFH218" s="35"/>
      <c r="AFI218" s="35"/>
      <c r="AFJ218" s="35"/>
      <c r="AFK218" s="35"/>
      <c r="AFL218" s="35"/>
      <c r="AFM218" s="35"/>
      <c r="AFN218" s="35"/>
      <c r="AFO218" s="35"/>
      <c r="AFP218" s="35"/>
      <c r="AFQ218" s="35"/>
      <c r="AFR218" s="35"/>
      <c r="AFS218" s="35"/>
      <c r="AFT218" s="35"/>
      <c r="AFU218" s="35"/>
      <c r="AFV218" s="35"/>
      <c r="AFW218" s="35"/>
      <c r="AFX218" s="35"/>
      <c r="AFY218" s="35"/>
      <c r="AFZ218" s="35"/>
      <c r="AGA218" s="35"/>
      <c r="AGB218" s="35"/>
      <c r="AGC218" s="35"/>
      <c r="AGD218" s="35"/>
      <c r="AGE218" s="35"/>
      <c r="AGF218" s="35"/>
      <c r="AGG218" s="35"/>
      <c r="AGH218" s="35"/>
      <c r="AGI218" s="35"/>
      <c r="AGJ218" s="35"/>
      <c r="AGK218" s="35"/>
      <c r="AGL218" s="35"/>
      <c r="AGM218" s="35"/>
      <c r="AGN218" s="35"/>
      <c r="AGO218" s="35"/>
      <c r="AGP218" s="35"/>
      <c r="AGQ218" s="35"/>
      <c r="AGR218" s="35"/>
      <c r="AGS218" s="35"/>
      <c r="AGT218" s="35"/>
      <c r="AGU218" s="35"/>
      <c r="AGV218" s="35"/>
      <c r="AGW218" s="35"/>
      <c r="AGX218" s="35"/>
      <c r="AGY218" s="35"/>
      <c r="AGZ218" s="35"/>
      <c r="AHA218" s="35"/>
      <c r="AHB218" s="35"/>
      <c r="AHC218" s="35"/>
      <c r="AHD218" s="35"/>
      <c r="AHE218" s="35"/>
      <c r="AHF218" s="35"/>
      <c r="AHG218" s="35"/>
      <c r="AHH218" s="35"/>
      <c r="AHI218" s="35"/>
      <c r="AHJ218" s="35"/>
      <c r="AHK218" s="35"/>
      <c r="AHL218" s="35"/>
      <c r="AHM218" s="35"/>
      <c r="AHN218" s="35"/>
      <c r="AHO218" s="35"/>
      <c r="AHP218" s="35"/>
      <c r="AHQ218" s="35"/>
      <c r="AHR218" s="35"/>
      <c r="AHS218" s="35"/>
      <c r="AHT218" s="35"/>
      <c r="AHU218" s="35"/>
      <c r="AHV218" s="35"/>
      <c r="AHW218" s="35"/>
      <c r="AHX218" s="35"/>
      <c r="AHY218" s="35"/>
      <c r="AHZ218" s="35"/>
      <c r="AIA218" s="35"/>
      <c r="AIB218" s="35"/>
      <c r="AIC218" s="35"/>
      <c r="AID218" s="35"/>
      <c r="AIE218" s="35"/>
      <c r="AIF218" s="35"/>
      <c r="AIG218" s="35"/>
      <c r="AIH218" s="35"/>
      <c r="AII218" s="35"/>
      <c r="AIJ218" s="35"/>
      <c r="AIK218" s="35"/>
      <c r="AIL218" s="35"/>
      <c r="AIM218" s="35"/>
      <c r="AIN218" s="35"/>
      <c r="AIO218" s="35"/>
      <c r="AIP218" s="35"/>
      <c r="AIQ218" s="35"/>
      <c r="AIR218" s="35"/>
      <c r="AIS218" s="35"/>
      <c r="AIT218" s="35"/>
      <c r="AIU218" s="35"/>
      <c r="AIV218" s="35"/>
      <c r="AIW218" s="35"/>
      <c r="AIX218" s="35"/>
      <c r="AIY218" s="35"/>
      <c r="AIZ218" s="35"/>
      <c r="AJA218" s="35"/>
      <c r="AJB218" s="35"/>
      <c r="AJC218" s="35"/>
      <c r="AJD218" s="35"/>
      <c r="AJE218" s="35"/>
      <c r="AJF218" s="35"/>
      <c r="AJG218" s="35"/>
      <c r="AJH218" s="35"/>
      <c r="AJI218" s="35"/>
      <c r="AJJ218" s="35"/>
      <c r="AJK218" s="35"/>
      <c r="AJL218" s="35"/>
      <c r="AJM218" s="35"/>
      <c r="AJN218" s="35"/>
      <c r="AJO218" s="35"/>
      <c r="AJP218" s="35"/>
      <c r="AJQ218" s="35"/>
      <c r="AJR218" s="35"/>
      <c r="AJS218" s="35"/>
      <c r="AJT218" s="35"/>
      <c r="AJU218" s="35"/>
      <c r="AJV218" s="35"/>
      <c r="AJW218" s="35"/>
      <c r="AJX218" s="35"/>
      <c r="AJY218" s="35"/>
      <c r="AJZ218" s="35"/>
      <c r="AKA218" s="35"/>
      <c r="AKB218" s="35"/>
      <c r="AKC218" s="35"/>
      <c r="AKD218" s="35"/>
      <c r="AKE218" s="35"/>
      <c r="AKF218" s="35"/>
      <c r="AKG218" s="35"/>
      <c r="AKH218" s="35"/>
      <c r="AKI218" s="35"/>
      <c r="AKJ218" s="35"/>
      <c r="AKK218" s="35"/>
      <c r="AKL218" s="35"/>
      <c r="AKM218" s="35"/>
      <c r="AKN218" s="35"/>
      <c r="AKO218" s="35"/>
      <c r="AKP218" s="35"/>
      <c r="AKQ218" s="35"/>
      <c r="AKR218" s="35"/>
      <c r="AKS218" s="35"/>
      <c r="AKT218" s="35"/>
      <c r="AKU218" s="35"/>
      <c r="AKV218" s="35"/>
      <c r="AKW218" s="35"/>
      <c r="AKX218" s="35"/>
      <c r="AKY218" s="35"/>
      <c r="AKZ218" s="35"/>
      <c r="ALA218" s="35"/>
      <c r="ALB218" s="35"/>
      <c r="ALC218" s="35"/>
      <c r="ALD218" s="35"/>
      <c r="ALE218" s="35"/>
      <c r="ALF218" s="35"/>
      <c r="ALG218" s="35"/>
      <c r="ALH218" s="35"/>
      <c r="ALI218" s="35"/>
      <c r="ALJ218" s="35"/>
      <c r="ALK218" s="35"/>
      <c r="ALL218" s="35"/>
      <c r="ALM218" s="35"/>
      <c r="ALN218" s="35"/>
      <c r="ALO218" s="35"/>
      <c r="ALP218" s="35"/>
      <c r="ALQ218" s="35"/>
      <c r="ALR218" s="35"/>
      <c r="ALS218" s="35"/>
      <c r="ALT218" s="35"/>
      <c r="ALU218" s="35"/>
      <c r="ALV218" s="35"/>
      <c r="ALW218" s="35"/>
      <c r="ALX218" s="35"/>
      <c r="ALY218" s="35"/>
      <c r="ALZ218" s="35"/>
      <c r="AMA218" s="35"/>
    </row>
    <row r="219" spans="14:1015">
      <c r="N219" s="3">
        <f>Y219*info!T$4+AC219*info!T$5+AG219*info!T$6+AK219*info!T$7+N218</f>
        <v>4.7141999999999955</v>
      </c>
      <c r="P219" s="45">
        <v>179</v>
      </c>
      <c r="Q219" s="131"/>
      <c r="R219" s="131"/>
      <c r="S219" s="161">
        <f t="shared" si="93"/>
        <v>3.2515810276679845E-2</v>
      </c>
      <c r="T219" s="169">
        <f>AA218*$AA$30*$AA$34*(1-$AA$32)+AE218*$AE$30*$AE$34*(1-$AE$32)+AI218*$AI$30*$AI$34*(1-$AI$32)+AM218*$AM$30*$AM$34*(1-$AM$32)+AQ218*$AQ$30*$AQ$34*(1-$AQ$32)+AU218*$AU$30*$AU$34*(1-$AU$32)+Q219-R219+AW218+AX218+Advance!G193</f>
        <v>0.31469999999999887</v>
      </c>
      <c r="U219" s="132">
        <f t="shared" si="102"/>
        <v>0</v>
      </c>
      <c r="V219" s="165">
        <f t="shared" si="81"/>
        <v>0.31469999999999887</v>
      </c>
      <c r="W219" s="166">
        <f t="shared" si="94"/>
        <v>11.327999999999999</v>
      </c>
      <c r="X219" s="49"/>
      <c r="Y219" s="42">
        <f t="shared" si="73"/>
        <v>0</v>
      </c>
      <c r="Z219" s="46">
        <f t="shared" si="95"/>
        <v>0</v>
      </c>
      <c r="AA219" s="47">
        <f t="shared" si="82"/>
        <v>0</v>
      </c>
      <c r="AB219" s="48">
        <f t="shared" si="83"/>
        <v>0.31469999999999887</v>
      </c>
      <c r="AC219" s="49">
        <f t="shared" si="84"/>
        <v>0</v>
      </c>
      <c r="AD219" s="46">
        <f t="shared" si="96"/>
        <v>0</v>
      </c>
      <c r="AE219" s="46">
        <f t="shared" si="85"/>
        <v>100</v>
      </c>
      <c r="AF219" s="50">
        <f t="shared" si="74"/>
        <v>0.31469999999999887</v>
      </c>
      <c r="AG219" s="42">
        <f t="shared" si="97"/>
        <v>5</v>
      </c>
      <c r="AH219" s="46">
        <f t="shared" si="98"/>
        <v>-5</v>
      </c>
      <c r="AI219" s="46">
        <f t="shared" si="86"/>
        <v>200</v>
      </c>
      <c r="AJ219" s="50">
        <f t="shared" si="75"/>
        <v>0.19469999999999887</v>
      </c>
      <c r="AK219" s="42">
        <f t="shared" si="87"/>
        <v>5</v>
      </c>
      <c r="AL219" s="46">
        <f t="shared" si="99"/>
        <v>-2</v>
      </c>
      <c r="AM219" s="46">
        <f t="shared" si="88"/>
        <v>148</v>
      </c>
      <c r="AN219" s="50">
        <f t="shared" si="76"/>
        <v>1.4699999999998881E-2</v>
      </c>
      <c r="AO219" s="42">
        <f t="shared" si="89"/>
        <v>0</v>
      </c>
      <c r="AP219" s="46">
        <f t="shared" si="100"/>
        <v>0</v>
      </c>
      <c r="AQ219" s="46">
        <f t="shared" si="90"/>
        <v>0</v>
      </c>
      <c r="AR219" s="50">
        <f t="shared" si="77"/>
        <v>1.4699999999998881E-2</v>
      </c>
      <c r="AS219" s="42">
        <f t="shared" si="91"/>
        <v>0</v>
      </c>
      <c r="AT219" s="46">
        <f t="shared" si="101"/>
        <v>0</v>
      </c>
      <c r="AU219" s="46">
        <f t="shared" si="92"/>
        <v>0</v>
      </c>
      <c r="AV219" s="51">
        <f t="shared" si="78"/>
        <v>1.4699999999998881E-2</v>
      </c>
      <c r="AW219" s="42">
        <f t="shared" si="79"/>
        <v>0.31469999999999887</v>
      </c>
      <c r="AX219" s="43">
        <f t="shared" si="80"/>
        <v>-0.3</v>
      </c>
      <c r="AY219" s="42">
        <f t="shared" si="103"/>
        <v>448</v>
      </c>
      <c r="AZ219" s="52">
        <f t="shared" si="104"/>
        <v>11.327999999999999</v>
      </c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  <c r="QR219" s="35"/>
      <c r="QS219" s="35"/>
      <c r="QT219" s="35"/>
      <c r="QU219" s="35"/>
      <c r="QV219" s="35"/>
      <c r="QW219" s="35"/>
      <c r="QX219" s="35"/>
      <c r="QY219" s="35"/>
      <c r="QZ219" s="35"/>
      <c r="RA219" s="35"/>
      <c r="RB219" s="35"/>
      <c r="RC219" s="35"/>
      <c r="RD219" s="35"/>
      <c r="RE219" s="35"/>
      <c r="RF219" s="35"/>
      <c r="RG219" s="35"/>
      <c r="RH219" s="35"/>
      <c r="RI219" s="35"/>
      <c r="RJ219" s="35"/>
      <c r="RK219" s="35"/>
      <c r="RL219" s="35"/>
      <c r="RM219" s="35"/>
      <c r="RN219" s="35"/>
      <c r="RO219" s="35"/>
      <c r="RP219" s="35"/>
      <c r="RQ219" s="35"/>
      <c r="RR219" s="35"/>
      <c r="RS219" s="35"/>
      <c r="RT219" s="35"/>
      <c r="RU219" s="35"/>
      <c r="RV219" s="35"/>
      <c r="RW219" s="35"/>
      <c r="RX219" s="35"/>
      <c r="RY219" s="35"/>
      <c r="RZ219" s="35"/>
      <c r="SA219" s="35"/>
      <c r="SB219" s="35"/>
      <c r="SC219" s="35"/>
      <c r="SD219" s="35"/>
      <c r="SE219" s="35"/>
      <c r="SF219" s="35"/>
      <c r="SG219" s="35"/>
      <c r="SH219" s="35"/>
      <c r="SI219" s="35"/>
      <c r="SJ219" s="35"/>
      <c r="SK219" s="35"/>
      <c r="SL219" s="35"/>
      <c r="SM219" s="35"/>
      <c r="SN219" s="35"/>
      <c r="SO219" s="35"/>
      <c r="SP219" s="35"/>
      <c r="SQ219" s="35"/>
      <c r="SR219" s="35"/>
      <c r="SS219" s="35"/>
      <c r="ST219" s="35"/>
      <c r="SU219" s="35"/>
      <c r="SV219" s="35"/>
      <c r="SW219" s="35"/>
      <c r="SX219" s="35"/>
      <c r="SY219" s="35"/>
      <c r="SZ219" s="35"/>
      <c r="TA219" s="35"/>
      <c r="TB219" s="35"/>
      <c r="TC219" s="35"/>
      <c r="TD219" s="35"/>
      <c r="TE219" s="35"/>
      <c r="TF219" s="35"/>
      <c r="TG219" s="35"/>
      <c r="TH219" s="35"/>
      <c r="TI219" s="35"/>
      <c r="TJ219" s="35"/>
      <c r="TK219" s="35"/>
      <c r="TL219" s="35"/>
      <c r="TM219" s="35"/>
      <c r="TN219" s="35"/>
      <c r="TO219" s="35"/>
      <c r="TP219" s="35"/>
      <c r="TQ219" s="35"/>
      <c r="TR219" s="35"/>
      <c r="TS219" s="35"/>
      <c r="TT219" s="35"/>
      <c r="TU219" s="35"/>
      <c r="TV219" s="35"/>
      <c r="TW219" s="35"/>
      <c r="TX219" s="35"/>
      <c r="TY219" s="35"/>
      <c r="TZ219" s="35"/>
      <c r="UA219" s="35"/>
      <c r="UB219" s="35"/>
      <c r="UC219" s="35"/>
      <c r="UD219" s="35"/>
      <c r="UE219" s="35"/>
      <c r="UF219" s="35"/>
      <c r="UG219" s="35"/>
      <c r="UH219" s="35"/>
      <c r="UI219" s="35"/>
      <c r="UJ219" s="35"/>
      <c r="UK219" s="35"/>
      <c r="UL219" s="35"/>
      <c r="UM219" s="35"/>
      <c r="UN219" s="35"/>
      <c r="UO219" s="35"/>
      <c r="UP219" s="35"/>
      <c r="UQ219" s="35"/>
      <c r="UR219" s="35"/>
      <c r="US219" s="35"/>
      <c r="UT219" s="35"/>
      <c r="UU219" s="35"/>
      <c r="UV219" s="35"/>
      <c r="UW219" s="35"/>
      <c r="UX219" s="35"/>
      <c r="UY219" s="35"/>
      <c r="UZ219" s="35"/>
      <c r="VA219" s="35"/>
      <c r="VB219" s="35"/>
      <c r="VC219" s="35"/>
      <c r="VD219" s="35"/>
      <c r="VE219" s="35"/>
      <c r="VF219" s="35"/>
      <c r="VG219" s="35"/>
      <c r="VH219" s="35"/>
      <c r="VI219" s="35"/>
      <c r="VJ219" s="35"/>
      <c r="VK219" s="35"/>
      <c r="VL219" s="35"/>
      <c r="VM219" s="35"/>
      <c r="VN219" s="35"/>
      <c r="VO219" s="35"/>
      <c r="VP219" s="35"/>
      <c r="VQ219" s="35"/>
      <c r="VR219" s="35"/>
      <c r="VS219" s="35"/>
      <c r="VT219" s="35"/>
      <c r="VU219" s="35"/>
      <c r="VV219" s="35"/>
      <c r="VW219" s="35"/>
      <c r="VX219" s="35"/>
      <c r="VY219" s="35"/>
      <c r="VZ219" s="35"/>
      <c r="WA219" s="35"/>
      <c r="WB219" s="35"/>
      <c r="WC219" s="35"/>
      <c r="WD219" s="35"/>
      <c r="WE219" s="35"/>
      <c r="WF219" s="35"/>
      <c r="WG219" s="35"/>
      <c r="WH219" s="35"/>
      <c r="WI219" s="35"/>
      <c r="WJ219" s="35"/>
      <c r="WK219" s="35"/>
      <c r="WL219" s="35"/>
      <c r="WM219" s="35"/>
      <c r="WN219" s="35"/>
      <c r="WO219" s="35"/>
      <c r="WP219" s="35"/>
      <c r="WQ219" s="35"/>
      <c r="WR219" s="35"/>
      <c r="WS219" s="35"/>
      <c r="WT219" s="35"/>
      <c r="WU219" s="35"/>
      <c r="WV219" s="35"/>
      <c r="WW219" s="35"/>
      <c r="WX219" s="35"/>
      <c r="WY219" s="35"/>
      <c r="WZ219" s="35"/>
      <c r="XA219" s="35"/>
      <c r="XB219" s="35"/>
      <c r="XC219" s="35"/>
      <c r="XD219" s="35"/>
      <c r="XE219" s="35"/>
      <c r="XF219" s="35"/>
      <c r="XG219" s="35"/>
      <c r="XH219" s="35"/>
      <c r="XI219" s="35"/>
      <c r="XJ219" s="35"/>
      <c r="XK219" s="35"/>
      <c r="XL219" s="35"/>
      <c r="XM219" s="35"/>
      <c r="XN219" s="35"/>
      <c r="XO219" s="35"/>
      <c r="XP219" s="35"/>
      <c r="XQ219" s="35"/>
      <c r="XR219" s="35"/>
      <c r="XS219" s="35"/>
      <c r="XT219" s="35"/>
      <c r="XU219" s="35"/>
      <c r="XV219" s="35"/>
      <c r="XW219" s="35"/>
      <c r="XX219" s="35"/>
      <c r="XY219" s="35"/>
      <c r="XZ219" s="35"/>
      <c r="YA219" s="35"/>
      <c r="YB219" s="35"/>
      <c r="YC219" s="35"/>
      <c r="YD219" s="35"/>
      <c r="YE219" s="35"/>
      <c r="YF219" s="35"/>
      <c r="YG219" s="35"/>
      <c r="YH219" s="35"/>
      <c r="YI219" s="35"/>
      <c r="YJ219" s="35"/>
      <c r="YK219" s="35"/>
      <c r="YL219" s="35"/>
      <c r="YM219" s="35"/>
      <c r="YN219" s="35"/>
      <c r="YO219" s="35"/>
      <c r="YP219" s="35"/>
      <c r="YQ219" s="35"/>
      <c r="YR219" s="35"/>
      <c r="YS219" s="35"/>
      <c r="YT219" s="35"/>
      <c r="YU219" s="35"/>
      <c r="YV219" s="35"/>
      <c r="YW219" s="35"/>
      <c r="YX219" s="35"/>
      <c r="YY219" s="35"/>
      <c r="YZ219" s="35"/>
      <c r="ZA219" s="35"/>
      <c r="ZB219" s="35"/>
      <c r="ZC219" s="35"/>
      <c r="ZD219" s="35"/>
      <c r="ZE219" s="35"/>
      <c r="ZF219" s="35"/>
      <c r="ZG219" s="35"/>
      <c r="ZH219" s="35"/>
      <c r="ZI219" s="35"/>
      <c r="ZJ219" s="35"/>
      <c r="ZK219" s="35"/>
      <c r="ZL219" s="35"/>
      <c r="ZM219" s="35"/>
      <c r="ZN219" s="35"/>
      <c r="ZO219" s="35"/>
      <c r="ZP219" s="35"/>
      <c r="ZQ219" s="35"/>
      <c r="ZR219" s="35"/>
      <c r="ZS219" s="35"/>
      <c r="ZT219" s="35"/>
      <c r="ZU219" s="35"/>
      <c r="ZV219" s="35"/>
      <c r="ZW219" s="35"/>
      <c r="ZX219" s="35"/>
      <c r="ZY219" s="35"/>
      <c r="ZZ219" s="35"/>
      <c r="AAA219" s="35"/>
      <c r="AAB219" s="35"/>
      <c r="AAC219" s="35"/>
      <c r="AAD219" s="35"/>
      <c r="AAE219" s="35"/>
      <c r="AAF219" s="35"/>
      <c r="AAG219" s="35"/>
      <c r="AAH219" s="35"/>
      <c r="AAI219" s="35"/>
      <c r="AAJ219" s="35"/>
      <c r="AAK219" s="35"/>
      <c r="AAL219" s="35"/>
      <c r="AAM219" s="35"/>
      <c r="AAN219" s="35"/>
      <c r="AAO219" s="35"/>
      <c r="AAP219" s="35"/>
      <c r="AAQ219" s="35"/>
      <c r="AAR219" s="35"/>
      <c r="AAS219" s="35"/>
      <c r="AAT219" s="35"/>
      <c r="AAU219" s="35"/>
      <c r="AAV219" s="35"/>
      <c r="AAW219" s="35"/>
      <c r="AAX219" s="35"/>
      <c r="AAY219" s="35"/>
      <c r="AAZ219" s="35"/>
      <c r="ABA219" s="35"/>
      <c r="ABB219" s="35"/>
      <c r="ABC219" s="35"/>
      <c r="ABD219" s="35"/>
      <c r="ABE219" s="35"/>
      <c r="ABF219" s="35"/>
      <c r="ABG219" s="35"/>
      <c r="ABH219" s="35"/>
      <c r="ABI219" s="35"/>
      <c r="ABJ219" s="35"/>
      <c r="ABK219" s="35"/>
      <c r="ABL219" s="35"/>
      <c r="ABM219" s="35"/>
      <c r="ABN219" s="35"/>
      <c r="ABO219" s="35"/>
      <c r="ABP219" s="35"/>
      <c r="ABQ219" s="35"/>
      <c r="ABR219" s="35"/>
      <c r="ABS219" s="35"/>
      <c r="ABT219" s="35"/>
      <c r="ABU219" s="35"/>
      <c r="ABV219" s="35"/>
      <c r="ABW219" s="35"/>
      <c r="ABX219" s="35"/>
      <c r="ABY219" s="35"/>
      <c r="ABZ219" s="35"/>
      <c r="ACA219" s="35"/>
      <c r="ACB219" s="35"/>
      <c r="ACC219" s="35"/>
      <c r="ACD219" s="35"/>
      <c r="ACE219" s="35"/>
      <c r="ACF219" s="35"/>
      <c r="ACG219" s="35"/>
      <c r="ACH219" s="35"/>
      <c r="ACI219" s="35"/>
      <c r="ACJ219" s="35"/>
      <c r="ACK219" s="35"/>
      <c r="ACL219" s="35"/>
      <c r="ACM219" s="35"/>
      <c r="ACN219" s="35"/>
      <c r="ACO219" s="35"/>
      <c r="ACP219" s="35"/>
      <c r="ACQ219" s="35"/>
      <c r="ACR219" s="35"/>
      <c r="ACS219" s="35"/>
      <c r="ACT219" s="35"/>
      <c r="ACU219" s="35"/>
      <c r="ACV219" s="35"/>
      <c r="ACW219" s="35"/>
      <c r="ACX219" s="35"/>
      <c r="ACY219" s="35"/>
      <c r="ACZ219" s="35"/>
      <c r="ADA219" s="35"/>
      <c r="ADB219" s="35"/>
      <c r="ADC219" s="35"/>
      <c r="ADD219" s="35"/>
      <c r="ADE219" s="35"/>
      <c r="ADF219" s="35"/>
      <c r="ADG219" s="35"/>
      <c r="ADH219" s="35"/>
      <c r="ADI219" s="35"/>
      <c r="ADJ219" s="35"/>
      <c r="ADK219" s="35"/>
      <c r="ADL219" s="35"/>
      <c r="ADM219" s="35"/>
      <c r="ADN219" s="35"/>
      <c r="ADO219" s="35"/>
      <c r="ADP219" s="35"/>
      <c r="ADQ219" s="35"/>
      <c r="ADR219" s="35"/>
      <c r="ADS219" s="35"/>
      <c r="ADT219" s="35"/>
      <c r="ADU219" s="35"/>
      <c r="ADV219" s="35"/>
      <c r="ADW219" s="35"/>
      <c r="ADX219" s="35"/>
      <c r="ADY219" s="35"/>
      <c r="ADZ219" s="35"/>
      <c r="AEA219" s="35"/>
      <c r="AEB219" s="35"/>
      <c r="AEC219" s="35"/>
      <c r="AED219" s="35"/>
      <c r="AEE219" s="35"/>
      <c r="AEF219" s="35"/>
      <c r="AEG219" s="35"/>
      <c r="AEH219" s="35"/>
      <c r="AEI219" s="35"/>
      <c r="AEJ219" s="35"/>
      <c r="AEK219" s="35"/>
      <c r="AEL219" s="35"/>
      <c r="AEM219" s="35"/>
      <c r="AEN219" s="35"/>
      <c r="AEO219" s="35"/>
      <c r="AEP219" s="35"/>
      <c r="AEQ219" s="35"/>
      <c r="AER219" s="35"/>
      <c r="AES219" s="35"/>
      <c r="AET219" s="35"/>
      <c r="AEU219" s="35"/>
      <c r="AEV219" s="35"/>
      <c r="AEW219" s="35"/>
      <c r="AEX219" s="35"/>
      <c r="AEY219" s="35"/>
      <c r="AEZ219" s="35"/>
      <c r="AFA219" s="35"/>
      <c r="AFB219" s="35"/>
      <c r="AFC219" s="35"/>
      <c r="AFD219" s="35"/>
      <c r="AFE219" s="35"/>
      <c r="AFF219" s="35"/>
      <c r="AFG219" s="35"/>
      <c r="AFH219" s="35"/>
      <c r="AFI219" s="35"/>
      <c r="AFJ219" s="35"/>
      <c r="AFK219" s="35"/>
      <c r="AFL219" s="35"/>
      <c r="AFM219" s="35"/>
      <c r="AFN219" s="35"/>
      <c r="AFO219" s="35"/>
      <c r="AFP219" s="35"/>
      <c r="AFQ219" s="35"/>
      <c r="AFR219" s="35"/>
      <c r="AFS219" s="35"/>
      <c r="AFT219" s="35"/>
      <c r="AFU219" s="35"/>
      <c r="AFV219" s="35"/>
      <c r="AFW219" s="35"/>
      <c r="AFX219" s="35"/>
      <c r="AFY219" s="35"/>
      <c r="AFZ219" s="35"/>
      <c r="AGA219" s="35"/>
      <c r="AGB219" s="35"/>
      <c r="AGC219" s="35"/>
      <c r="AGD219" s="35"/>
      <c r="AGE219" s="35"/>
      <c r="AGF219" s="35"/>
      <c r="AGG219" s="35"/>
      <c r="AGH219" s="35"/>
      <c r="AGI219" s="35"/>
      <c r="AGJ219" s="35"/>
      <c r="AGK219" s="35"/>
      <c r="AGL219" s="35"/>
      <c r="AGM219" s="35"/>
      <c r="AGN219" s="35"/>
      <c r="AGO219" s="35"/>
      <c r="AGP219" s="35"/>
      <c r="AGQ219" s="35"/>
      <c r="AGR219" s="35"/>
      <c r="AGS219" s="35"/>
      <c r="AGT219" s="35"/>
      <c r="AGU219" s="35"/>
      <c r="AGV219" s="35"/>
      <c r="AGW219" s="35"/>
      <c r="AGX219" s="35"/>
      <c r="AGY219" s="35"/>
      <c r="AGZ219" s="35"/>
      <c r="AHA219" s="35"/>
      <c r="AHB219" s="35"/>
      <c r="AHC219" s="35"/>
      <c r="AHD219" s="35"/>
      <c r="AHE219" s="35"/>
      <c r="AHF219" s="35"/>
      <c r="AHG219" s="35"/>
      <c r="AHH219" s="35"/>
      <c r="AHI219" s="35"/>
      <c r="AHJ219" s="35"/>
      <c r="AHK219" s="35"/>
      <c r="AHL219" s="35"/>
      <c r="AHM219" s="35"/>
      <c r="AHN219" s="35"/>
      <c r="AHO219" s="35"/>
      <c r="AHP219" s="35"/>
      <c r="AHQ219" s="35"/>
      <c r="AHR219" s="35"/>
      <c r="AHS219" s="35"/>
      <c r="AHT219" s="35"/>
      <c r="AHU219" s="35"/>
      <c r="AHV219" s="35"/>
      <c r="AHW219" s="35"/>
      <c r="AHX219" s="35"/>
      <c r="AHY219" s="35"/>
      <c r="AHZ219" s="35"/>
      <c r="AIA219" s="35"/>
      <c r="AIB219" s="35"/>
      <c r="AIC219" s="35"/>
      <c r="AID219" s="35"/>
      <c r="AIE219" s="35"/>
      <c r="AIF219" s="35"/>
      <c r="AIG219" s="35"/>
      <c r="AIH219" s="35"/>
      <c r="AII219" s="35"/>
      <c r="AIJ219" s="35"/>
      <c r="AIK219" s="35"/>
      <c r="AIL219" s="35"/>
      <c r="AIM219" s="35"/>
      <c r="AIN219" s="35"/>
      <c r="AIO219" s="35"/>
      <c r="AIP219" s="35"/>
      <c r="AIQ219" s="35"/>
      <c r="AIR219" s="35"/>
      <c r="AIS219" s="35"/>
      <c r="AIT219" s="35"/>
      <c r="AIU219" s="35"/>
      <c r="AIV219" s="35"/>
      <c r="AIW219" s="35"/>
      <c r="AIX219" s="35"/>
      <c r="AIY219" s="35"/>
      <c r="AIZ219" s="35"/>
      <c r="AJA219" s="35"/>
      <c r="AJB219" s="35"/>
      <c r="AJC219" s="35"/>
      <c r="AJD219" s="35"/>
      <c r="AJE219" s="35"/>
      <c r="AJF219" s="35"/>
      <c r="AJG219" s="35"/>
      <c r="AJH219" s="35"/>
      <c r="AJI219" s="35"/>
      <c r="AJJ219" s="35"/>
      <c r="AJK219" s="35"/>
      <c r="AJL219" s="35"/>
      <c r="AJM219" s="35"/>
      <c r="AJN219" s="35"/>
      <c r="AJO219" s="35"/>
      <c r="AJP219" s="35"/>
      <c r="AJQ219" s="35"/>
      <c r="AJR219" s="35"/>
      <c r="AJS219" s="35"/>
      <c r="AJT219" s="35"/>
      <c r="AJU219" s="35"/>
      <c r="AJV219" s="35"/>
      <c r="AJW219" s="35"/>
      <c r="AJX219" s="35"/>
      <c r="AJY219" s="35"/>
      <c r="AJZ219" s="35"/>
      <c r="AKA219" s="35"/>
      <c r="AKB219" s="35"/>
      <c r="AKC219" s="35"/>
      <c r="AKD219" s="35"/>
      <c r="AKE219" s="35"/>
      <c r="AKF219" s="35"/>
      <c r="AKG219" s="35"/>
      <c r="AKH219" s="35"/>
      <c r="AKI219" s="35"/>
      <c r="AKJ219" s="35"/>
      <c r="AKK219" s="35"/>
      <c r="AKL219" s="35"/>
      <c r="AKM219" s="35"/>
      <c r="AKN219" s="35"/>
      <c r="AKO219" s="35"/>
      <c r="AKP219" s="35"/>
      <c r="AKQ219" s="35"/>
      <c r="AKR219" s="35"/>
      <c r="AKS219" s="35"/>
      <c r="AKT219" s="35"/>
      <c r="AKU219" s="35"/>
      <c r="AKV219" s="35"/>
      <c r="AKW219" s="35"/>
      <c r="AKX219" s="35"/>
      <c r="AKY219" s="35"/>
      <c r="AKZ219" s="35"/>
      <c r="ALA219" s="35"/>
      <c r="ALB219" s="35"/>
      <c r="ALC219" s="35"/>
      <c r="ALD219" s="35"/>
      <c r="ALE219" s="35"/>
      <c r="ALF219" s="35"/>
      <c r="ALG219" s="35"/>
      <c r="ALH219" s="35"/>
      <c r="ALI219" s="35"/>
      <c r="ALJ219" s="35"/>
      <c r="ALK219" s="35"/>
      <c r="ALL219" s="35"/>
      <c r="ALM219" s="35"/>
      <c r="ALN219" s="35"/>
      <c r="ALO219" s="35"/>
      <c r="ALP219" s="35"/>
      <c r="ALQ219" s="35"/>
      <c r="ALR219" s="35"/>
      <c r="ALS219" s="35"/>
      <c r="ALT219" s="35"/>
      <c r="ALU219" s="35"/>
      <c r="ALV219" s="35"/>
      <c r="ALW219" s="35"/>
      <c r="ALX219" s="35"/>
      <c r="ALY219" s="35"/>
      <c r="ALZ219" s="35"/>
      <c r="AMA219" s="35"/>
    </row>
    <row r="220" spans="14:1015">
      <c r="N220" s="3">
        <f>Y220*info!T$4+AC220*info!T$5+AG220*info!T$6+AK220*info!T$7+N219</f>
        <v>4.7501999999999951</v>
      </c>
      <c r="P220" s="45">
        <v>180</v>
      </c>
      <c r="Q220" s="131"/>
      <c r="R220" s="131"/>
      <c r="S220" s="161">
        <f t="shared" si="93"/>
        <v>3.2761264822134387E-2</v>
      </c>
      <c r="T220" s="169">
        <f>AA219*$AA$30*$AA$34*(1-$AA$32)+AE219*$AE$30*$AE$34*(1-$AE$32)+AI219*$AI$30*$AI$34*(1-$AI$32)+AM219*$AM$30*$AM$34*(1-$AM$32)+AQ219*$AQ$30*$AQ$34*(1-$AQ$32)+AU219*$AU$30*$AU$34*(1-$AU$32)+Q220-R220+AW219+AX219+Advance!G194</f>
        <v>0.29789999999999889</v>
      </c>
      <c r="U220" s="132">
        <f t="shared" si="102"/>
        <v>0</v>
      </c>
      <c r="V220" s="165">
        <f t="shared" si="81"/>
        <v>0.29789999999999889</v>
      </c>
      <c r="W220" s="166">
        <f t="shared" si="94"/>
        <v>11.399999999999999</v>
      </c>
      <c r="X220" s="49"/>
      <c r="Y220" s="42">
        <f t="shared" si="73"/>
        <v>0</v>
      </c>
      <c r="Z220" s="46">
        <f t="shared" si="95"/>
        <v>0</v>
      </c>
      <c r="AA220" s="47">
        <f t="shared" si="82"/>
        <v>0</v>
      </c>
      <c r="AB220" s="48">
        <f t="shared" si="83"/>
        <v>0.29789999999999889</v>
      </c>
      <c r="AC220" s="49">
        <f t="shared" si="84"/>
        <v>0</v>
      </c>
      <c r="AD220" s="46">
        <f t="shared" si="96"/>
        <v>0</v>
      </c>
      <c r="AE220" s="46">
        <f t="shared" si="85"/>
        <v>100</v>
      </c>
      <c r="AF220" s="50">
        <f t="shared" si="74"/>
        <v>0.29789999999999889</v>
      </c>
      <c r="AG220" s="42">
        <f t="shared" si="97"/>
        <v>6</v>
      </c>
      <c r="AH220" s="46">
        <f t="shared" si="98"/>
        <v>-6</v>
      </c>
      <c r="AI220" s="46">
        <f t="shared" si="86"/>
        <v>200</v>
      </c>
      <c r="AJ220" s="50">
        <f t="shared" si="75"/>
        <v>0.15389999999999887</v>
      </c>
      <c r="AK220" s="42">
        <f t="shared" si="87"/>
        <v>4</v>
      </c>
      <c r="AL220" s="46">
        <f t="shared" si="99"/>
        <v>-2</v>
      </c>
      <c r="AM220" s="46">
        <f t="shared" si="88"/>
        <v>150</v>
      </c>
      <c r="AN220" s="50">
        <f t="shared" si="76"/>
        <v>9.8999999999988819E-3</v>
      </c>
      <c r="AO220" s="42">
        <f t="shared" si="89"/>
        <v>0</v>
      </c>
      <c r="AP220" s="46">
        <f t="shared" si="100"/>
        <v>0</v>
      </c>
      <c r="AQ220" s="46">
        <f t="shared" si="90"/>
        <v>0</v>
      </c>
      <c r="AR220" s="50">
        <f t="shared" si="77"/>
        <v>9.8999999999988819E-3</v>
      </c>
      <c r="AS220" s="42">
        <f t="shared" si="91"/>
        <v>0</v>
      </c>
      <c r="AT220" s="46">
        <f t="shared" si="101"/>
        <v>0</v>
      </c>
      <c r="AU220" s="46">
        <f t="shared" si="92"/>
        <v>0</v>
      </c>
      <c r="AV220" s="51">
        <f t="shared" si="78"/>
        <v>9.8999999999988819E-3</v>
      </c>
      <c r="AW220" s="42">
        <f t="shared" si="79"/>
        <v>0.29789999999999889</v>
      </c>
      <c r="AX220" s="43">
        <f t="shared" si="80"/>
        <v>-0.28800000000000003</v>
      </c>
      <c r="AY220" s="42">
        <f t="shared" si="103"/>
        <v>450</v>
      </c>
      <c r="AZ220" s="52">
        <f t="shared" si="104"/>
        <v>11.399999999999999</v>
      </c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  <c r="QR220" s="35"/>
      <c r="QS220" s="35"/>
      <c r="QT220" s="35"/>
      <c r="QU220" s="35"/>
      <c r="QV220" s="35"/>
      <c r="QW220" s="35"/>
      <c r="QX220" s="35"/>
      <c r="QY220" s="35"/>
      <c r="QZ220" s="35"/>
      <c r="RA220" s="35"/>
      <c r="RB220" s="35"/>
      <c r="RC220" s="35"/>
      <c r="RD220" s="35"/>
      <c r="RE220" s="35"/>
      <c r="RF220" s="35"/>
      <c r="RG220" s="35"/>
      <c r="RH220" s="35"/>
      <c r="RI220" s="35"/>
      <c r="RJ220" s="35"/>
      <c r="RK220" s="35"/>
      <c r="RL220" s="35"/>
      <c r="RM220" s="35"/>
      <c r="RN220" s="35"/>
      <c r="RO220" s="35"/>
      <c r="RP220" s="35"/>
      <c r="RQ220" s="35"/>
      <c r="RR220" s="35"/>
      <c r="RS220" s="35"/>
      <c r="RT220" s="35"/>
      <c r="RU220" s="35"/>
      <c r="RV220" s="35"/>
      <c r="RW220" s="35"/>
      <c r="RX220" s="35"/>
      <c r="RY220" s="35"/>
      <c r="RZ220" s="35"/>
      <c r="SA220" s="35"/>
      <c r="SB220" s="35"/>
      <c r="SC220" s="35"/>
      <c r="SD220" s="35"/>
      <c r="SE220" s="35"/>
      <c r="SF220" s="35"/>
      <c r="SG220" s="35"/>
      <c r="SH220" s="35"/>
      <c r="SI220" s="35"/>
      <c r="SJ220" s="35"/>
      <c r="SK220" s="35"/>
      <c r="SL220" s="35"/>
      <c r="SM220" s="35"/>
      <c r="SN220" s="35"/>
      <c r="SO220" s="35"/>
      <c r="SP220" s="35"/>
      <c r="SQ220" s="35"/>
      <c r="SR220" s="35"/>
      <c r="SS220" s="35"/>
      <c r="ST220" s="35"/>
      <c r="SU220" s="35"/>
      <c r="SV220" s="35"/>
      <c r="SW220" s="35"/>
      <c r="SX220" s="35"/>
      <c r="SY220" s="35"/>
      <c r="SZ220" s="35"/>
      <c r="TA220" s="35"/>
      <c r="TB220" s="35"/>
      <c r="TC220" s="35"/>
      <c r="TD220" s="35"/>
      <c r="TE220" s="35"/>
      <c r="TF220" s="35"/>
      <c r="TG220" s="35"/>
      <c r="TH220" s="35"/>
      <c r="TI220" s="35"/>
      <c r="TJ220" s="35"/>
      <c r="TK220" s="35"/>
      <c r="TL220" s="35"/>
      <c r="TM220" s="35"/>
      <c r="TN220" s="35"/>
      <c r="TO220" s="35"/>
      <c r="TP220" s="35"/>
      <c r="TQ220" s="35"/>
      <c r="TR220" s="35"/>
      <c r="TS220" s="35"/>
      <c r="TT220" s="35"/>
      <c r="TU220" s="35"/>
      <c r="TV220" s="35"/>
      <c r="TW220" s="35"/>
      <c r="TX220" s="35"/>
      <c r="TY220" s="35"/>
      <c r="TZ220" s="35"/>
      <c r="UA220" s="35"/>
      <c r="UB220" s="35"/>
      <c r="UC220" s="35"/>
      <c r="UD220" s="35"/>
      <c r="UE220" s="35"/>
      <c r="UF220" s="35"/>
      <c r="UG220" s="35"/>
      <c r="UH220" s="35"/>
      <c r="UI220" s="35"/>
      <c r="UJ220" s="35"/>
      <c r="UK220" s="35"/>
      <c r="UL220" s="35"/>
      <c r="UM220" s="35"/>
      <c r="UN220" s="35"/>
      <c r="UO220" s="35"/>
      <c r="UP220" s="35"/>
      <c r="UQ220" s="35"/>
      <c r="UR220" s="35"/>
      <c r="US220" s="35"/>
      <c r="UT220" s="35"/>
      <c r="UU220" s="35"/>
      <c r="UV220" s="35"/>
      <c r="UW220" s="35"/>
      <c r="UX220" s="35"/>
      <c r="UY220" s="35"/>
      <c r="UZ220" s="35"/>
      <c r="VA220" s="35"/>
      <c r="VB220" s="35"/>
      <c r="VC220" s="35"/>
      <c r="VD220" s="35"/>
      <c r="VE220" s="35"/>
      <c r="VF220" s="35"/>
      <c r="VG220" s="35"/>
      <c r="VH220" s="35"/>
      <c r="VI220" s="35"/>
      <c r="VJ220" s="35"/>
      <c r="VK220" s="35"/>
      <c r="VL220" s="35"/>
      <c r="VM220" s="35"/>
      <c r="VN220" s="35"/>
      <c r="VO220" s="35"/>
      <c r="VP220" s="35"/>
      <c r="VQ220" s="35"/>
      <c r="VR220" s="35"/>
      <c r="VS220" s="35"/>
      <c r="VT220" s="35"/>
      <c r="VU220" s="35"/>
      <c r="VV220" s="35"/>
      <c r="VW220" s="35"/>
      <c r="VX220" s="35"/>
      <c r="VY220" s="35"/>
      <c r="VZ220" s="35"/>
      <c r="WA220" s="35"/>
      <c r="WB220" s="35"/>
      <c r="WC220" s="35"/>
      <c r="WD220" s="35"/>
      <c r="WE220" s="35"/>
      <c r="WF220" s="35"/>
      <c r="WG220" s="35"/>
      <c r="WH220" s="35"/>
      <c r="WI220" s="35"/>
      <c r="WJ220" s="35"/>
      <c r="WK220" s="35"/>
      <c r="WL220" s="35"/>
      <c r="WM220" s="35"/>
      <c r="WN220" s="35"/>
      <c r="WO220" s="35"/>
      <c r="WP220" s="35"/>
      <c r="WQ220" s="35"/>
      <c r="WR220" s="35"/>
      <c r="WS220" s="35"/>
      <c r="WT220" s="35"/>
      <c r="WU220" s="35"/>
      <c r="WV220" s="35"/>
      <c r="WW220" s="35"/>
      <c r="WX220" s="35"/>
      <c r="WY220" s="35"/>
      <c r="WZ220" s="35"/>
      <c r="XA220" s="35"/>
      <c r="XB220" s="35"/>
      <c r="XC220" s="35"/>
      <c r="XD220" s="35"/>
      <c r="XE220" s="35"/>
      <c r="XF220" s="35"/>
      <c r="XG220" s="35"/>
      <c r="XH220" s="35"/>
      <c r="XI220" s="35"/>
      <c r="XJ220" s="35"/>
      <c r="XK220" s="35"/>
      <c r="XL220" s="35"/>
      <c r="XM220" s="35"/>
      <c r="XN220" s="35"/>
      <c r="XO220" s="35"/>
      <c r="XP220" s="35"/>
      <c r="XQ220" s="35"/>
      <c r="XR220" s="35"/>
      <c r="XS220" s="35"/>
      <c r="XT220" s="35"/>
      <c r="XU220" s="35"/>
      <c r="XV220" s="35"/>
      <c r="XW220" s="35"/>
      <c r="XX220" s="35"/>
      <c r="XY220" s="35"/>
      <c r="XZ220" s="35"/>
      <c r="YA220" s="35"/>
      <c r="YB220" s="35"/>
      <c r="YC220" s="35"/>
      <c r="YD220" s="35"/>
      <c r="YE220" s="35"/>
      <c r="YF220" s="35"/>
      <c r="YG220" s="35"/>
      <c r="YH220" s="35"/>
      <c r="YI220" s="35"/>
      <c r="YJ220" s="35"/>
      <c r="YK220" s="35"/>
      <c r="YL220" s="35"/>
      <c r="YM220" s="35"/>
      <c r="YN220" s="35"/>
      <c r="YO220" s="35"/>
      <c r="YP220" s="35"/>
      <c r="YQ220" s="35"/>
      <c r="YR220" s="35"/>
      <c r="YS220" s="35"/>
      <c r="YT220" s="35"/>
      <c r="YU220" s="35"/>
      <c r="YV220" s="35"/>
      <c r="YW220" s="35"/>
      <c r="YX220" s="35"/>
      <c r="YY220" s="35"/>
      <c r="YZ220" s="35"/>
      <c r="ZA220" s="35"/>
      <c r="ZB220" s="35"/>
      <c r="ZC220" s="35"/>
      <c r="ZD220" s="35"/>
      <c r="ZE220" s="35"/>
      <c r="ZF220" s="35"/>
      <c r="ZG220" s="35"/>
      <c r="ZH220" s="35"/>
      <c r="ZI220" s="35"/>
      <c r="ZJ220" s="35"/>
      <c r="ZK220" s="35"/>
      <c r="ZL220" s="35"/>
      <c r="ZM220" s="35"/>
      <c r="ZN220" s="35"/>
      <c r="ZO220" s="35"/>
      <c r="ZP220" s="35"/>
      <c r="ZQ220" s="35"/>
      <c r="ZR220" s="35"/>
      <c r="ZS220" s="35"/>
      <c r="ZT220" s="35"/>
      <c r="ZU220" s="35"/>
      <c r="ZV220" s="35"/>
      <c r="ZW220" s="35"/>
      <c r="ZX220" s="35"/>
      <c r="ZY220" s="35"/>
      <c r="ZZ220" s="35"/>
      <c r="AAA220" s="35"/>
      <c r="AAB220" s="35"/>
      <c r="AAC220" s="35"/>
      <c r="AAD220" s="35"/>
      <c r="AAE220" s="35"/>
      <c r="AAF220" s="35"/>
      <c r="AAG220" s="35"/>
      <c r="AAH220" s="35"/>
      <c r="AAI220" s="35"/>
      <c r="AAJ220" s="35"/>
      <c r="AAK220" s="35"/>
      <c r="AAL220" s="35"/>
      <c r="AAM220" s="35"/>
      <c r="AAN220" s="35"/>
      <c r="AAO220" s="35"/>
      <c r="AAP220" s="35"/>
      <c r="AAQ220" s="35"/>
      <c r="AAR220" s="35"/>
      <c r="AAS220" s="35"/>
      <c r="AAT220" s="35"/>
      <c r="AAU220" s="35"/>
      <c r="AAV220" s="35"/>
      <c r="AAW220" s="35"/>
      <c r="AAX220" s="35"/>
      <c r="AAY220" s="35"/>
      <c r="AAZ220" s="35"/>
      <c r="ABA220" s="35"/>
      <c r="ABB220" s="35"/>
      <c r="ABC220" s="35"/>
      <c r="ABD220" s="35"/>
      <c r="ABE220" s="35"/>
      <c r="ABF220" s="35"/>
      <c r="ABG220" s="35"/>
      <c r="ABH220" s="35"/>
      <c r="ABI220" s="35"/>
      <c r="ABJ220" s="35"/>
      <c r="ABK220" s="35"/>
      <c r="ABL220" s="35"/>
      <c r="ABM220" s="35"/>
      <c r="ABN220" s="35"/>
      <c r="ABO220" s="35"/>
      <c r="ABP220" s="35"/>
      <c r="ABQ220" s="35"/>
      <c r="ABR220" s="35"/>
      <c r="ABS220" s="35"/>
      <c r="ABT220" s="35"/>
      <c r="ABU220" s="35"/>
      <c r="ABV220" s="35"/>
      <c r="ABW220" s="35"/>
      <c r="ABX220" s="35"/>
      <c r="ABY220" s="35"/>
      <c r="ABZ220" s="35"/>
      <c r="ACA220" s="35"/>
      <c r="ACB220" s="35"/>
      <c r="ACC220" s="35"/>
      <c r="ACD220" s="35"/>
      <c r="ACE220" s="35"/>
      <c r="ACF220" s="35"/>
      <c r="ACG220" s="35"/>
      <c r="ACH220" s="35"/>
      <c r="ACI220" s="35"/>
      <c r="ACJ220" s="35"/>
      <c r="ACK220" s="35"/>
      <c r="ACL220" s="35"/>
      <c r="ACM220" s="35"/>
      <c r="ACN220" s="35"/>
      <c r="ACO220" s="35"/>
      <c r="ACP220" s="35"/>
      <c r="ACQ220" s="35"/>
      <c r="ACR220" s="35"/>
      <c r="ACS220" s="35"/>
      <c r="ACT220" s="35"/>
      <c r="ACU220" s="35"/>
      <c r="ACV220" s="35"/>
      <c r="ACW220" s="35"/>
      <c r="ACX220" s="35"/>
      <c r="ACY220" s="35"/>
      <c r="ACZ220" s="35"/>
      <c r="ADA220" s="35"/>
      <c r="ADB220" s="35"/>
      <c r="ADC220" s="35"/>
      <c r="ADD220" s="35"/>
      <c r="ADE220" s="35"/>
      <c r="ADF220" s="35"/>
      <c r="ADG220" s="35"/>
      <c r="ADH220" s="35"/>
      <c r="ADI220" s="35"/>
      <c r="ADJ220" s="35"/>
      <c r="ADK220" s="35"/>
      <c r="ADL220" s="35"/>
      <c r="ADM220" s="35"/>
      <c r="ADN220" s="35"/>
      <c r="ADO220" s="35"/>
      <c r="ADP220" s="35"/>
      <c r="ADQ220" s="35"/>
      <c r="ADR220" s="35"/>
      <c r="ADS220" s="35"/>
      <c r="ADT220" s="35"/>
      <c r="ADU220" s="35"/>
      <c r="ADV220" s="35"/>
      <c r="ADW220" s="35"/>
      <c r="ADX220" s="35"/>
      <c r="ADY220" s="35"/>
      <c r="ADZ220" s="35"/>
      <c r="AEA220" s="35"/>
      <c r="AEB220" s="35"/>
      <c r="AEC220" s="35"/>
      <c r="AED220" s="35"/>
      <c r="AEE220" s="35"/>
      <c r="AEF220" s="35"/>
      <c r="AEG220" s="35"/>
      <c r="AEH220" s="35"/>
      <c r="AEI220" s="35"/>
      <c r="AEJ220" s="35"/>
      <c r="AEK220" s="35"/>
      <c r="AEL220" s="35"/>
      <c r="AEM220" s="35"/>
      <c r="AEN220" s="35"/>
      <c r="AEO220" s="35"/>
      <c r="AEP220" s="35"/>
      <c r="AEQ220" s="35"/>
      <c r="AER220" s="35"/>
      <c r="AES220" s="35"/>
      <c r="AET220" s="35"/>
      <c r="AEU220" s="35"/>
      <c r="AEV220" s="35"/>
      <c r="AEW220" s="35"/>
      <c r="AEX220" s="35"/>
      <c r="AEY220" s="35"/>
      <c r="AEZ220" s="35"/>
      <c r="AFA220" s="35"/>
      <c r="AFB220" s="35"/>
      <c r="AFC220" s="35"/>
      <c r="AFD220" s="35"/>
      <c r="AFE220" s="35"/>
      <c r="AFF220" s="35"/>
      <c r="AFG220" s="35"/>
      <c r="AFH220" s="35"/>
      <c r="AFI220" s="35"/>
      <c r="AFJ220" s="35"/>
      <c r="AFK220" s="35"/>
      <c r="AFL220" s="35"/>
      <c r="AFM220" s="35"/>
      <c r="AFN220" s="35"/>
      <c r="AFO220" s="35"/>
      <c r="AFP220" s="35"/>
      <c r="AFQ220" s="35"/>
      <c r="AFR220" s="35"/>
      <c r="AFS220" s="35"/>
      <c r="AFT220" s="35"/>
      <c r="AFU220" s="35"/>
      <c r="AFV220" s="35"/>
      <c r="AFW220" s="35"/>
      <c r="AFX220" s="35"/>
      <c r="AFY220" s="35"/>
      <c r="AFZ220" s="35"/>
      <c r="AGA220" s="35"/>
      <c r="AGB220" s="35"/>
      <c r="AGC220" s="35"/>
      <c r="AGD220" s="35"/>
      <c r="AGE220" s="35"/>
      <c r="AGF220" s="35"/>
      <c r="AGG220" s="35"/>
      <c r="AGH220" s="35"/>
      <c r="AGI220" s="35"/>
      <c r="AGJ220" s="35"/>
      <c r="AGK220" s="35"/>
      <c r="AGL220" s="35"/>
      <c r="AGM220" s="35"/>
      <c r="AGN220" s="35"/>
      <c r="AGO220" s="35"/>
      <c r="AGP220" s="35"/>
      <c r="AGQ220" s="35"/>
      <c r="AGR220" s="35"/>
      <c r="AGS220" s="35"/>
      <c r="AGT220" s="35"/>
      <c r="AGU220" s="35"/>
      <c r="AGV220" s="35"/>
      <c r="AGW220" s="35"/>
      <c r="AGX220" s="35"/>
      <c r="AGY220" s="35"/>
      <c r="AGZ220" s="35"/>
      <c r="AHA220" s="35"/>
      <c r="AHB220" s="35"/>
      <c r="AHC220" s="35"/>
      <c r="AHD220" s="35"/>
      <c r="AHE220" s="35"/>
      <c r="AHF220" s="35"/>
      <c r="AHG220" s="35"/>
      <c r="AHH220" s="35"/>
      <c r="AHI220" s="35"/>
      <c r="AHJ220" s="35"/>
      <c r="AHK220" s="35"/>
      <c r="AHL220" s="35"/>
      <c r="AHM220" s="35"/>
      <c r="AHN220" s="35"/>
      <c r="AHO220" s="35"/>
      <c r="AHP220" s="35"/>
      <c r="AHQ220" s="35"/>
      <c r="AHR220" s="35"/>
      <c r="AHS220" s="35"/>
      <c r="AHT220" s="35"/>
      <c r="AHU220" s="35"/>
      <c r="AHV220" s="35"/>
      <c r="AHW220" s="35"/>
      <c r="AHX220" s="35"/>
      <c r="AHY220" s="35"/>
      <c r="AHZ220" s="35"/>
      <c r="AIA220" s="35"/>
      <c r="AIB220" s="35"/>
      <c r="AIC220" s="35"/>
      <c r="AID220" s="35"/>
      <c r="AIE220" s="35"/>
      <c r="AIF220" s="35"/>
      <c r="AIG220" s="35"/>
      <c r="AIH220" s="35"/>
      <c r="AII220" s="35"/>
      <c r="AIJ220" s="35"/>
      <c r="AIK220" s="35"/>
      <c r="AIL220" s="35"/>
      <c r="AIM220" s="35"/>
      <c r="AIN220" s="35"/>
      <c r="AIO220" s="35"/>
      <c r="AIP220" s="35"/>
      <c r="AIQ220" s="35"/>
      <c r="AIR220" s="35"/>
      <c r="AIS220" s="35"/>
      <c r="AIT220" s="35"/>
      <c r="AIU220" s="35"/>
      <c r="AIV220" s="35"/>
      <c r="AIW220" s="35"/>
      <c r="AIX220" s="35"/>
      <c r="AIY220" s="35"/>
      <c r="AIZ220" s="35"/>
      <c r="AJA220" s="35"/>
      <c r="AJB220" s="35"/>
      <c r="AJC220" s="35"/>
      <c r="AJD220" s="35"/>
      <c r="AJE220" s="35"/>
      <c r="AJF220" s="35"/>
      <c r="AJG220" s="35"/>
      <c r="AJH220" s="35"/>
      <c r="AJI220" s="35"/>
      <c r="AJJ220" s="35"/>
      <c r="AJK220" s="35"/>
      <c r="AJL220" s="35"/>
      <c r="AJM220" s="35"/>
      <c r="AJN220" s="35"/>
      <c r="AJO220" s="35"/>
      <c r="AJP220" s="35"/>
      <c r="AJQ220" s="35"/>
      <c r="AJR220" s="35"/>
      <c r="AJS220" s="35"/>
      <c r="AJT220" s="35"/>
      <c r="AJU220" s="35"/>
      <c r="AJV220" s="35"/>
      <c r="AJW220" s="35"/>
      <c r="AJX220" s="35"/>
      <c r="AJY220" s="35"/>
      <c r="AJZ220" s="35"/>
      <c r="AKA220" s="35"/>
      <c r="AKB220" s="35"/>
      <c r="AKC220" s="35"/>
      <c r="AKD220" s="35"/>
      <c r="AKE220" s="35"/>
      <c r="AKF220" s="35"/>
      <c r="AKG220" s="35"/>
      <c r="AKH220" s="35"/>
      <c r="AKI220" s="35"/>
      <c r="AKJ220" s="35"/>
      <c r="AKK220" s="35"/>
      <c r="AKL220" s="35"/>
      <c r="AKM220" s="35"/>
      <c r="AKN220" s="35"/>
      <c r="AKO220" s="35"/>
      <c r="AKP220" s="35"/>
      <c r="AKQ220" s="35"/>
      <c r="AKR220" s="35"/>
      <c r="AKS220" s="35"/>
      <c r="AKT220" s="35"/>
      <c r="AKU220" s="35"/>
      <c r="AKV220" s="35"/>
      <c r="AKW220" s="35"/>
      <c r="AKX220" s="35"/>
      <c r="AKY220" s="35"/>
      <c r="AKZ220" s="35"/>
      <c r="ALA220" s="35"/>
      <c r="ALB220" s="35"/>
      <c r="ALC220" s="35"/>
      <c r="ALD220" s="35"/>
      <c r="ALE220" s="35"/>
      <c r="ALF220" s="35"/>
      <c r="ALG220" s="35"/>
      <c r="ALH220" s="35"/>
      <c r="ALI220" s="35"/>
      <c r="ALJ220" s="35"/>
      <c r="ALK220" s="35"/>
      <c r="ALL220" s="35"/>
      <c r="ALM220" s="35"/>
      <c r="ALN220" s="35"/>
      <c r="ALO220" s="35"/>
      <c r="ALP220" s="35"/>
      <c r="ALQ220" s="35"/>
      <c r="ALR220" s="35"/>
      <c r="ALS220" s="35"/>
      <c r="ALT220" s="35"/>
      <c r="ALU220" s="35"/>
      <c r="ALV220" s="35"/>
      <c r="ALW220" s="35"/>
      <c r="ALX220" s="35"/>
      <c r="ALY220" s="35"/>
      <c r="ALZ220" s="35"/>
      <c r="AMA220" s="35"/>
    </row>
    <row r="221" spans="14:1015">
      <c r="N221" s="3">
        <f>Y221*info!T$4+AC221*info!T$5+AG221*info!T$6+AK221*info!T$7+N220</f>
        <v>4.7861999999999947</v>
      </c>
      <c r="P221" s="45">
        <v>181</v>
      </c>
      <c r="Q221" s="131"/>
      <c r="R221" s="131"/>
      <c r="S221" s="161">
        <f t="shared" si="93"/>
        <v>3.2924901185770752E-2</v>
      </c>
      <c r="T221" s="169">
        <f>AA220*$AA$30*$AA$34*(1-$AA$32)+AE220*$AE$30*$AE$34*(1-$AE$32)+AI220*$AI$30*$AI$34*(1-$AI$32)+AM220*$AM$30*$AM$34*(1-$AM$32)+AQ220*$AQ$30*$AQ$34*(1-$AQ$32)+AU220*$AU$30*$AU$34*(1-$AU$32)+Q221-R221+AW220+AX220+Advance!G195</f>
        <v>0.29489999999999883</v>
      </c>
      <c r="U221" s="132">
        <f t="shared" si="102"/>
        <v>0</v>
      </c>
      <c r="V221" s="165">
        <f t="shared" si="81"/>
        <v>0.29489999999999883</v>
      </c>
      <c r="W221" s="166">
        <f t="shared" si="94"/>
        <v>11.436</v>
      </c>
      <c r="X221" s="49"/>
      <c r="Y221" s="42">
        <f t="shared" si="73"/>
        <v>0</v>
      </c>
      <c r="Z221" s="46">
        <f t="shared" si="95"/>
        <v>0</v>
      </c>
      <c r="AA221" s="47">
        <f t="shared" si="82"/>
        <v>0</v>
      </c>
      <c r="AB221" s="48">
        <f t="shared" si="83"/>
        <v>0.29489999999999883</v>
      </c>
      <c r="AC221" s="49">
        <f t="shared" si="84"/>
        <v>0</v>
      </c>
      <c r="AD221" s="46">
        <f t="shared" si="96"/>
        <v>0</v>
      </c>
      <c r="AE221" s="46">
        <f t="shared" si="85"/>
        <v>100</v>
      </c>
      <c r="AF221" s="50">
        <f t="shared" si="74"/>
        <v>0.29489999999999883</v>
      </c>
      <c r="AG221" s="42">
        <f t="shared" si="97"/>
        <v>6</v>
      </c>
      <c r="AH221" s="46">
        <f t="shared" si="98"/>
        <v>-6</v>
      </c>
      <c r="AI221" s="46">
        <f t="shared" si="86"/>
        <v>200</v>
      </c>
      <c r="AJ221" s="50">
        <f t="shared" si="75"/>
        <v>0.15089999999999881</v>
      </c>
      <c r="AK221" s="42">
        <f t="shared" si="87"/>
        <v>4</v>
      </c>
      <c r="AL221" s="46">
        <f t="shared" si="99"/>
        <v>-3</v>
      </c>
      <c r="AM221" s="46">
        <f t="shared" si="88"/>
        <v>151</v>
      </c>
      <c r="AN221" s="50">
        <f t="shared" si="76"/>
        <v>6.8999999999988237E-3</v>
      </c>
      <c r="AO221" s="42">
        <f t="shared" si="89"/>
        <v>0</v>
      </c>
      <c r="AP221" s="46">
        <f t="shared" si="100"/>
        <v>0</v>
      </c>
      <c r="AQ221" s="46">
        <f t="shared" si="90"/>
        <v>0</v>
      </c>
      <c r="AR221" s="50">
        <f t="shared" si="77"/>
        <v>6.8999999999988237E-3</v>
      </c>
      <c r="AS221" s="42">
        <f t="shared" si="91"/>
        <v>0</v>
      </c>
      <c r="AT221" s="46">
        <f t="shared" si="101"/>
        <v>0</v>
      </c>
      <c r="AU221" s="46">
        <f t="shared" si="92"/>
        <v>0</v>
      </c>
      <c r="AV221" s="51">
        <f t="shared" si="78"/>
        <v>6.8999999999988237E-3</v>
      </c>
      <c r="AW221" s="42">
        <f t="shared" si="79"/>
        <v>0.29489999999999883</v>
      </c>
      <c r="AX221" s="43">
        <f t="shared" si="80"/>
        <v>-0.28800000000000003</v>
      </c>
      <c r="AY221" s="42">
        <f t="shared" si="103"/>
        <v>451</v>
      </c>
      <c r="AZ221" s="52">
        <f t="shared" si="104"/>
        <v>11.436</v>
      </c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  <c r="QR221" s="35"/>
      <c r="QS221" s="35"/>
      <c r="QT221" s="35"/>
      <c r="QU221" s="35"/>
      <c r="QV221" s="35"/>
      <c r="QW221" s="35"/>
      <c r="QX221" s="35"/>
      <c r="QY221" s="35"/>
      <c r="QZ221" s="35"/>
      <c r="RA221" s="35"/>
      <c r="RB221" s="35"/>
      <c r="RC221" s="35"/>
      <c r="RD221" s="35"/>
      <c r="RE221" s="35"/>
      <c r="RF221" s="35"/>
      <c r="RG221" s="35"/>
      <c r="RH221" s="35"/>
      <c r="RI221" s="35"/>
      <c r="RJ221" s="35"/>
      <c r="RK221" s="35"/>
      <c r="RL221" s="35"/>
      <c r="RM221" s="35"/>
      <c r="RN221" s="35"/>
      <c r="RO221" s="35"/>
      <c r="RP221" s="35"/>
      <c r="RQ221" s="35"/>
      <c r="RR221" s="35"/>
      <c r="RS221" s="35"/>
      <c r="RT221" s="35"/>
      <c r="RU221" s="35"/>
      <c r="RV221" s="35"/>
      <c r="RW221" s="35"/>
      <c r="RX221" s="35"/>
      <c r="RY221" s="35"/>
      <c r="RZ221" s="35"/>
      <c r="SA221" s="35"/>
      <c r="SB221" s="35"/>
      <c r="SC221" s="35"/>
      <c r="SD221" s="35"/>
      <c r="SE221" s="35"/>
      <c r="SF221" s="35"/>
      <c r="SG221" s="35"/>
      <c r="SH221" s="35"/>
      <c r="SI221" s="35"/>
      <c r="SJ221" s="35"/>
      <c r="SK221" s="35"/>
      <c r="SL221" s="35"/>
      <c r="SM221" s="35"/>
      <c r="SN221" s="35"/>
      <c r="SO221" s="35"/>
      <c r="SP221" s="35"/>
      <c r="SQ221" s="35"/>
      <c r="SR221" s="35"/>
      <c r="SS221" s="35"/>
      <c r="ST221" s="35"/>
      <c r="SU221" s="35"/>
      <c r="SV221" s="35"/>
      <c r="SW221" s="35"/>
      <c r="SX221" s="35"/>
      <c r="SY221" s="35"/>
      <c r="SZ221" s="35"/>
      <c r="TA221" s="35"/>
      <c r="TB221" s="35"/>
      <c r="TC221" s="35"/>
      <c r="TD221" s="35"/>
      <c r="TE221" s="35"/>
      <c r="TF221" s="35"/>
      <c r="TG221" s="35"/>
      <c r="TH221" s="35"/>
      <c r="TI221" s="35"/>
      <c r="TJ221" s="35"/>
      <c r="TK221" s="35"/>
      <c r="TL221" s="35"/>
      <c r="TM221" s="35"/>
      <c r="TN221" s="35"/>
      <c r="TO221" s="35"/>
      <c r="TP221" s="35"/>
      <c r="TQ221" s="35"/>
      <c r="TR221" s="35"/>
      <c r="TS221" s="35"/>
      <c r="TT221" s="35"/>
      <c r="TU221" s="35"/>
      <c r="TV221" s="35"/>
      <c r="TW221" s="35"/>
      <c r="TX221" s="35"/>
      <c r="TY221" s="35"/>
      <c r="TZ221" s="35"/>
      <c r="UA221" s="35"/>
      <c r="UB221" s="35"/>
      <c r="UC221" s="35"/>
      <c r="UD221" s="35"/>
      <c r="UE221" s="35"/>
      <c r="UF221" s="35"/>
      <c r="UG221" s="35"/>
      <c r="UH221" s="35"/>
      <c r="UI221" s="35"/>
      <c r="UJ221" s="35"/>
      <c r="UK221" s="35"/>
      <c r="UL221" s="35"/>
      <c r="UM221" s="35"/>
      <c r="UN221" s="35"/>
      <c r="UO221" s="35"/>
      <c r="UP221" s="35"/>
      <c r="UQ221" s="35"/>
      <c r="UR221" s="35"/>
      <c r="US221" s="35"/>
      <c r="UT221" s="35"/>
      <c r="UU221" s="35"/>
      <c r="UV221" s="35"/>
      <c r="UW221" s="35"/>
      <c r="UX221" s="35"/>
      <c r="UY221" s="35"/>
      <c r="UZ221" s="35"/>
      <c r="VA221" s="35"/>
      <c r="VB221" s="35"/>
      <c r="VC221" s="35"/>
      <c r="VD221" s="35"/>
      <c r="VE221" s="35"/>
      <c r="VF221" s="35"/>
      <c r="VG221" s="35"/>
      <c r="VH221" s="35"/>
      <c r="VI221" s="35"/>
      <c r="VJ221" s="35"/>
      <c r="VK221" s="35"/>
      <c r="VL221" s="35"/>
      <c r="VM221" s="35"/>
      <c r="VN221" s="35"/>
      <c r="VO221" s="35"/>
      <c r="VP221" s="35"/>
      <c r="VQ221" s="35"/>
      <c r="VR221" s="35"/>
      <c r="VS221" s="35"/>
      <c r="VT221" s="35"/>
      <c r="VU221" s="35"/>
      <c r="VV221" s="35"/>
      <c r="VW221" s="35"/>
      <c r="VX221" s="35"/>
      <c r="VY221" s="35"/>
      <c r="VZ221" s="35"/>
      <c r="WA221" s="35"/>
      <c r="WB221" s="35"/>
      <c r="WC221" s="35"/>
      <c r="WD221" s="35"/>
      <c r="WE221" s="35"/>
      <c r="WF221" s="35"/>
      <c r="WG221" s="35"/>
      <c r="WH221" s="35"/>
      <c r="WI221" s="35"/>
      <c r="WJ221" s="35"/>
      <c r="WK221" s="35"/>
      <c r="WL221" s="35"/>
      <c r="WM221" s="35"/>
      <c r="WN221" s="35"/>
      <c r="WO221" s="35"/>
      <c r="WP221" s="35"/>
      <c r="WQ221" s="35"/>
      <c r="WR221" s="35"/>
      <c r="WS221" s="35"/>
      <c r="WT221" s="35"/>
      <c r="WU221" s="35"/>
      <c r="WV221" s="35"/>
      <c r="WW221" s="35"/>
      <c r="WX221" s="35"/>
      <c r="WY221" s="35"/>
      <c r="WZ221" s="35"/>
      <c r="XA221" s="35"/>
      <c r="XB221" s="35"/>
      <c r="XC221" s="35"/>
      <c r="XD221" s="35"/>
      <c r="XE221" s="35"/>
      <c r="XF221" s="35"/>
      <c r="XG221" s="35"/>
      <c r="XH221" s="35"/>
      <c r="XI221" s="35"/>
      <c r="XJ221" s="35"/>
      <c r="XK221" s="35"/>
      <c r="XL221" s="35"/>
      <c r="XM221" s="35"/>
      <c r="XN221" s="35"/>
      <c r="XO221" s="35"/>
      <c r="XP221" s="35"/>
      <c r="XQ221" s="35"/>
      <c r="XR221" s="35"/>
      <c r="XS221" s="35"/>
      <c r="XT221" s="35"/>
      <c r="XU221" s="35"/>
      <c r="XV221" s="35"/>
      <c r="XW221" s="35"/>
      <c r="XX221" s="35"/>
      <c r="XY221" s="35"/>
      <c r="XZ221" s="35"/>
      <c r="YA221" s="35"/>
      <c r="YB221" s="35"/>
      <c r="YC221" s="35"/>
      <c r="YD221" s="35"/>
      <c r="YE221" s="35"/>
      <c r="YF221" s="35"/>
      <c r="YG221" s="35"/>
      <c r="YH221" s="35"/>
      <c r="YI221" s="35"/>
      <c r="YJ221" s="35"/>
      <c r="YK221" s="35"/>
      <c r="YL221" s="35"/>
      <c r="YM221" s="35"/>
      <c r="YN221" s="35"/>
      <c r="YO221" s="35"/>
      <c r="YP221" s="35"/>
      <c r="YQ221" s="35"/>
      <c r="YR221" s="35"/>
      <c r="YS221" s="35"/>
      <c r="YT221" s="35"/>
      <c r="YU221" s="35"/>
      <c r="YV221" s="35"/>
      <c r="YW221" s="35"/>
      <c r="YX221" s="35"/>
      <c r="YY221" s="35"/>
      <c r="YZ221" s="35"/>
      <c r="ZA221" s="35"/>
      <c r="ZB221" s="35"/>
      <c r="ZC221" s="35"/>
      <c r="ZD221" s="35"/>
      <c r="ZE221" s="35"/>
      <c r="ZF221" s="35"/>
      <c r="ZG221" s="35"/>
      <c r="ZH221" s="35"/>
      <c r="ZI221" s="35"/>
      <c r="ZJ221" s="35"/>
      <c r="ZK221" s="35"/>
      <c r="ZL221" s="35"/>
      <c r="ZM221" s="35"/>
      <c r="ZN221" s="35"/>
      <c r="ZO221" s="35"/>
      <c r="ZP221" s="35"/>
      <c r="ZQ221" s="35"/>
      <c r="ZR221" s="35"/>
      <c r="ZS221" s="35"/>
      <c r="ZT221" s="35"/>
      <c r="ZU221" s="35"/>
      <c r="ZV221" s="35"/>
      <c r="ZW221" s="35"/>
      <c r="ZX221" s="35"/>
      <c r="ZY221" s="35"/>
      <c r="ZZ221" s="35"/>
      <c r="AAA221" s="35"/>
      <c r="AAB221" s="35"/>
      <c r="AAC221" s="35"/>
      <c r="AAD221" s="35"/>
      <c r="AAE221" s="35"/>
      <c r="AAF221" s="35"/>
      <c r="AAG221" s="35"/>
      <c r="AAH221" s="35"/>
      <c r="AAI221" s="35"/>
      <c r="AAJ221" s="35"/>
      <c r="AAK221" s="35"/>
      <c r="AAL221" s="35"/>
      <c r="AAM221" s="35"/>
      <c r="AAN221" s="35"/>
      <c r="AAO221" s="35"/>
      <c r="AAP221" s="35"/>
      <c r="AAQ221" s="35"/>
      <c r="AAR221" s="35"/>
      <c r="AAS221" s="35"/>
      <c r="AAT221" s="35"/>
      <c r="AAU221" s="35"/>
      <c r="AAV221" s="35"/>
      <c r="AAW221" s="35"/>
      <c r="AAX221" s="35"/>
      <c r="AAY221" s="35"/>
      <c r="AAZ221" s="35"/>
      <c r="ABA221" s="35"/>
      <c r="ABB221" s="35"/>
      <c r="ABC221" s="35"/>
      <c r="ABD221" s="35"/>
      <c r="ABE221" s="35"/>
      <c r="ABF221" s="35"/>
      <c r="ABG221" s="35"/>
      <c r="ABH221" s="35"/>
      <c r="ABI221" s="35"/>
      <c r="ABJ221" s="35"/>
      <c r="ABK221" s="35"/>
      <c r="ABL221" s="35"/>
      <c r="ABM221" s="35"/>
      <c r="ABN221" s="35"/>
      <c r="ABO221" s="35"/>
      <c r="ABP221" s="35"/>
      <c r="ABQ221" s="35"/>
      <c r="ABR221" s="35"/>
      <c r="ABS221" s="35"/>
      <c r="ABT221" s="35"/>
      <c r="ABU221" s="35"/>
      <c r="ABV221" s="35"/>
      <c r="ABW221" s="35"/>
      <c r="ABX221" s="35"/>
      <c r="ABY221" s="35"/>
      <c r="ABZ221" s="35"/>
      <c r="ACA221" s="35"/>
      <c r="ACB221" s="35"/>
      <c r="ACC221" s="35"/>
      <c r="ACD221" s="35"/>
      <c r="ACE221" s="35"/>
      <c r="ACF221" s="35"/>
      <c r="ACG221" s="35"/>
      <c r="ACH221" s="35"/>
      <c r="ACI221" s="35"/>
      <c r="ACJ221" s="35"/>
      <c r="ACK221" s="35"/>
      <c r="ACL221" s="35"/>
      <c r="ACM221" s="35"/>
      <c r="ACN221" s="35"/>
      <c r="ACO221" s="35"/>
      <c r="ACP221" s="35"/>
      <c r="ACQ221" s="35"/>
      <c r="ACR221" s="35"/>
      <c r="ACS221" s="35"/>
      <c r="ACT221" s="35"/>
      <c r="ACU221" s="35"/>
      <c r="ACV221" s="35"/>
      <c r="ACW221" s="35"/>
      <c r="ACX221" s="35"/>
      <c r="ACY221" s="35"/>
      <c r="ACZ221" s="35"/>
      <c r="ADA221" s="35"/>
      <c r="ADB221" s="35"/>
      <c r="ADC221" s="35"/>
      <c r="ADD221" s="35"/>
      <c r="ADE221" s="35"/>
      <c r="ADF221" s="35"/>
      <c r="ADG221" s="35"/>
      <c r="ADH221" s="35"/>
      <c r="ADI221" s="35"/>
      <c r="ADJ221" s="35"/>
      <c r="ADK221" s="35"/>
      <c r="ADL221" s="35"/>
      <c r="ADM221" s="35"/>
      <c r="ADN221" s="35"/>
      <c r="ADO221" s="35"/>
      <c r="ADP221" s="35"/>
      <c r="ADQ221" s="35"/>
      <c r="ADR221" s="35"/>
      <c r="ADS221" s="35"/>
      <c r="ADT221" s="35"/>
      <c r="ADU221" s="35"/>
      <c r="ADV221" s="35"/>
      <c r="ADW221" s="35"/>
      <c r="ADX221" s="35"/>
      <c r="ADY221" s="35"/>
      <c r="ADZ221" s="35"/>
      <c r="AEA221" s="35"/>
      <c r="AEB221" s="35"/>
      <c r="AEC221" s="35"/>
      <c r="AED221" s="35"/>
      <c r="AEE221" s="35"/>
      <c r="AEF221" s="35"/>
      <c r="AEG221" s="35"/>
      <c r="AEH221" s="35"/>
      <c r="AEI221" s="35"/>
      <c r="AEJ221" s="35"/>
      <c r="AEK221" s="35"/>
      <c r="AEL221" s="35"/>
      <c r="AEM221" s="35"/>
      <c r="AEN221" s="35"/>
      <c r="AEO221" s="35"/>
      <c r="AEP221" s="35"/>
      <c r="AEQ221" s="35"/>
      <c r="AER221" s="35"/>
      <c r="AES221" s="35"/>
      <c r="AET221" s="35"/>
      <c r="AEU221" s="35"/>
      <c r="AEV221" s="35"/>
      <c r="AEW221" s="35"/>
      <c r="AEX221" s="35"/>
      <c r="AEY221" s="35"/>
      <c r="AEZ221" s="35"/>
      <c r="AFA221" s="35"/>
      <c r="AFB221" s="35"/>
      <c r="AFC221" s="35"/>
      <c r="AFD221" s="35"/>
      <c r="AFE221" s="35"/>
      <c r="AFF221" s="35"/>
      <c r="AFG221" s="35"/>
      <c r="AFH221" s="35"/>
      <c r="AFI221" s="35"/>
      <c r="AFJ221" s="35"/>
      <c r="AFK221" s="35"/>
      <c r="AFL221" s="35"/>
      <c r="AFM221" s="35"/>
      <c r="AFN221" s="35"/>
      <c r="AFO221" s="35"/>
      <c r="AFP221" s="35"/>
      <c r="AFQ221" s="35"/>
      <c r="AFR221" s="35"/>
      <c r="AFS221" s="35"/>
      <c r="AFT221" s="35"/>
      <c r="AFU221" s="35"/>
      <c r="AFV221" s="35"/>
      <c r="AFW221" s="35"/>
      <c r="AFX221" s="35"/>
      <c r="AFY221" s="35"/>
      <c r="AFZ221" s="35"/>
      <c r="AGA221" s="35"/>
      <c r="AGB221" s="35"/>
      <c r="AGC221" s="35"/>
      <c r="AGD221" s="35"/>
      <c r="AGE221" s="35"/>
      <c r="AGF221" s="35"/>
      <c r="AGG221" s="35"/>
      <c r="AGH221" s="35"/>
      <c r="AGI221" s="35"/>
      <c r="AGJ221" s="35"/>
      <c r="AGK221" s="35"/>
      <c r="AGL221" s="35"/>
      <c r="AGM221" s="35"/>
      <c r="AGN221" s="35"/>
      <c r="AGO221" s="35"/>
      <c r="AGP221" s="35"/>
      <c r="AGQ221" s="35"/>
      <c r="AGR221" s="35"/>
      <c r="AGS221" s="35"/>
      <c r="AGT221" s="35"/>
      <c r="AGU221" s="35"/>
      <c r="AGV221" s="35"/>
      <c r="AGW221" s="35"/>
      <c r="AGX221" s="35"/>
      <c r="AGY221" s="35"/>
      <c r="AGZ221" s="35"/>
      <c r="AHA221" s="35"/>
      <c r="AHB221" s="35"/>
      <c r="AHC221" s="35"/>
      <c r="AHD221" s="35"/>
      <c r="AHE221" s="35"/>
      <c r="AHF221" s="35"/>
      <c r="AHG221" s="35"/>
      <c r="AHH221" s="35"/>
      <c r="AHI221" s="35"/>
      <c r="AHJ221" s="35"/>
      <c r="AHK221" s="35"/>
      <c r="AHL221" s="35"/>
      <c r="AHM221" s="35"/>
      <c r="AHN221" s="35"/>
      <c r="AHO221" s="35"/>
      <c r="AHP221" s="35"/>
      <c r="AHQ221" s="35"/>
      <c r="AHR221" s="35"/>
      <c r="AHS221" s="35"/>
      <c r="AHT221" s="35"/>
      <c r="AHU221" s="35"/>
      <c r="AHV221" s="35"/>
      <c r="AHW221" s="35"/>
      <c r="AHX221" s="35"/>
      <c r="AHY221" s="35"/>
      <c r="AHZ221" s="35"/>
      <c r="AIA221" s="35"/>
      <c r="AIB221" s="35"/>
      <c r="AIC221" s="35"/>
      <c r="AID221" s="35"/>
      <c r="AIE221" s="35"/>
      <c r="AIF221" s="35"/>
      <c r="AIG221" s="35"/>
      <c r="AIH221" s="35"/>
      <c r="AII221" s="35"/>
      <c r="AIJ221" s="35"/>
      <c r="AIK221" s="35"/>
      <c r="AIL221" s="35"/>
      <c r="AIM221" s="35"/>
      <c r="AIN221" s="35"/>
      <c r="AIO221" s="35"/>
      <c r="AIP221" s="35"/>
      <c r="AIQ221" s="35"/>
      <c r="AIR221" s="35"/>
      <c r="AIS221" s="35"/>
      <c r="AIT221" s="35"/>
      <c r="AIU221" s="35"/>
      <c r="AIV221" s="35"/>
      <c r="AIW221" s="35"/>
      <c r="AIX221" s="35"/>
      <c r="AIY221" s="35"/>
      <c r="AIZ221" s="35"/>
      <c r="AJA221" s="35"/>
      <c r="AJB221" s="35"/>
      <c r="AJC221" s="35"/>
      <c r="AJD221" s="35"/>
      <c r="AJE221" s="35"/>
      <c r="AJF221" s="35"/>
      <c r="AJG221" s="35"/>
      <c r="AJH221" s="35"/>
      <c r="AJI221" s="35"/>
      <c r="AJJ221" s="35"/>
      <c r="AJK221" s="35"/>
      <c r="AJL221" s="35"/>
      <c r="AJM221" s="35"/>
      <c r="AJN221" s="35"/>
      <c r="AJO221" s="35"/>
      <c r="AJP221" s="35"/>
      <c r="AJQ221" s="35"/>
      <c r="AJR221" s="35"/>
      <c r="AJS221" s="35"/>
      <c r="AJT221" s="35"/>
      <c r="AJU221" s="35"/>
      <c r="AJV221" s="35"/>
      <c r="AJW221" s="35"/>
      <c r="AJX221" s="35"/>
      <c r="AJY221" s="35"/>
      <c r="AJZ221" s="35"/>
      <c r="AKA221" s="35"/>
      <c r="AKB221" s="35"/>
      <c r="AKC221" s="35"/>
      <c r="AKD221" s="35"/>
      <c r="AKE221" s="35"/>
      <c r="AKF221" s="35"/>
      <c r="AKG221" s="35"/>
      <c r="AKH221" s="35"/>
      <c r="AKI221" s="35"/>
      <c r="AKJ221" s="35"/>
      <c r="AKK221" s="35"/>
      <c r="AKL221" s="35"/>
      <c r="AKM221" s="35"/>
      <c r="AKN221" s="35"/>
      <c r="AKO221" s="35"/>
      <c r="AKP221" s="35"/>
      <c r="AKQ221" s="35"/>
      <c r="AKR221" s="35"/>
      <c r="AKS221" s="35"/>
      <c r="AKT221" s="35"/>
      <c r="AKU221" s="35"/>
      <c r="AKV221" s="35"/>
      <c r="AKW221" s="35"/>
      <c r="AKX221" s="35"/>
      <c r="AKY221" s="35"/>
      <c r="AKZ221" s="35"/>
      <c r="ALA221" s="35"/>
      <c r="ALB221" s="35"/>
      <c r="ALC221" s="35"/>
      <c r="ALD221" s="35"/>
      <c r="ALE221" s="35"/>
      <c r="ALF221" s="35"/>
      <c r="ALG221" s="35"/>
      <c r="ALH221" s="35"/>
      <c r="ALI221" s="35"/>
      <c r="ALJ221" s="35"/>
      <c r="ALK221" s="35"/>
      <c r="ALL221" s="35"/>
      <c r="ALM221" s="35"/>
      <c r="ALN221" s="35"/>
      <c r="ALO221" s="35"/>
      <c r="ALP221" s="35"/>
      <c r="ALQ221" s="35"/>
      <c r="ALR221" s="35"/>
      <c r="ALS221" s="35"/>
      <c r="ALT221" s="35"/>
      <c r="ALU221" s="35"/>
      <c r="ALV221" s="35"/>
      <c r="ALW221" s="35"/>
      <c r="ALX221" s="35"/>
      <c r="ALY221" s="35"/>
      <c r="ALZ221" s="35"/>
      <c r="AMA221" s="35"/>
    </row>
    <row r="222" spans="14:1015">
      <c r="N222" s="3">
        <f>Y222*info!T$4+AC222*info!T$5+AG222*info!T$6+AK222*info!T$7+N221</f>
        <v>4.8221999999999943</v>
      </c>
      <c r="P222" s="45">
        <v>182</v>
      </c>
      <c r="Q222" s="131"/>
      <c r="R222" s="131"/>
      <c r="S222" s="161">
        <f t="shared" si="93"/>
        <v>3.3006719367588935E-2</v>
      </c>
      <c r="T222" s="169">
        <f>AA221*$AA$30*$AA$34*(1-$AA$32)+AE221*$AE$30*$AE$34*(1-$AE$32)+AI221*$AI$30*$AI$34*(1-$AI$32)+AM221*$AM$30*$AM$34*(1-$AM$32)+AQ221*$AQ$30*$AQ$34*(1-$AQ$32)+AU221*$AU$30*$AU$34*(1-$AU$32)+Q222-R222+AW221+AX221+Advance!G196</f>
        <v>0.29279999999999884</v>
      </c>
      <c r="U222" s="132">
        <f t="shared" si="102"/>
        <v>0</v>
      </c>
      <c r="V222" s="165">
        <f t="shared" si="81"/>
        <v>0.29279999999999884</v>
      </c>
      <c r="W222" s="166">
        <f t="shared" si="94"/>
        <v>11.472</v>
      </c>
      <c r="X222" s="49"/>
      <c r="Y222" s="42">
        <f t="shared" si="73"/>
        <v>0</v>
      </c>
      <c r="Z222" s="46">
        <f t="shared" si="95"/>
        <v>0</v>
      </c>
      <c r="AA222" s="47">
        <f t="shared" si="82"/>
        <v>0</v>
      </c>
      <c r="AB222" s="48">
        <f t="shared" si="83"/>
        <v>0.29279999999999884</v>
      </c>
      <c r="AC222" s="49">
        <f t="shared" si="84"/>
        <v>0</v>
      </c>
      <c r="AD222" s="46">
        <f t="shared" si="96"/>
        <v>0</v>
      </c>
      <c r="AE222" s="46">
        <f t="shared" si="85"/>
        <v>100</v>
      </c>
      <c r="AF222" s="50">
        <f t="shared" si="74"/>
        <v>0.29279999999999884</v>
      </c>
      <c r="AG222" s="42">
        <f t="shared" si="97"/>
        <v>7</v>
      </c>
      <c r="AH222" s="46">
        <f t="shared" si="98"/>
        <v>-7</v>
      </c>
      <c r="AI222" s="46">
        <f t="shared" si="86"/>
        <v>200</v>
      </c>
      <c r="AJ222" s="50">
        <f t="shared" si="75"/>
        <v>0.12479999999999883</v>
      </c>
      <c r="AK222" s="42">
        <f t="shared" si="87"/>
        <v>3</v>
      </c>
      <c r="AL222" s="46">
        <f t="shared" si="99"/>
        <v>-2</v>
      </c>
      <c r="AM222" s="46">
        <f t="shared" si="88"/>
        <v>152</v>
      </c>
      <c r="AN222" s="50">
        <f t="shared" si="76"/>
        <v>1.6799999999998844E-2</v>
      </c>
      <c r="AO222" s="42">
        <f t="shared" si="89"/>
        <v>0</v>
      </c>
      <c r="AP222" s="46">
        <f t="shared" si="100"/>
        <v>0</v>
      </c>
      <c r="AQ222" s="46">
        <f t="shared" si="90"/>
        <v>0</v>
      </c>
      <c r="AR222" s="50">
        <f t="shared" si="77"/>
        <v>1.6799999999998844E-2</v>
      </c>
      <c r="AS222" s="42">
        <f t="shared" si="91"/>
        <v>0</v>
      </c>
      <c r="AT222" s="46">
        <f t="shared" si="101"/>
        <v>0</v>
      </c>
      <c r="AU222" s="46">
        <f t="shared" si="92"/>
        <v>0</v>
      </c>
      <c r="AV222" s="51">
        <f t="shared" si="78"/>
        <v>1.6799999999998844E-2</v>
      </c>
      <c r="AW222" s="42">
        <f t="shared" si="79"/>
        <v>0.29279999999999884</v>
      </c>
      <c r="AX222" s="43">
        <f t="shared" si="80"/>
        <v>-0.27600000000000002</v>
      </c>
      <c r="AY222" s="42">
        <f t="shared" si="103"/>
        <v>452</v>
      </c>
      <c r="AZ222" s="52">
        <f t="shared" si="104"/>
        <v>11.472</v>
      </c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  <c r="QR222" s="35"/>
      <c r="QS222" s="35"/>
      <c r="QT222" s="35"/>
      <c r="QU222" s="35"/>
      <c r="QV222" s="35"/>
      <c r="QW222" s="35"/>
      <c r="QX222" s="35"/>
      <c r="QY222" s="35"/>
      <c r="QZ222" s="35"/>
      <c r="RA222" s="35"/>
      <c r="RB222" s="35"/>
      <c r="RC222" s="35"/>
      <c r="RD222" s="35"/>
      <c r="RE222" s="35"/>
      <c r="RF222" s="35"/>
      <c r="RG222" s="35"/>
      <c r="RH222" s="35"/>
      <c r="RI222" s="35"/>
      <c r="RJ222" s="35"/>
      <c r="RK222" s="35"/>
      <c r="RL222" s="35"/>
      <c r="RM222" s="35"/>
      <c r="RN222" s="35"/>
      <c r="RO222" s="35"/>
      <c r="RP222" s="35"/>
      <c r="RQ222" s="35"/>
      <c r="RR222" s="35"/>
      <c r="RS222" s="35"/>
      <c r="RT222" s="35"/>
      <c r="RU222" s="35"/>
      <c r="RV222" s="35"/>
      <c r="RW222" s="35"/>
      <c r="RX222" s="35"/>
      <c r="RY222" s="35"/>
      <c r="RZ222" s="35"/>
      <c r="SA222" s="35"/>
      <c r="SB222" s="35"/>
      <c r="SC222" s="35"/>
      <c r="SD222" s="35"/>
      <c r="SE222" s="35"/>
      <c r="SF222" s="35"/>
      <c r="SG222" s="35"/>
      <c r="SH222" s="35"/>
      <c r="SI222" s="35"/>
      <c r="SJ222" s="35"/>
      <c r="SK222" s="35"/>
      <c r="SL222" s="35"/>
      <c r="SM222" s="35"/>
      <c r="SN222" s="35"/>
      <c r="SO222" s="35"/>
      <c r="SP222" s="35"/>
      <c r="SQ222" s="35"/>
      <c r="SR222" s="35"/>
      <c r="SS222" s="35"/>
      <c r="ST222" s="35"/>
      <c r="SU222" s="35"/>
      <c r="SV222" s="35"/>
      <c r="SW222" s="35"/>
      <c r="SX222" s="35"/>
      <c r="SY222" s="35"/>
      <c r="SZ222" s="35"/>
      <c r="TA222" s="35"/>
      <c r="TB222" s="35"/>
      <c r="TC222" s="35"/>
      <c r="TD222" s="35"/>
      <c r="TE222" s="35"/>
      <c r="TF222" s="35"/>
      <c r="TG222" s="35"/>
      <c r="TH222" s="35"/>
      <c r="TI222" s="35"/>
      <c r="TJ222" s="35"/>
      <c r="TK222" s="35"/>
      <c r="TL222" s="35"/>
      <c r="TM222" s="35"/>
      <c r="TN222" s="35"/>
      <c r="TO222" s="35"/>
      <c r="TP222" s="35"/>
      <c r="TQ222" s="35"/>
      <c r="TR222" s="35"/>
      <c r="TS222" s="35"/>
      <c r="TT222" s="35"/>
      <c r="TU222" s="35"/>
      <c r="TV222" s="35"/>
      <c r="TW222" s="35"/>
      <c r="TX222" s="35"/>
      <c r="TY222" s="35"/>
      <c r="TZ222" s="35"/>
      <c r="UA222" s="35"/>
      <c r="UB222" s="35"/>
      <c r="UC222" s="35"/>
      <c r="UD222" s="35"/>
      <c r="UE222" s="35"/>
      <c r="UF222" s="35"/>
      <c r="UG222" s="35"/>
      <c r="UH222" s="35"/>
      <c r="UI222" s="35"/>
      <c r="UJ222" s="35"/>
      <c r="UK222" s="35"/>
      <c r="UL222" s="35"/>
      <c r="UM222" s="35"/>
      <c r="UN222" s="35"/>
      <c r="UO222" s="35"/>
      <c r="UP222" s="35"/>
      <c r="UQ222" s="35"/>
      <c r="UR222" s="35"/>
      <c r="US222" s="35"/>
      <c r="UT222" s="35"/>
      <c r="UU222" s="35"/>
      <c r="UV222" s="35"/>
      <c r="UW222" s="35"/>
      <c r="UX222" s="35"/>
      <c r="UY222" s="35"/>
      <c r="UZ222" s="35"/>
      <c r="VA222" s="35"/>
      <c r="VB222" s="35"/>
      <c r="VC222" s="35"/>
      <c r="VD222" s="35"/>
      <c r="VE222" s="35"/>
      <c r="VF222" s="35"/>
      <c r="VG222" s="35"/>
      <c r="VH222" s="35"/>
      <c r="VI222" s="35"/>
      <c r="VJ222" s="35"/>
      <c r="VK222" s="35"/>
      <c r="VL222" s="35"/>
      <c r="VM222" s="35"/>
      <c r="VN222" s="35"/>
      <c r="VO222" s="35"/>
      <c r="VP222" s="35"/>
      <c r="VQ222" s="35"/>
      <c r="VR222" s="35"/>
      <c r="VS222" s="35"/>
      <c r="VT222" s="35"/>
      <c r="VU222" s="35"/>
      <c r="VV222" s="35"/>
      <c r="VW222" s="35"/>
      <c r="VX222" s="35"/>
      <c r="VY222" s="35"/>
      <c r="VZ222" s="35"/>
      <c r="WA222" s="35"/>
      <c r="WB222" s="35"/>
      <c r="WC222" s="35"/>
      <c r="WD222" s="35"/>
      <c r="WE222" s="35"/>
      <c r="WF222" s="35"/>
      <c r="WG222" s="35"/>
      <c r="WH222" s="35"/>
      <c r="WI222" s="35"/>
      <c r="WJ222" s="35"/>
      <c r="WK222" s="35"/>
      <c r="WL222" s="35"/>
      <c r="WM222" s="35"/>
      <c r="WN222" s="35"/>
      <c r="WO222" s="35"/>
      <c r="WP222" s="35"/>
      <c r="WQ222" s="35"/>
      <c r="WR222" s="35"/>
      <c r="WS222" s="35"/>
      <c r="WT222" s="35"/>
      <c r="WU222" s="35"/>
      <c r="WV222" s="35"/>
      <c r="WW222" s="35"/>
      <c r="WX222" s="35"/>
      <c r="WY222" s="35"/>
      <c r="WZ222" s="35"/>
      <c r="XA222" s="35"/>
      <c r="XB222" s="35"/>
      <c r="XC222" s="35"/>
      <c r="XD222" s="35"/>
      <c r="XE222" s="35"/>
      <c r="XF222" s="35"/>
      <c r="XG222" s="35"/>
      <c r="XH222" s="35"/>
      <c r="XI222" s="35"/>
      <c r="XJ222" s="35"/>
      <c r="XK222" s="35"/>
      <c r="XL222" s="35"/>
      <c r="XM222" s="35"/>
      <c r="XN222" s="35"/>
      <c r="XO222" s="35"/>
      <c r="XP222" s="35"/>
      <c r="XQ222" s="35"/>
      <c r="XR222" s="35"/>
      <c r="XS222" s="35"/>
      <c r="XT222" s="35"/>
      <c r="XU222" s="35"/>
      <c r="XV222" s="35"/>
      <c r="XW222" s="35"/>
      <c r="XX222" s="35"/>
      <c r="XY222" s="35"/>
      <c r="XZ222" s="35"/>
      <c r="YA222" s="35"/>
      <c r="YB222" s="35"/>
      <c r="YC222" s="35"/>
      <c r="YD222" s="35"/>
      <c r="YE222" s="35"/>
      <c r="YF222" s="35"/>
      <c r="YG222" s="35"/>
      <c r="YH222" s="35"/>
      <c r="YI222" s="35"/>
      <c r="YJ222" s="35"/>
      <c r="YK222" s="35"/>
      <c r="YL222" s="35"/>
      <c r="YM222" s="35"/>
      <c r="YN222" s="35"/>
      <c r="YO222" s="35"/>
      <c r="YP222" s="35"/>
      <c r="YQ222" s="35"/>
      <c r="YR222" s="35"/>
      <c r="YS222" s="35"/>
      <c r="YT222" s="35"/>
      <c r="YU222" s="35"/>
      <c r="YV222" s="35"/>
      <c r="YW222" s="35"/>
      <c r="YX222" s="35"/>
      <c r="YY222" s="35"/>
      <c r="YZ222" s="35"/>
      <c r="ZA222" s="35"/>
      <c r="ZB222" s="35"/>
      <c r="ZC222" s="35"/>
      <c r="ZD222" s="35"/>
      <c r="ZE222" s="35"/>
      <c r="ZF222" s="35"/>
      <c r="ZG222" s="35"/>
      <c r="ZH222" s="35"/>
      <c r="ZI222" s="35"/>
      <c r="ZJ222" s="35"/>
      <c r="ZK222" s="35"/>
      <c r="ZL222" s="35"/>
      <c r="ZM222" s="35"/>
      <c r="ZN222" s="35"/>
      <c r="ZO222" s="35"/>
      <c r="ZP222" s="35"/>
      <c r="ZQ222" s="35"/>
      <c r="ZR222" s="35"/>
      <c r="ZS222" s="35"/>
      <c r="ZT222" s="35"/>
      <c r="ZU222" s="35"/>
      <c r="ZV222" s="35"/>
      <c r="ZW222" s="35"/>
      <c r="ZX222" s="35"/>
      <c r="ZY222" s="35"/>
      <c r="ZZ222" s="35"/>
      <c r="AAA222" s="35"/>
      <c r="AAB222" s="35"/>
      <c r="AAC222" s="35"/>
      <c r="AAD222" s="35"/>
      <c r="AAE222" s="35"/>
      <c r="AAF222" s="35"/>
      <c r="AAG222" s="35"/>
      <c r="AAH222" s="35"/>
      <c r="AAI222" s="35"/>
      <c r="AAJ222" s="35"/>
      <c r="AAK222" s="35"/>
      <c r="AAL222" s="35"/>
      <c r="AAM222" s="35"/>
      <c r="AAN222" s="35"/>
      <c r="AAO222" s="35"/>
      <c r="AAP222" s="35"/>
      <c r="AAQ222" s="35"/>
      <c r="AAR222" s="35"/>
      <c r="AAS222" s="35"/>
      <c r="AAT222" s="35"/>
      <c r="AAU222" s="35"/>
      <c r="AAV222" s="35"/>
      <c r="AAW222" s="35"/>
      <c r="AAX222" s="35"/>
      <c r="AAY222" s="35"/>
      <c r="AAZ222" s="35"/>
      <c r="ABA222" s="35"/>
      <c r="ABB222" s="35"/>
      <c r="ABC222" s="35"/>
      <c r="ABD222" s="35"/>
      <c r="ABE222" s="35"/>
      <c r="ABF222" s="35"/>
      <c r="ABG222" s="35"/>
      <c r="ABH222" s="35"/>
      <c r="ABI222" s="35"/>
      <c r="ABJ222" s="35"/>
      <c r="ABK222" s="35"/>
      <c r="ABL222" s="35"/>
      <c r="ABM222" s="35"/>
      <c r="ABN222" s="35"/>
      <c r="ABO222" s="35"/>
      <c r="ABP222" s="35"/>
      <c r="ABQ222" s="35"/>
      <c r="ABR222" s="35"/>
      <c r="ABS222" s="35"/>
      <c r="ABT222" s="35"/>
      <c r="ABU222" s="35"/>
      <c r="ABV222" s="35"/>
      <c r="ABW222" s="35"/>
      <c r="ABX222" s="35"/>
      <c r="ABY222" s="35"/>
      <c r="ABZ222" s="35"/>
      <c r="ACA222" s="35"/>
      <c r="ACB222" s="35"/>
      <c r="ACC222" s="35"/>
      <c r="ACD222" s="35"/>
      <c r="ACE222" s="35"/>
      <c r="ACF222" s="35"/>
      <c r="ACG222" s="35"/>
      <c r="ACH222" s="35"/>
      <c r="ACI222" s="35"/>
      <c r="ACJ222" s="35"/>
      <c r="ACK222" s="35"/>
      <c r="ACL222" s="35"/>
      <c r="ACM222" s="35"/>
      <c r="ACN222" s="35"/>
      <c r="ACO222" s="35"/>
      <c r="ACP222" s="35"/>
      <c r="ACQ222" s="35"/>
      <c r="ACR222" s="35"/>
      <c r="ACS222" s="35"/>
      <c r="ACT222" s="35"/>
      <c r="ACU222" s="35"/>
      <c r="ACV222" s="35"/>
      <c r="ACW222" s="35"/>
      <c r="ACX222" s="35"/>
      <c r="ACY222" s="35"/>
      <c r="ACZ222" s="35"/>
      <c r="ADA222" s="35"/>
      <c r="ADB222" s="35"/>
      <c r="ADC222" s="35"/>
      <c r="ADD222" s="35"/>
      <c r="ADE222" s="35"/>
      <c r="ADF222" s="35"/>
      <c r="ADG222" s="35"/>
      <c r="ADH222" s="35"/>
      <c r="ADI222" s="35"/>
      <c r="ADJ222" s="35"/>
      <c r="ADK222" s="35"/>
      <c r="ADL222" s="35"/>
      <c r="ADM222" s="35"/>
      <c r="ADN222" s="35"/>
      <c r="ADO222" s="35"/>
      <c r="ADP222" s="35"/>
      <c r="ADQ222" s="35"/>
      <c r="ADR222" s="35"/>
      <c r="ADS222" s="35"/>
      <c r="ADT222" s="35"/>
      <c r="ADU222" s="35"/>
      <c r="ADV222" s="35"/>
      <c r="ADW222" s="35"/>
      <c r="ADX222" s="35"/>
      <c r="ADY222" s="35"/>
      <c r="ADZ222" s="35"/>
      <c r="AEA222" s="35"/>
      <c r="AEB222" s="35"/>
      <c r="AEC222" s="35"/>
      <c r="AED222" s="35"/>
      <c r="AEE222" s="35"/>
      <c r="AEF222" s="35"/>
      <c r="AEG222" s="35"/>
      <c r="AEH222" s="35"/>
      <c r="AEI222" s="35"/>
      <c r="AEJ222" s="35"/>
      <c r="AEK222" s="35"/>
      <c r="AEL222" s="35"/>
      <c r="AEM222" s="35"/>
      <c r="AEN222" s="35"/>
      <c r="AEO222" s="35"/>
      <c r="AEP222" s="35"/>
      <c r="AEQ222" s="35"/>
      <c r="AER222" s="35"/>
      <c r="AES222" s="35"/>
      <c r="AET222" s="35"/>
      <c r="AEU222" s="35"/>
      <c r="AEV222" s="35"/>
      <c r="AEW222" s="35"/>
      <c r="AEX222" s="35"/>
      <c r="AEY222" s="35"/>
      <c r="AEZ222" s="35"/>
      <c r="AFA222" s="35"/>
      <c r="AFB222" s="35"/>
      <c r="AFC222" s="35"/>
      <c r="AFD222" s="35"/>
      <c r="AFE222" s="35"/>
      <c r="AFF222" s="35"/>
      <c r="AFG222" s="35"/>
      <c r="AFH222" s="35"/>
      <c r="AFI222" s="35"/>
      <c r="AFJ222" s="35"/>
      <c r="AFK222" s="35"/>
      <c r="AFL222" s="35"/>
      <c r="AFM222" s="35"/>
      <c r="AFN222" s="35"/>
      <c r="AFO222" s="35"/>
      <c r="AFP222" s="35"/>
      <c r="AFQ222" s="35"/>
      <c r="AFR222" s="35"/>
      <c r="AFS222" s="35"/>
      <c r="AFT222" s="35"/>
      <c r="AFU222" s="35"/>
      <c r="AFV222" s="35"/>
      <c r="AFW222" s="35"/>
      <c r="AFX222" s="35"/>
      <c r="AFY222" s="35"/>
      <c r="AFZ222" s="35"/>
      <c r="AGA222" s="35"/>
      <c r="AGB222" s="35"/>
      <c r="AGC222" s="35"/>
      <c r="AGD222" s="35"/>
      <c r="AGE222" s="35"/>
      <c r="AGF222" s="35"/>
      <c r="AGG222" s="35"/>
      <c r="AGH222" s="35"/>
      <c r="AGI222" s="35"/>
      <c r="AGJ222" s="35"/>
      <c r="AGK222" s="35"/>
      <c r="AGL222" s="35"/>
      <c r="AGM222" s="35"/>
      <c r="AGN222" s="35"/>
      <c r="AGO222" s="35"/>
      <c r="AGP222" s="35"/>
      <c r="AGQ222" s="35"/>
      <c r="AGR222" s="35"/>
      <c r="AGS222" s="35"/>
      <c r="AGT222" s="35"/>
      <c r="AGU222" s="35"/>
      <c r="AGV222" s="35"/>
      <c r="AGW222" s="35"/>
      <c r="AGX222" s="35"/>
      <c r="AGY222" s="35"/>
      <c r="AGZ222" s="35"/>
      <c r="AHA222" s="35"/>
      <c r="AHB222" s="35"/>
      <c r="AHC222" s="35"/>
      <c r="AHD222" s="35"/>
      <c r="AHE222" s="35"/>
      <c r="AHF222" s="35"/>
      <c r="AHG222" s="35"/>
      <c r="AHH222" s="35"/>
      <c r="AHI222" s="35"/>
      <c r="AHJ222" s="35"/>
      <c r="AHK222" s="35"/>
      <c r="AHL222" s="35"/>
      <c r="AHM222" s="35"/>
      <c r="AHN222" s="35"/>
      <c r="AHO222" s="35"/>
      <c r="AHP222" s="35"/>
      <c r="AHQ222" s="35"/>
      <c r="AHR222" s="35"/>
      <c r="AHS222" s="35"/>
      <c r="AHT222" s="35"/>
      <c r="AHU222" s="35"/>
      <c r="AHV222" s="35"/>
      <c r="AHW222" s="35"/>
      <c r="AHX222" s="35"/>
      <c r="AHY222" s="35"/>
      <c r="AHZ222" s="35"/>
      <c r="AIA222" s="35"/>
      <c r="AIB222" s="35"/>
      <c r="AIC222" s="35"/>
      <c r="AID222" s="35"/>
      <c r="AIE222" s="35"/>
      <c r="AIF222" s="35"/>
      <c r="AIG222" s="35"/>
      <c r="AIH222" s="35"/>
      <c r="AII222" s="35"/>
      <c r="AIJ222" s="35"/>
      <c r="AIK222" s="35"/>
      <c r="AIL222" s="35"/>
      <c r="AIM222" s="35"/>
      <c r="AIN222" s="35"/>
      <c r="AIO222" s="35"/>
      <c r="AIP222" s="35"/>
      <c r="AIQ222" s="35"/>
      <c r="AIR222" s="35"/>
      <c r="AIS222" s="35"/>
      <c r="AIT222" s="35"/>
      <c r="AIU222" s="35"/>
      <c r="AIV222" s="35"/>
      <c r="AIW222" s="35"/>
      <c r="AIX222" s="35"/>
      <c r="AIY222" s="35"/>
      <c r="AIZ222" s="35"/>
      <c r="AJA222" s="35"/>
      <c r="AJB222" s="35"/>
      <c r="AJC222" s="35"/>
      <c r="AJD222" s="35"/>
      <c r="AJE222" s="35"/>
      <c r="AJF222" s="35"/>
      <c r="AJG222" s="35"/>
      <c r="AJH222" s="35"/>
      <c r="AJI222" s="35"/>
      <c r="AJJ222" s="35"/>
      <c r="AJK222" s="35"/>
      <c r="AJL222" s="35"/>
      <c r="AJM222" s="35"/>
      <c r="AJN222" s="35"/>
      <c r="AJO222" s="35"/>
      <c r="AJP222" s="35"/>
      <c r="AJQ222" s="35"/>
      <c r="AJR222" s="35"/>
      <c r="AJS222" s="35"/>
      <c r="AJT222" s="35"/>
      <c r="AJU222" s="35"/>
      <c r="AJV222" s="35"/>
      <c r="AJW222" s="35"/>
      <c r="AJX222" s="35"/>
      <c r="AJY222" s="35"/>
      <c r="AJZ222" s="35"/>
      <c r="AKA222" s="35"/>
      <c r="AKB222" s="35"/>
      <c r="AKC222" s="35"/>
      <c r="AKD222" s="35"/>
      <c r="AKE222" s="35"/>
      <c r="AKF222" s="35"/>
      <c r="AKG222" s="35"/>
      <c r="AKH222" s="35"/>
      <c r="AKI222" s="35"/>
      <c r="AKJ222" s="35"/>
      <c r="AKK222" s="35"/>
      <c r="AKL222" s="35"/>
      <c r="AKM222" s="35"/>
      <c r="AKN222" s="35"/>
      <c r="AKO222" s="35"/>
      <c r="AKP222" s="35"/>
      <c r="AKQ222" s="35"/>
      <c r="AKR222" s="35"/>
      <c r="AKS222" s="35"/>
      <c r="AKT222" s="35"/>
      <c r="AKU222" s="35"/>
      <c r="AKV222" s="35"/>
      <c r="AKW222" s="35"/>
      <c r="AKX222" s="35"/>
      <c r="AKY222" s="35"/>
      <c r="AKZ222" s="35"/>
      <c r="ALA222" s="35"/>
      <c r="ALB222" s="35"/>
      <c r="ALC222" s="35"/>
      <c r="ALD222" s="35"/>
      <c r="ALE222" s="35"/>
      <c r="ALF222" s="35"/>
      <c r="ALG222" s="35"/>
      <c r="ALH222" s="35"/>
      <c r="ALI222" s="35"/>
      <c r="ALJ222" s="35"/>
      <c r="ALK222" s="35"/>
      <c r="ALL222" s="35"/>
      <c r="ALM222" s="35"/>
      <c r="ALN222" s="35"/>
      <c r="ALO222" s="35"/>
      <c r="ALP222" s="35"/>
      <c r="ALQ222" s="35"/>
      <c r="ALR222" s="35"/>
      <c r="ALS222" s="35"/>
      <c r="ALT222" s="35"/>
      <c r="ALU222" s="35"/>
      <c r="ALV222" s="35"/>
      <c r="ALW222" s="35"/>
      <c r="ALX222" s="35"/>
      <c r="ALY222" s="35"/>
      <c r="ALZ222" s="35"/>
      <c r="AMA222" s="35"/>
    </row>
    <row r="223" spans="14:1015">
      <c r="N223" s="3">
        <f>Y223*info!T$4+AC223*info!T$5+AG223*info!T$6+AK223*info!T$7+N222</f>
        <v>4.8581999999999939</v>
      </c>
      <c r="P223" s="45">
        <v>183</v>
      </c>
      <c r="Q223" s="131"/>
      <c r="R223" s="131"/>
      <c r="S223" s="161">
        <f t="shared" si="93"/>
        <v>3.3088537549407118E-2</v>
      </c>
      <c r="T223" s="169">
        <f>AA222*$AA$30*$AA$34*(1-$AA$32)+AE222*$AE$30*$AE$34*(1-$AE$32)+AI222*$AI$30*$AI$34*(1-$AI$32)+AM222*$AM$30*$AM$34*(1-$AM$32)+AQ222*$AQ$30*$AQ$34*(1-$AQ$32)+AU222*$AU$30*$AU$34*(1-$AU$32)+Q223-R223+AW222+AX222+Advance!G197</f>
        <v>0.30359999999999876</v>
      </c>
      <c r="U223" s="132">
        <f t="shared" si="102"/>
        <v>0</v>
      </c>
      <c r="V223" s="165">
        <f t="shared" si="81"/>
        <v>0.30359999999999876</v>
      </c>
      <c r="W223" s="166">
        <f t="shared" si="94"/>
        <v>11.579999999999998</v>
      </c>
      <c r="X223" s="49"/>
      <c r="Y223" s="42">
        <f t="shared" si="73"/>
        <v>0</v>
      </c>
      <c r="Z223" s="46">
        <f t="shared" si="95"/>
        <v>0</v>
      </c>
      <c r="AA223" s="47">
        <f t="shared" si="82"/>
        <v>0</v>
      </c>
      <c r="AB223" s="48">
        <f t="shared" si="83"/>
        <v>0.30359999999999876</v>
      </c>
      <c r="AC223" s="49">
        <f t="shared" si="84"/>
        <v>0</v>
      </c>
      <c r="AD223" s="46">
        <f t="shared" si="96"/>
        <v>0</v>
      </c>
      <c r="AE223" s="46">
        <f t="shared" si="85"/>
        <v>100</v>
      </c>
      <c r="AF223" s="50">
        <f t="shared" si="74"/>
        <v>0.30359999999999876</v>
      </c>
      <c r="AG223" s="42">
        <f t="shared" si="97"/>
        <v>5</v>
      </c>
      <c r="AH223" s="46">
        <f t="shared" si="98"/>
        <v>-5</v>
      </c>
      <c r="AI223" s="46">
        <f t="shared" si="86"/>
        <v>200</v>
      </c>
      <c r="AJ223" s="50">
        <f t="shared" si="75"/>
        <v>0.18359999999999876</v>
      </c>
      <c r="AK223" s="42">
        <f t="shared" si="87"/>
        <v>5</v>
      </c>
      <c r="AL223" s="46">
        <f t="shared" si="99"/>
        <v>-2</v>
      </c>
      <c r="AM223" s="46">
        <f t="shared" si="88"/>
        <v>155</v>
      </c>
      <c r="AN223" s="50">
        <f t="shared" si="76"/>
        <v>3.5999999999987708E-3</v>
      </c>
      <c r="AO223" s="42">
        <f t="shared" si="89"/>
        <v>0</v>
      </c>
      <c r="AP223" s="46">
        <f t="shared" si="100"/>
        <v>0</v>
      </c>
      <c r="AQ223" s="46">
        <f t="shared" si="90"/>
        <v>0</v>
      </c>
      <c r="AR223" s="50">
        <f t="shared" si="77"/>
        <v>3.5999999999987708E-3</v>
      </c>
      <c r="AS223" s="42">
        <f t="shared" si="91"/>
        <v>0</v>
      </c>
      <c r="AT223" s="46">
        <f t="shared" si="101"/>
        <v>0</v>
      </c>
      <c r="AU223" s="46">
        <f t="shared" si="92"/>
        <v>0</v>
      </c>
      <c r="AV223" s="51">
        <f t="shared" si="78"/>
        <v>3.5999999999987708E-3</v>
      </c>
      <c r="AW223" s="42">
        <f t="shared" si="79"/>
        <v>0.30359999999999876</v>
      </c>
      <c r="AX223" s="43">
        <f t="shared" si="80"/>
        <v>-0.3</v>
      </c>
      <c r="AY223" s="42">
        <f t="shared" si="103"/>
        <v>455</v>
      </c>
      <c r="AZ223" s="52">
        <f t="shared" si="104"/>
        <v>11.579999999999998</v>
      </c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  <c r="QR223" s="35"/>
      <c r="QS223" s="35"/>
      <c r="QT223" s="35"/>
      <c r="QU223" s="35"/>
      <c r="QV223" s="35"/>
      <c r="QW223" s="35"/>
      <c r="QX223" s="35"/>
      <c r="QY223" s="35"/>
      <c r="QZ223" s="35"/>
      <c r="RA223" s="35"/>
      <c r="RB223" s="35"/>
      <c r="RC223" s="35"/>
      <c r="RD223" s="35"/>
      <c r="RE223" s="35"/>
      <c r="RF223" s="35"/>
      <c r="RG223" s="35"/>
      <c r="RH223" s="35"/>
      <c r="RI223" s="35"/>
      <c r="RJ223" s="35"/>
      <c r="RK223" s="35"/>
      <c r="RL223" s="35"/>
      <c r="RM223" s="35"/>
      <c r="RN223" s="35"/>
      <c r="RO223" s="35"/>
      <c r="RP223" s="35"/>
      <c r="RQ223" s="35"/>
      <c r="RR223" s="35"/>
      <c r="RS223" s="35"/>
      <c r="RT223" s="35"/>
      <c r="RU223" s="35"/>
      <c r="RV223" s="35"/>
      <c r="RW223" s="35"/>
      <c r="RX223" s="35"/>
      <c r="RY223" s="35"/>
      <c r="RZ223" s="35"/>
      <c r="SA223" s="35"/>
      <c r="SB223" s="35"/>
      <c r="SC223" s="35"/>
      <c r="SD223" s="35"/>
      <c r="SE223" s="35"/>
      <c r="SF223" s="35"/>
      <c r="SG223" s="35"/>
      <c r="SH223" s="35"/>
      <c r="SI223" s="35"/>
      <c r="SJ223" s="35"/>
      <c r="SK223" s="35"/>
      <c r="SL223" s="35"/>
      <c r="SM223" s="35"/>
      <c r="SN223" s="35"/>
      <c r="SO223" s="35"/>
      <c r="SP223" s="35"/>
      <c r="SQ223" s="35"/>
      <c r="SR223" s="35"/>
      <c r="SS223" s="35"/>
      <c r="ST223" s="35"/>
      <c r="SU223" s="35"/>
      <c r="SV223" s="35"/>
      <c r="SW223" s="35"/>
      <c r="SX223" s="35"/>
      <c r="SY223" s="35"/>
      <c r="SZ223" s="35"/>
      <c r="TA223" s="35"/>
      <c r="TB223" s="35"/>
      <c r="TC223" s="35"/>
      <c r="TD223" s="35"/>
      <c r="TE223" s="35"/>
      <c r="TF223" s="35"/>
      <c r="TG223" s="35"/>
      <c r="TH223" s="35"/>
      <c r="TI223" s="35"/>
      <c r="TJ223" s="35"/>
      <c r="TK223" s="35"/>
      <c r="TL223" s="35"/>
      <c r="TM223" s="35"/>
      <c r="TN223" s="35"/>
      <c r="TO223" s="35"/>
      <c r="TP223" s="35"/>
      <c r="TQ223" s="35"/>
      <c r="TR223" s="35"/>
      <c r="TS223" s="35"/>
      <c r="TT223" s="35"/>
      <c r="TU223" s="35"/>
      <c r="TV223" s="35"/>
      <c r="TW223" s="35"/>
      <c r="TX223" s="35"/>
      <c r="TY223" s="35"/>
      <c r="TZ223" s="35"/>
      <c r="UA223" s="35"/>
      <c r="UB223" s="35"/>
      <c r="UC223" s="35"/>
      <c r="UD223" s="35"/>
      <c r="UE223" s="35"/>
      <c r="UF223" s="35"/>
      <c r="UG223" s="35"/>
      <c r="UH223" s="35"/>
      <c r="UI223" s="35"/>
      <c r="UJ223" s="35"/>
      <c r="UK223" s="35"/>
      <c r="UL223" s="35"/>
      <c r="UM223" s="35"/>
      <c r="UN223" s="35"/>
      <c r="UO223" s="35"/>
      <c r="UP223" s="35"/>
      <c r="UQ223" s="35"/>
      <c r="UR223" s="35"/>
      <c r="US223" s="35"/>
      <c r="UT223" s="35"/>
      <c r="UU223" s="35"/>
      <c r="UV223" s="35"/>
      <c r="UW223" s="35"/>
      <c r="UX223" s="35"/>
      <c r="UY223" s="35"/>
      <c r="UZ223" s="35"/>
      <c r="VA223" s="35"/>
      <c r="VB223" s="35"/>
      <c r="VC223" s="35"/>
      <c r="VD223" s="35"/>
      <c r="VE223" s="35"/>
      <c r="VF223" s="35"/>
      <c r="VG223" s="35"/>
      <c r="VH223" s="35"/>
      <c r="VI223" s="35"/>
      <c r="VJ223" s="35"/>
      <c r="VK223" s="35"/>
      <c r="VL223" s="35"/>
      <c r="VM223" s="35"/>
      <c r="VN223" s="35"/>
      <c r="VO223" s="35"/>
      <c r="VP223" s="35"/>
      <c r="VQ223" s="35"/>
      <c r="VR223" s="35"/>
      <c r="VS223" s="35"/>
      <c r="VT223" s="35"/>
      <c r="VU223" s="35"/>
      <c r="VV223" s="35"/>
      <c r="VW223" s="35"/>
      <c r="VX223" s="35"/>
      <c r="VY223" s="35"/>
      <c r="VZ223" s="35"/>
      <c r="WA223" s="35"/>
      <c r="WB223" s="35"/>
      <c r="WC223" s="35"/>
      <c r="WD223" s="35"/>
      <c r="WE223" s="35"/>
      <c r="WF223" s="35"/>
      <c r="WG223" s="35"/>
      <c r="WH223" s="35"/>
      <c r="WI223" s="35"/>
      <c r="WJ223" s="35"/>
      <c r="WK223" s="35"/>
      <c r="WL223" s="35"/>
      <c r="WM223" s="35"/>
      <c r="WN223" s="35"/>
      <c r="WO223" s="35"/>
      <c r="WP223" s="35"/>
      <c r="WQ223" s="35"/>
      <c r="WR223" s="35"/>
      <c r="WS223" s="35"/>
      <c r="WT223" s="35"/>
      <c r="WU223" s="35"/>
      <c r="WV223" s="35"/>
      <c r="WW223" s="35"/>
      <c r="WX223" s="35"/>
      <c r="WY223" s="35"/>
      <c r="WZ223" s="35"/>
      <c r="XA223" s="35"/>
      <c r="XB223" s="35"/>
      <c r="XC223" s="35"/>
      <c r="XD223" s="35"/>
      <c r="XE223" s="35"/>
      <c r="XF223" s="35"/>
      <c r="XG223" s="35"/>
      <c r="XH223" s="35"/>
      <c r="XI223" s="35"/>
      <c r="XJ223" s="35"/>
      <c r="XK223" s="35"/>
      <c r="XL223" s="35"/>
      <c r="XM223" s="35"/>
      <c r="XN223" s="35"/>
      <c r="XO223" s="35"/>
      <c r="XP223" s="35"/>
      <c r="XQ223" s="35"/>
      <c r="XR223" s="35"/>
      <c r="XS223" s="35"/>
      <c r="XT223" s="35"/>
      <c r="XU223" s="35"/>
      <c r="XV223" s="35"/>
      <c r="XW223" s="35"/>
      <c r="XX223" s="35"/>
      <c r="XY223" s="35"/>
      <c r="XZ223" s="35"/>
      <c r="YA223" s="35"/>
      <c r="YB223" s="35"/>
      <c r="YC223" s="35"/>
      <c r="YD223" s="35"/>
      <c r="YE223" s="35"/>
      <c r="YF223" s="35"/>
      <c r="YG223" s="35"/>
      <c r="YH223" s="35"/>
      <c r="YI223" s="35"/>
      <c r="YJ223" s="35"/>
      <c r="YK223" s="35"/>
      <c r="YL223" s="35"/>
      <c r="YM223" s="35"/>
      <c r="YN223" s="35"/>
      <c r="YO223" s="35"/>
      <c r="YP223" s="35"/>
      <c r="YQ223" s="35"/>
      <c r="YR223" s="35"/>
      <c r="YS223" s="35"/>
      <c r="YT223" s="35"/>
      <c r="YU223" s="35"/>
      <c r="YV223" s="35"/>
      <c r="YW223" s="35"/>
      <c r="YX223" s="35"/>
      <c r="YY223" s="35"/>
      <c r="YZ223" s="35"/>
      <c r="ZA223" s="35"/>
      <c r="ZB223" s="35"/>
      <c r="ZC223" s="35"/>
      <c r="ZD223" s="35"/>
      <c r="ZE223" s="35"/>
      <c r="ZF223" s="35"/>
      <c r="ZG223" s="35"/>
      <c r="ZH223" s="35"/>
      <c r="ZI223" s="35"/>
      <c r="ZJ223" s="35"/>
      <c r="ZK223" s="35"/>
      <c r="ZL223" s="35"/>
      <c r="ZM223" s="35"/>
      <c r="ZN223" s="35"/>
      <c r="ZO223" s="35"/>
      <c r="ZP223" s="35"/>
      <c r="ZQ223" s="35"/>
      <c r="ZR223" s="35"/>
      <c r="ZS223" s="35"/>
      <c r="ZT223" s="35"/>
      <c r="ZU223" s="35"/>
      <c r="ZV223" s="35"/>
      <c r="ZW223" s="35"/>
      <c r="ZX223" s="35"/>
      <c r="ZY223" s="35"/>
      <c r="ZZ223" s="35"/>
      <c r="AAA223" s="35"/>
      <c r="AAB223" s="35"/>
      <c r="AAC223" s="35"/>
      <c r="AAD223" s="35"/>
      <c r="AAE223" s="35"/>
      <c r="AAF223" s="35"/>
      <c r="AAG223" s="35"/>
      <c r="AAH223" s="35"/>
      <c r="AAI223" s="35"/>
      <c r="AAJ223" s="35"/>
      <c r="AAK223" s="35"/>
      <c r="AAL223" s="35"/>
      <c r="AAM223" s="35"/>
      <c r="AAN223" s="35"/>
      <c r="AAO223" s="35"/>
      <c r="AAP223" s="35"/>
      <c r="AAQ223" s="35"/>
      <c r="AAR223" s="35"/>
      <c r="AAS223" s="35"/>
      <c r="AAT223" s="35"/>
      <c r="AAU223" s="35"/>
      <c r="AAV223" s="35"/>
      <c r="AAW223" s="35"/>
      <c r="AAX223" s="35"/>
      <c r="AAY223" s="35"/>
      <c r="AAZ223" s="35"/>
      <c r="ABA223" s="35"/>
      <c r="ABB223" s="35"/>
      <c r="ABC223" s="35"/>
      <c r="ABD223" s="35"/>
      <c r="ABE223" s="35"/>
      <c r="ABF223" s="35"/>
      <c r="ABG223" s="35"/>
      <c r="ABH223" s="35"/>
      <c r="ABI223" s="35"/>
      <c r="ABJ223" s="35"/>
      <c r="ABK223" s="35"/>
      <c r="ABL223" s="35"/>
      <c r="ABM223" s="35"/>
      <c r="ABN223" s="35"/>
      <c r="ABO223" s="35"/>
      <c r="ABP223" s="35"/>
      <c r="ABQ223" s="35"/>
      <c r="ABR223" s="35"/>
      <c r="ABS223" s="35"/>
      <c r="ABT223" s="35"/>
      <c r="ABU223" s="35"/>
      <c r="ABV223" s="35"/>
      <c r="ABW223" s="35"/>
      <c r="ABX223" s="35"/>
      <c r="ABY223" s="35"/>
      <c r="ABZ223" s="35"/>
      <c r="ACA223" s="35"/>
      <c r="ACB223" s="35"/>
      <c r="ACC223" s="35"/>
      <c r="ACD223" s="35"/>
      <c r="ACE223" s="35"/>
      <c r="ACF223" s="35"/>
      <c r="ACG223" s="35"/>
      <c r="ACH223" s="35"/>
      <c r="ACI223" s="35"/>
      <c r="ACJ223" s="35"/>
      <c r="ACK223" s="35"/>
      <c r="ACL223" s="35"/>
      <c r="ACM223" s="35"/>
      <c r="ACN223" s="35"/>
      <c r="ACO223" s="35"/>
      <c r="ACP223" s="35"/>
      <c r="ACQ223" s="35"/>
      <c r="ACR223" s="35"/>
      <c r="ACS223" s="35"/>
      <c r="ACT223" s="35"/>
      <c r="ACU223" s="35"/>
      <c r="ACV223" s="35"/>
      <c r="ACW223" s="35"/>
      <c r="ACX223" s="35"/>
      <c r="ACY223" s="35"/>
      <c r="ACZ223" s="35"/>
      <c r="ADA223" s="35"/>
      <c r="ADB223" s="35"/>
      <c r="ADC223" s="35"/>
      <c r="ADD223" s="35"/>
      <c r="ADE223" s="35"/>
      <c r="ADF223" s="35"/>
      <c r="ADG223" s="35"/>
      <c r="ADH223" s="35"/>
      <c r="ADI223" s="35"/>
      <c r="ADJ223" s="35"/>
      <c r="ADK223" s="35"/>
      <c r="ADL223" s="35"/>
      <c r="ADM223" s="35"/>
      <c r="ADN223" s="35"/>
      <c r="ADO223" s="35"/>
      <c r="ADP223" s="35"/>
      <c r="ADQ223" s="35"/>
      <c r="ADR223" s="35"/>
      <c r="ADS223" s="35"/>
      <c r="ADT223" s="35"/>
      <c r="ADU223" s="35"/>
      <c r="ADV223" s="35"/>
      <c r="ADW223" s="35"/>
      <c r="ADX223" s="35"/>
      <c r="ADY223" s="35"/>
      <c r="ADZ223" s="35"/>
      <c r="AEA223" s="35"/>
      <c r="AEB223" s="35"/>
      <c r="AEC223" s="35"/>
      <c r="AED223" s="35"/>
      <c r="AEE223" s="35"/>
      <c r="AEF223" s="35"/>
      <c r="AEG223" s="35"/>
      <c r="AEH223" s="35"/>
      <c r="AEI223" s="35"/>
      <c r="AEJ223" s="35"/>
      <c r="AEK223" s="35"/>
      <c r="AEL223" s="35"/>
      <c r="AEM223" s="35"/>
      <c r="AEN223" s="35"/>
      <c r="AEO223" s="35"/>
      <c r="AEP223" s="35"/>
      <c r="AEQ223" s="35"/>
      <c r="AER223" s="35"/>
      <c r="AES223" s="35"/>
      <c r="AET223" s="35"/>
      <c r="AEU223" s="35"/>
      <c r="AEV223" s="35"/>
      <c r="AEW223" s="35"/>
      <c r="AEX223" s="35"/>
      <c r="AEY223" s="35"/>
      <c r="AEZ223" s="35"/>
      <c r="AFA223" s="35"/>
      <c r="AFB223" s="35"/>
      <c r="AFC223" s="35"/>
      <c r="AFD223" s="35"/>
      <c r="AFE223" s="35"/>
      <c r="AFF223" s="35"/>
      <c r="AFG223" s="35"/>
      <c r="AFH223" s="35"/>
      <c r="AFI223" s="35"/>
      <c r="AFJ223" s="35"/>
      <c r="AFK223" s="35"/>
      <c r="AFL223" s="35"/>
      <c r="AFM223" s="35"/>
      <c r="AFN223" s="35"/>
      <c r="AFO223" s="35"/>
      <c r="AFP223" s="35"/>
      <c r="AFQ223" s="35"/>
      <c r="AFR223" s="35"/>
      <c r="AFS223" s="35"/>
      <c r="AFT223" s="35"/>
      <c r="AFU223" s="35"/>
      <c r="AFV223" s="35"/>
      <c r="AFW223" s="35"/>
      <c r="AFX223" s="35"/>
      <c r="AFY223" s="35"/>
      <c r="AFZ223" s="35"/>
      <c r="AGA223" s="35"/>
      <c r="AGB223" s="35"/>
      <c r="AGC223" s="35"/>
      <c r="AGD223" s="35"/>
      <c r="AGE223" s="35"/>
      <c r="AGF223" s="35"/>
      <c r="AGG223" s="35"/>
      <c r="AGH223" s="35"/>
      <c r="AGI223" s="35"/>
      <c r="AGJ223" s="35"/>
      <c r="AGK223" s="35"/>
      <c r="AGL223" s="35"/>
      <c r="AGM223" s="35"/>
      <c r="AGN223" s="35"/>
      <c r="AGO223" s="35"/>
      <c r="AGP223" s="35"/>
      <c r="AGQ223" s="35"/>
      <c r="AGR223" s="35"/>
      <c r="AGS223" s="35"/>
      <c r="AGT223" s="35"/>
      <c r="AGU223" s="35"/>
      <c r="AGV223" s="35"/>
      <c r="AGW223" s="35"/>
      <c r="AGX223" s="35"/>
      <c r="AGY223" s="35"/>
      <c r="AGZ223" s="35"/>
      <c r="AHA223" s="35"/>
      <c r="AHB223" s="35"/>
      <c r="AHC223" s="35"/>
      <c r="AHD223" s="35"/>
      <c r="AHE223" s="35"/>
      <c r="AHF223" s="35"/>
      <c r="AHG223" s="35"/>
      <c r="AHH223" s="35"/>
      <c r="AHI223" s="35"/>
      <c r="AHJ223" s="35"/>
      <c r="AHK223" s="35"/>
      <c r="AHL223" s="35"/>
      <c r="AHM223" s="35"/>
      <c r="AHN223" s="35"/>
      <c r="AHO223" s="35"/>
      <c r="AHP223" s="35"/>
      <c r="AHQ223" s="35"/>
      <c r="AHR223" s="35"/>
      <c r="AHS223" s="35"/>
      <c r="AHT223" s="35"/>
      <c r="AHU223" s="35"/>
      <c r="AHV223" s="35"/>
      <c r="AHW223" s="35"/>
      <c r="AHX223" s="35"/>
      <c r="AHY223" s="35"/>
      <c r="AHZ223" s="35"/>
      <c r="AIA223" s="35"/>
      <c r="AIB223" s="35"/>
      <c r="AIC223" s="35"/>
      <c r="AID223" s="35"/>
      <c r="AIE223" s="35"/>
      <c r="AIF223" s="35"/>
      <c r="AIG223" s="35"/>
      <c r="AIH223" s="35"/>
      <c r="AII223" s="35"/>
      <c r="AIJ223" s="35"/>
      <c r="AIK223" s="35"/>
      <c r="AIL223" s="35"/>
      <c r="AIM223" s="35"/>
      <c r="AIN223" s="35"/>
      <c r="AIO223" s="35"/>
      <c r="AIP223" s="35"/>
      <c r="AIQ223" s="35"/>
      <c r="AIR223" s="35"/>
      <c r="AIS223" s="35"/>
      <c r="AIT223" s="35"/>
      <c r="AIU223" s="35"/>
      <c r="AIV223" s="35"/>
      <c r="AIW223" s="35"/>
      <c r="AIX223" s="35"/>
      <c r="AIY223" s="35"/>
      <c r="AIZ223" s="35"/>
      <c r="AJA223" s="35"/>
      <c r="AJB223" s="35"/>
      <c r="AJC223" s="35"/>
      <c r="AJD223" s="35"/>
      <c r="AJE223" s="35"/>
      <c r="AJF223" s="35"/>
      <c r="AJG223" s="35"/>
      <c r="AJH223" s="35"/>
      <c r="AJI223" s="35"/>
      <c r="AJJ223" s="35"/>
      <c r="AJK223" s="35"/>
      <c r="AJL223" s="35"/>
      <c r="AJM223" s="35"/>
      <c r="AJN223" s="35"/>
      <c r="AJO223" s="35"/>
      <c r="AJP223" s="35"/>
      <c r="AJQ223" s="35"/>
      <c r="AJR223" s="35"/>
      <c r="AJS223" s="35"/>
      <c r="AJT223" s="35"/>
      <c r="AJU223" s="35"/>
      <c r="AJV223" s="35"/>
      <c r="AJW223" s="35"/>
      <c r="AJX223" s="35"/>
      <c r="AJY223" s="35"/>
      <c r="AJZ223" s="35"/>
      <c r="AKA223" s="35"/>
      <c r="AKB223" s="35"/>
      <c r="AKC223" s="35"/>
      <c r="AKD223" s="35"/>
      <c r="AKE223" s="35"/>
      <c r="AKF223" s="35"/>
      <c r="AKG223" s="35"/>
      <c r="AKH223" s="35"/>
      <c r="AKI223" s="35"/>
      <c r="AKJ223" s="35"/>
      <c r="AKK223" s="35"/>
      <c r="AKL223" s="35"/>
      <c r="AKM223" s="35"/>
      <c r="AKN223" s="35"/>
      <c r="AKO223" s="35"/>
      <c r="AKP223" s="35"/>
      <c r="AKQ223" s="35"/>
      <c r="AKR223" s="35"/>
      <c r="AKS223" s="35"/>
      <c r="AKT223" s="35"/>
      <c r="AKU223" s="35"/>
      <c r="AKV223" s="35"/>
      <c r="AKW223" s="35"/>
      <c r="AKX223" s="35"/>
      <c r="AKY223" s="35"/>
      <c r="AKZ223" s="35"/>
      <c r="ALA223" s="35"/>
      <c r="ALB223" s="35"/>
      <c r="ALC223" s="35"/>
      <c r="ALD223" s="35"/>
      <c r="ALE223" s="35"/>
      <c r="ALF223" s="35"/>
      <c r="ALG223" s="35"/>
      <c r="ALH223" s="35"/>
      <c r="ALI223" s="35"/>
      <c r="ALJ223" s="35"/>
      <c r="ALK223" s="35"/>
      <c r="ALL223" s="35"/>
      <c r="ALM223" s="35"/>
      <c r="ALN223" s="35"/>
      <c r="ALO223" s="35"/>
      <c r="ALP223" s="35"/>
      <c r="ALQ223" s="35"/>
      <c r="ALR223" s="35"/>
      <c r="ALS223" s="35"/>
      <c r="ALT223" s="35"/>
      <c r="ALU223" s="35"/>
      <c r="ALV223" s="35"/>
      <c r="ALW223" s="35"/>
      <c r="ALX223" s="35"/>
      <c r="ALY223" s="35"/>
      <c r="ALZ223" s="35"/>
      <c r="AMA223" s="35"/>
    </row>
    <row r="224" spans="14:1015">
      <c r="N224" s="3">
        <f>Y224*info!T$4+AC224*info!T$5+AG224*info!T$6+AK224*info!T$7+N223</f>
        <v>4.8941999999999934</v>
      </c>
      <c r="P224" s="45">
        <v>184</v>
      </c>
      <c r="Q224" s="131"/>
      <c r="R224" s="131"/>
      <c r="S224" s="161">
        <f t="shared" si="93"/>
        <v>3.333399209486166E-2</v>
      </c>
      <c r="T224" s="169">
        <f>AA223*$AA$30*$AA$34*(1-$AA$32)+AE223*$AE$30*$AE$34*(1-$AE$32)+AI223*$AI$30*$AI$34*(1-$AI$32)+AM223*$AM$30*$AM$34*(1-$AM$32)+AQ223*$AQ$30*$AQ$34*(1-$AQ$32)+AU223*$AU$30*$AU$34*(1-$AU$32)+Q224-R224+AW223+AX223+Advance!G198</f>
        <v>0.29309999999999875</v>
      </c>
      <c r="U224" s="132">
        <f t="shared" si="102"/>
        <v>0</v>
      </c>
      <c r="V224" s="165">
        <f t="shared" si="81"/>
        <v>0.29309999999999875</v>
      </c>
      <c r="W224" s="166">
        <f t="shared" si="94"/>
        <v>11.507999999999999</v>
      </c>
      <c r="X224" s="49"/>
      <c r="Y224" s="42">
        <f t="shared" si="73"/>
        <v>0</v>
      </c>
      <c r="Z224" s="46">
        <f t="shared" si="95"/>
        <v>0</v>
      </c>
      <c r="AA224" s="47">
        <f t="shared" si="82"/>
        <v>0</v>
      </c>
      <c r="AB224" s="48">
        <f t="shared" si="83"/>
        <v>0.29309999999999875</v>
      </c>
      <c r="AC224" s="49">
        <f t="shared" si="84"/>
        <v>0</v>
      </c>
      <c r="AD224" s="46">
        <f t="shared" si="96"/>
        <v>0</v>
      </c>
      <c r="AE224" s="46">
        <f t="shared" si="85"/>
        <v>100</v>
      </c>
      <c r="AF224" s="50">
        <f t="shared" si="74"/>
        <v>0.29309999999999875</v>
      </c>
      <c r="AG224" s="42">
        <f t="shared" si="97"/>
        <v>6</v>
      </c>
      <c r="AH224" s="46">
        <f t="shared" si="98"/>
        <v>-6</v>
      </c>
      <c r="AI224" s="46">
        <f t="shared" si="86"/>
        <v>200</v>
      </c>
      <c r="AJ224" s="50">
        <f t="shared" si="75"/>
        <v>0.14909999999999873</v>
      </c>
      <c r="AK224" s="42">
        <f t="shared" si="87"/>
        <v>4</v>
      </c>
      <c r="AL224" s="46">
        <f t="shared" si="99"/>
        <v>-6</v>
      </c>
      <c r="AM224" s="46">
        <f t="shared" si="88"/>
        <v>153</v>
      </c>
      <c r="AN224" s="50">
        <f t="shared" si="76"/>
        <v>5.0999999999987444E-3</v>
      </c>
      <c r="AO224" s="42">
        <f t="shared" si="89"/>
        <v>0</v>
      </c>
      <c r="AP224" s="46">
        <f t="shared" si="100"/>
        <v>0</v>
      </c>
      <c r="AQ224" s="46">
        <f t="shared" si="90"/>
        <v>0</v>
      </c>
      <c r="AR224" s="50">
        <f t="shared" si="77"/>
        <v>5.0999999999987444E-3</v>
      </c>
      <c r="AS224" s="42">
        <f t="shared" si="91"/>
        <v>0</v>
      </c>
      <c r="AT224" s="46">
        <f t="shared" si="101"/>
        <v>0</v>
      </c>
      <c r="AU224" s="46">
        <f t="shared" si="92"/>
        <v>0</v>
      </c>
      <c r="AV224" s="51">
        <f t="shared" si="78"/>
        <v>5.0999999999987444E-3</v>
      </c>
      <c r="AW224" s="42">
        <f t="shared" si="79"/>
        <v>0.29309999999999875</v>
      </c>
      <c r="AX224" s="43">
        <f t="shared" si="80"/>
        <v>-0.28800000000000003</v>
      </c>
      <c r="AY224" s="42">
        <f t="shared" si="103"/>
        <v>453</v>
      </c>
      <c r="AZ224" s="52">
        <f t="shared" si="104"/>
        <v>11.507999999999999</v>
      </c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  <c r="QR224" s="35"/>
      <c r="QS224" s="35"/>
      <c r="QT224" s="35"/>
      <c r="QU224" s="35"/>
      <c r="QV224" s="35"/>
      <c r="QW224" s="35"/>
      <c r="QX224" s="35"/>
      <c r="QY224" s="35"/>
      <c r="QZ224" s="35"/>
      <c r="RA224" s="35"/>
      <c r="RB224" s="35"/>
      <c r="RC224" s="35"/>
      <c r="RD224" s="35"/>
      <c r="RE224" s="35"/>
      <c r="RF224" s="35"/>
      <c r="RG224" s="35"/>
      <c r="RH224" s="35"/>
      <c r="RI224" s="35"/>
      <c r="RJ224" s="35"/>
      <c r="RK224" s="35"/>
      <c r="RL224" s="35"/>
      <c r="RM224" s="35"/>
      <c r="RN224" s="35"/>
      <c r="RO224" s="35"/>
      <c r="RP224" s="35"/>
      <c r="RQ224" s="35"/>
      <c r="RR224" s="35"/>
      <c r="RS224" s="35"/>
      <c r="RT224" s="35"/>
      <c r="RU224" s="35"/>
      <c r="RV224" s="35"/>
      <c r="RW224" s="35"/>
      <c r="RX224" s="35"/>
      <c r="RY224" s="35"/>
      <c r="RZ224" s="35"/>
      <c r="SA224" s="35"/>
      <c r="SB224" s="35"/>
      <c r="SC224" s="35"/>
      <c r="SD224" s="35"/>
      <c r="SE224" s="35"/>
      <c r="SF224" s="35"/>
      <c r="SG224" s="35"/>
      <c r="SH224" s="35"/>
      <c r="SI224" s="35"/>
      <c r="SJ224" s="35"/>
      <c r="SK224" s="35"/>
      <c r="SL224" s="35"/>
      <c r="SM224" s="35"/>
      <c r="SN224" s="35"/>
      <c r="SO224" s="35"/>
      <c r="SP224" s="35"/>
      <c r="SQ224" s="35"/>
      <c r="SR224" s="35"/>
      <c r="SS224" s="35"/>
      <c r="ST224" s="35"/>
      <c r="SU224" s="35"/>
      <c r="SV224" s="35"/>
      <c r="SW224" s="35"/>
      <c r="SX224" s="35"/>
      <c r="SY224" s="35"/>
      <c r="SZ224" s="35"/>
      <c r="TA224" s="35"/>
      <c r="TB224" s="35"/>
      <c r="TC224" s="35"/>
      <c r="TD224" s="35"/>
      <c r="TE224" s="35"/>
      <c r="TF224" s="35"/>
      <c r="TG224" s="35"/>
      <c r="TH224" s="35"/>
      <c r="TI224" s="35"/>
      <c r="TJ224" s="35"/>
      <c r="TK224" s="35"/>
      <c r="TL224" s="35"/>
      <c r="TM224" s="35"/>
      <c r="TN224" s="35"/>
      <c r="TO224" s="35"/>
      <c r="TP224" s="35"/>
      <c r="TQ224" s="35"/>
      <c r="TR224" s="35"/>
      <c r="TS224" s="35"/>
      <c r="TT224" s="35"/>
      <c r="TU224" s="35"/>
      <c r="TV224" s="35"/>
      <c r="TW224" s="35"/>
      <c r="TX224" s="35"/>
      <c r="TY224" s="35"/>
      <c r="TZ224" s="35"/>
      <c r="UA224" s="35"/>
      <c r="UB224" s="35"/>
      <c r="UC224" s="35"/>
      <c r="UD224" s="35"/>
      <c r="UE224" s="35"/>
      <c r="UF224" s="35"/>
      <c r="UG224" s="35"/>
      <c r="UH224" s="35"/>
      <c r="UI224" s="35"/>
      <c r="UJ224" s="35"/>
      <c r="UK224" s="35"/>
      <c r="UL224" s="35"/>
      <c r="UM224" s="35"/>
      <c r="UN224" s="35"/>
      <c r="UO224" s="35"/>
      <c r="UP224" s="35"/>
      <c r="UQ224" s="35"/>
      <c r="UR224" s="35"/>
      <c r="US224" s="35"/>
      <c r="UT224" s="35"/>
      <c r="UU224" s="35"/>
      <c r="UV224" s="35"/>
      <c r="UW224" s="35"/>
      <c r="UX224" s="35"/>
      <c r="UY224" s="35"/>
      <c r="UZ224" s="35"/>
      <c r="VA224" s="35"/>
      <c r="VB224" s="35"/>
      <c r="VC224" s="35"/>
      <c r="VD224" s="35"/>
      <c r="VE224" s="35"/>
      <c r="VF224" s="35"/>
      <c r="VG224" s="35"/>
      <c r="VH224" s="35"/>
      <c r="VI224" s="35"/>
      <c r="VJ224" s="35"/>
      <c r="VK224" s="35"/>
      <c r="VL224" s="35"/>
      <c r="VM224" s="35"/>
      <c r="VN224" s="35"/>
      <c r="VO224" s="35"/>
      <c r="VP224" s="35"/>
      <c r="VQ224" s="35"/>
      <c r="VR224" s="35"/>
      <c r="VS224" s="35"/>
      <c r="VT224" s="35"/>
      <c r="VU224" s="35"/>
      <c r="VV224" s="35"/>
      <c r="VW224" s="35"/>
      <c r="VX224" s="35"/>
      <c r="VY224" s="35"/>
      <c r="VZ224" s="35"/>
      <c r="WA224" s="35"/>
      <c r="WB224" s="35"/>
      <c r="WC224" s="35"/>
      <c r="WD224" s="35"/>
      <c r="WE224" s="35"/>
      <c r="WF224" s="35"/>
      <c r="WG224" s="35"/>
      <c r="WH224" s="35"/>
      <c r="WI224" s="35"/>
      <c r="WJ224" s="35"/>
      <c r="WK224" s="35"/>
      <c r="WL224" s="35"/>
      <c r="WM224" s="35"/>
      <c r="WN224" s="35"/>
      <c r="WO224" s="35"/>
      <c r="WP224" s="35"/>
      <c r="WQ224" s="35"/>
      <c r="WR224" s="35"/>
      <c r="WS224" s="35"/>
      <c r="WT224" s="35"/>
      <c r="WU224" s="35"/>
      <c r="WV224" s="35"/>
      <c r="WW224" s="35"/>
      <c r="WX224" s="35"/>
      <c r="WY224" s="35"/>
      <c r="WZ224" s="35"/>
      <c r="XA224" s="35"/>
      <c r="XB224" s="35"/>
      <c r="XC224" s="35"/>
      <c r="XD224" s="35"/>
      <c r="XE224" s="35"/>
      <c r="XF224" s="35"/>
      <c r="XG224" s="35"/>
      <c r="XH224" s="35"/>
      <c r="XI224" s="35"/>
      <c r="XJ224" s="35"/>
      <c r="XK224" s="35"/>
      <c r="XL224" s="35"/>
      <c r="XM224" s="35"/>
      <c r="XN224" s="35"/>
      <c r="XO224" s="35"/>
      <c r="XP224" s="35"/>
      <c r="XQ224" s="35"/>
      <c r="XR224" s="35"/>
      <c r="XS224" s="35"/>
      <c r="XT224" s="35"/>
      <c r="XU224" s="35"/>
      <c r="XV224" s="35"/>
      <c r="XW224" s="35"/>
      <c r="XX224" s="35"/>
      <c r="XY224" s="35"/>
      <c r="XZ224" s="35"/>
      <c r="YA224" s="35"/>
      <c r="YB224" s="35"/>
      <c r="YC224" s="35"/>
      <c r="YD224" s="35"/>
      <c r="YE224" s="35"/>
      <c r="YF224" s="35"/>
      <c r="YG224" s="35"/>
      <c r="YH224" s="35"/>
      <c r="YI224" s="35"/>
      <c r="YJ224" s="35"/>
      <c r="YK224" s="35"/>
      <c r="YL224" s="35"/>
      <c r="YM224" s="35"/>
      <c r="YN224" s="35"/>
      <c r="YO224" s="35"/>
      <c r="YP224" s="35"/>
      <c r="YQ224" s="35"/>
      <c r="YR224" s="35"/>
      <c r="YS224" s="35"/>
      <c r="YT224" s="35"/>
      <c r="YU224" s="35"/>
      <c r="YV224" s="35"/>
      <c r="YW224" s="35"/>
      <c r="YX224" s="35"/>
      <c r="YY224" s="35"/>
      <c r="YZ224" s="35"/>
      <c r="ZA224" s="35"/>
      <c r="ZB224" s="35"/>
      <c r="ZC224" s="35"/>
      <c r="ZD224" s="35"/>
      <c r="ZE224" s="35"/>
      <c r="ZF224" s="35"/>
      <c r="ZG224" s="35"/>
      <c r="ZH224" s="35"/>
      <c r="ZI224" s="35"/>
      <c r="ZJ224" s="35"/>
      <c r="ZK224" s="35"/>
      <c r="ZL224" s="35"/>
      <c r="ZM224" s="35"/>
      <c r="ZN224" s="35"/>
      <c r="ZO224" s="35"/>
      <c r="ZP224" s="35"/>
      <c r="ZQ224" s="35"/>
      <c r="ZR224" s="35"/>
      <c r="ZS224" s="35"/>
      <c r="ZT224" s="35"/>
      <c r="ZU224" s="35"/>
      <c r="ZV224" s="35"/>
      <c r="ZW224" s="35"/>
      <c r="ZX224" s="35"/>
      <c r="ZY224" s="35"/>
      <c r="ZZ224" s="35"/>
      <c r="AAA224" s="35"/>
      <c r="AAB224" s="35"/>
      <c r="AAC224" s="35"/>
      <c r="AAD224" s="35"/>
      <c r="AAE224" s="35"/>
      <c r="AAF224" s="35"/>
      <c r="AAG224" s="35"/>
      <c r="AAH224" s="35"/>
      <c r="AAI224" s="35"/>
      <c r="AAJ224" s="35"/>
      <c r="AAK224" s="35"/>
      <c r="AAL224" s="35"/>
      <c r="AAM224" s="35"/>
      <c r="AAN224" s="35"/>
      <c r="AAO224" s="35"/>
      <c r="AAP224" s="35"/>
      <c r="AAQ224" s="35"/>
      <c r="AAR224" s="35"/>
      <c r="AAS224" s="35"/>
      <c r="AAT224" s="35"/>
      <c r="AAU224" s="35"/>
      <c r="AAV224" s="35"/>
      <c r="AAW224" s="35"/>
      <c r="AAX224" s="35"/>
      <c r="AAY224" s="35"/>
      <c r="AAZ224" s="35"/>
      <c r="ABA224" s="35"/>
      <c r="ABB224" s="35"/>
      <c r="ABC224" s="35"/>
      <c r="ABD224" s="35"/>
      <c r="ABE224" s="35"/>
      <c r="ABF224" s="35"/>
      <c r="ABG224" s="35"/>
      <c r="ABH224" s="35"/>
      <c r="ABI224" s="35"/>
      <c r="ABJ224" s="35"/>
      <c r="ABK224" s="35"/>
      <c r="ABL224" s="35"/>
      <c r="ABM224" s="35"/>
      <c r="ABN224" s="35"/>
      <c r="ABO224" s="35"/>
      <c r="ABP224" s="35"/>
      <c r="ABQ224" s="35"/>
      <c r="ABR224" s="35"/>
      <c r="ABS224" s="35"/>
      <c r="ABT224" s="35"/>
      <c r="ABU224" s="35"/>
      <c r="ABV224" s="35"/>
      <c r="ABW224" s="35"/>
      <c r="ABX224" s="35"/>
      <c r="ABY224" s="35"/>
      <c r="ABZ224" s="35"/>
      <c r="ACA224" s="35"/>
      <c r="ACB224" s="35"/>
      <c r="ACC224" s="35"/>
      <c r="ACD224" s="35"/>
      <c r="ACE224" s="35"/>
      <c r="ACF224" s="35"/>
      <c r="ACG224" s="35"/>
      <c r="ACH224" s="35"/>
      <c r="ACI224" s="35"/>
      <c r="ACJ224" s="35"/>
      <c r="ACK224" s="35"/>
      <c r="ACL224" s="35"/>
      <c r="ACM224" s="35"/>
      <c r="ACN224" s="35"/>
      <c r="ACO224" s="35"/>
      <c r="ACP224" s="35"/>
      <c r="ACQ224" s="35"/>
      <c r="ACR224" s="35"/>
      <c r="ACS224" s="35"/>
      <c r="ACT224" s="35"/>
      <c r="ACU224" s="35"/>
      <c r="ACV224" s="35"/>
      <c r="ACW224" s="35"/>
      <c r="ACX224" s="35"/>
      <c r="ACY224" s="35"/>
      <c r="ACZ224" s="35"/>
      <c r="ADA224" s="35"/>
      <c r="ADB224" s="35"/>
      <c r="ADC224" s="35"/>
      <c r="ADD224" s="35"/>
      <c r="ADE224" s="35"/>
      <c r="ADF224" s="35"/>
      <c r="ADG224" s="35"/>
      <c r="ADH224" s="35"/>
      <c r="ADI224" s="35"/>
      <c r="ADJ224" s="35"/>
      <c r="ADK224" s="35"/>
      <c r="ADL224" s="35"/>
      <c r="ADM224" s="35"/>
      <c r="ADN224" s="35"/>
      <c r="ADO224" s="35"/>
      <c r="ADP224" s="35"/>
      <c r="ADQ224" s="35"/>
      <c r="ADR224" s="35"/>
      <c r="ADS224" s="35"/>
      <c r="ADT224" s="35"/>
      <c r="ADU224" s="35"/>
      <c r="ADV224" s="35"/>
      <c r="ADW224" s="35"/>
      <c r="ADX224" s="35"/>
      <c r="ADY224" s="35"/>
      <c r="ADZ224" s="35"/>
      <c r="AEA224" s="35"/>
      <c r="AEB224" s="35"/>
      <c r="AEC224" s="35"/>
      <c r="AED224" s="35"/>
      <c r="AEE224" s="35"/>
      <c r="AEF224" s="35"/>
      <c r="AEG224" s="35"/>
      <c r="AEH224" s="35"/>
      <c r="AEI224" s="35"/>
      <c r="AEJ224" s="35"/>
      <c r="AEK224" s="35"/>
      <c r="AEL224" s="35"/>
      <c r="AEM224" s="35"/>
      <c r="AEN224" s="35"/>
      <c r="AEO224" s="35"/>
      <c r="AEP224" s="35"/>
      <c r="AEQ224" s="35"/>
      <c r="AER224" s="35"/>
      <c r="AES224" s="35"/>
      <c r="AET224" s="35"/>
      <c r="AEU224" s="35"/>
      <c r="AEV224" s="35"/>
      <c r="AEW224" s="35"/>
      <c r="AEX224" s="35"/>
      <c r="AEY224" s="35"/>
      <c r="AEZ224" s="35"/>
      <c r="AFA224" s="35"/>
      <c r="AFB224" s="35"/>
      <c r="AFC224" s="35"/>
      <c r="AFD224" s="35"/>
      <c r="AFE224" s="35"/>
      <c r="AFF224" s="35"/>
      <c r="AFG224" s="35"/>
      <c r="AFH224" s="35"/>
      <c r="AFI224" s="35"/>
      <c r="AFJ224" s="35"/>
      <c r="AFK224" s="35"/>
      <c r="AFL224" s="35"/>
      <c r="AFM224" s="35"/>
      <c r="AFN224" s="35"/>
      <c r="AFO224" s="35"/>
      <c r="AFP224" s="35"/>
      <c r="AFQ224" s="35"/>
      <c r="AFR224" s="35"/>
      <c r="AFS224" s="35"/>
      <c r="AFT224" s="35"/>
      <c r="AFU224" s="35"/>
      <c r="AFV224" s="35"/>
      <c r="AFW224" s="35"/>
      <c r="AFX224" s="35"/>
      <c r="AFY224" s="35"/>
      <c r="AFZ224" s="35"/>
      <c r="AGA224" s="35"/>
      <c r="AGB224" s="35"/>
      <c r="AGC224" s="35"/>
      <c r="AGD224" s="35"/>
      <c r="AGE224" s="35"/>
      <c r="AGF224" s="35"/>
      <c r="AGG224" s="35"/>
      <c r="AGH224" s="35"/>
      <c r="AGI224" s="35"/>
      <c r="AGJ224" s="35"/>
      <c r="AGK224" s="35"/>
      <c r="AGL224" s="35"/>
      <c r="AGM224" s="35"/>
      <c r="AGN224" s="35"/>
      <c r="AGO224" s="35"/>
      <c r="AGP224" s="35"/>
      <c r="AGQ224" s="35"/>
      <c r="AGR224" s="35"/>
      <c r="AGS224" s="35"/>
      <c r="AGT224" s="35"/>
      <c r="AGU224" s="35"/>
      <c r="AGV224" s="35"/>
      <c r="AGW224" s="35"/>
      <c r="AGX224" s="35"/>
      <c r="AGY224" s="35"/>
      <c r="AGZ224" s="35"/>
      <c r="AHA224" s="35"/>
      <c r="AHB224" s="35"/>
      <c r="AHC224" s="35"/>
      <c r="AHD224" s="35"/>
      <c r="AHE224" s="35"/>
      <c r="AHF224" s="35"/>
      <c r="AHG224" s="35"/>
      <c r="AHH224" s="35"/>
      <c r="AHI224" s="35"/>
      <c r="AHJ224" s="35"/>
      <c r="AHK224" s="35"/>
      <c r="AHL224" s="35"/>
      <c r="AHM224" s="35"/>
      <c r="AHN224" s="35"/>
      <c r="AHO224" s="35"/>
      <c r="AHP224" s="35"/>
      <c r="AHQ224" s="35"/>
      <c r="AHR224" s="35"/>
      <c r="AHS224" s="35"/>
      <c r="AHT224" s="35"/>
      <c r="AHU224" s="35"/>
      <c r="AHV224" s="35"/>
      <c r="AHW224" s="35"/>
      <c r="AHX224" s="35"/>
      <c r="AHY224" s="35"/>
      <c r="AHZ224" s="35"/>
      <c r="AIA224" s="35"/>
      <c r="AIB224" s="35"/>
      <c r="AIC224" s="35"/>
      <c r="AID224" s="35"/>
      <c r="AIE224" s="35"/>
      <c r="AIF224" s="35"/>
      <c r="AIG224" s="35"/>
      <c r="AIH224" s="35"/>
      <c r="AII224" s="35"/>
      <c r="AIJ224" s="35"/>
      <c r="AIK224" s="35"/>
      <c r="AIL224" s="35"/>
      <c r="AIM224" s="35"/>
      <c r="AIN224" s="35"/>
      <c r="AIO224" s="35"/>
      <c r="AIP224" s="35"/>
      <c r="AIQ224" s="35"/>
      <c r="AIR224" s="35"/>
      <c r="AIS224" s="35"/>
      <c r="AIT224" s="35"/>
      <c r="AIU224" s="35"/>
      <c r="AIV224" s="35"/>
      <c r="AIW224" s="35"/>
      <c r="AIX224" s="35"/>
      <c r="AIY224" s="35"/>
      <c r="AIZ224" s="35"/>
      <c r="AJA224" s="35"/>
      <c r="AJB224" s="35"/>
      <c r="AJC224" s="35"/>
      <c r="AJD224" s="35"/>
      <c r="AJE224" s="35"/>
      <c r="AJF224" s="35"/>
      <c r="AJG224" s="35"/>
      <c r="AJH224" s="35"/>
      <c r="AJI224" s="35"/>
      <c r="AJJ224" s="35"/>
      <c r="AJK224" s="35"/>
      <c r="AJL224" s="35"/>
      <c r="AJM224" s="35"/>
      <c r="AJN224" s="35"/>
      <c r="AJO224" s="35"/>
      <c r="AJP224" s="35"/>
      <c r="AJQ224" s="35"/>
      <c r="AJR224" s="35"/>
      <c r="AJS224" s="35"/>
      <c r="AJT224" s="35"/>
      <c r="AJU224" s="35"/>
      <c r="AJV224" s="35"/>
      <c r="AJW224" s="35"/>
      <c r="AJX224" s="35"/>
      <c r="AJY224" s="35"/>
      <c r="AJZ224" s="35"/>
      <c r="AKA224" s="35"/>
      <c r="AKB224" s="35"/>
      <c r="AKC224" s="35"/>
      <c r="AKD224" s="35"/>
      <c r="AKE224" s="35"/>
      <c r="AKF224" s="35"/>
      <c r="AKG224" s="35"/>
      <c r="AKH224" s="35"/>
      <c r="AKI224" s="35"/>
      <c r="AKJ224" s="35"/>
      <c r="AKK224" s="35"/>
      <c r="AKL224" s="35"/>
      <c r="AKM224" s="35"/>
      <c r="AKN224" s="35"/>
      <c r="AKO224" s="35"/>
      <c r="AKP224" s="35"/>
      <c r="AKQ224" s="35"/>
      <c r="AKR224" s="35"/>
      <c r="AKS224" s="35"/>
      <c r="AKT224" s="35"/>
      <c r="AKU224" s="35"/>
      <c r="AKV224" s="35"/>
      <c r="AKW224" s="35"/>
      <c r="AKX224" s="35"/>
      <c r="AKY224" s="35"/>
      <c r="AKZ224" s="35"/>
      <c r="ALA224" s="35"/>
      <c r="ALB224" s="35"/>
      <c r="ALC224" s="35"/>
      <c r="ALD224" s="35"/>
      <c r="ALE224" s="35"/>
      <c r="ALF224" s="35"/>
      <c r="ALG224" s="35"/>
      <c r="ALH224" s="35"/>
      <c r="ALI224" s="35"/>
      <c r="ALJ224" s="35"/>
      <c r="ALK224" s="35"/>
      <c r="ALL224" s="35"/>
      <c r="ALM224" s="35"/>
      <c r="ALN224" s="35"/>
      <c r="ALO224" s="35"/>
      <c r="ALP224" s="35"/>
      <c r="ALQ224" s="35"/>
      <c r="ALR224" s="35"/>
      <c r="ALS224" s="35"/>
      <c r="ALT224" s="35"/>
      <c r="ALU224" s="35"/>
      <c r="ALV224" s="35"/>
      <c r="ALW224" s="35"/>
      <c r="ALX224" s="35"/>
      <c r="ALY224" s="35"/>
      <c r="ALZ224" s="35"/>
      <c r="AMA224" s="35"/>
    </row>
    <row r="225" spans="14:1015">
      <c r="N225" s="3">
        <f>Y225*info!T$4+AC225*info!T$5+AG225*info!T$6+AK225*info!T$7+N224</f>
        <v>4.930199999999993</v>
      </c>
      <c r="P225" s="45">
        <v>185</v>
      </c>
      <c r="Q225" s="131"/>
      <c r="R225" s="131"/>
      <c r="S225" s="161">
        <f t="shared" si="93"/>
        <v>3.3170355731225301E-2</v>
      </c>
      <c r="T225" s="169">
        <f>AA224*$AA$30*$AA$34*(1-$AA$32)+AE224*$AE$30*$AE$34*(1-$AE$32)+AI224*$AI$30*$AI$34*(1-$AI$32)+AM224*$AM$30*$AM$34*(1-$AM$32)+AQ224*$AQ$30*$AQ$34*(1-$AQ$32)+AU224*$AU$30*$AU$34*(1-$AU$32)+Q225-R225+AW224+AX224+Advance!G199</f>
        <v>0.29279999999999873</v>
      </c>
      <c r="U225" s="132">
        <f t="shared" si="102"/>
        <v>0</v>
      </c>
      <c r="V225" s="165">
        <f t="shared" si="81"/>
        <v>0.29279999999999873</v>
      </c>
      <c r="W225" s="166">
        <f t="shared" si="94"/>
        <v>11.436</v>
      </c>
      <c r="X225" s="49"/>
      <c r="Y225" s="42">
        <f t="shared" si="73"/>
        <v>0</v>
      </c>
      <c r="Z225" s="46">
        <f t="shared" si="95"/>
        <v>0</v>
      </c>
      <c r="AA225" s="47">
        <f t="shared" si="82"/>
        <v>0</v>
      </c>
      <c r="AB225" s="48">
        <f t="shared" si="83"/>
        <v>0.29279999999999873</v>
      </c>
      <c r="AC225" s="49">
        <f t="shared" si="84"/>
        <v>0</v>
      </c>
      <c r="AD225" s="46">
        <f t="shared" si="96"/>
        <v>0</v>
      </c>
      <c r="AE225" s="46">
        <f t="shared" si="85"/>
        <v>100</v>
      </c>
      <c r="AF225" s="50">
        <f t="shared" si="74"/>
        <v>0.29279999999999873</v>
      </c>
      <c r="AG225" s="42">
        <f t="shared" si="97"/>
        <v>6</v>
      </c>
      <c r="AH225" s="46">
        <f t="shared" si="98"/>
        <v>-6</v>
      </c>
      <c r="AI225" s="46">
        <f t="shared" si="86"/>
        <v>200</v>
      </c>
      <c r="AJ225" s="50">
        <f t="shared" si="75"/>
        <v>0.14879999999999871</v>
      </c>
      <c r="AK225" s="42">
        <f t="shared" si="87"/>
        <v>4</v>
      </c>
      <c r="AL225" s="46">
        <f t="shared" si="99"/>
        <v>-6</v>
      </c>
      <c r="AM225" s="46">
        <f t="shared" si="88"/>
        <v>151</v>
      </c>
      <c r="AN225" s="50">
        <f t="shared" si="76"/>
        <v>4.799999999998722E-3</v>
      </c>
      <c r="AO225" s="42">
        <f t="shared" si="89"/>
        <v>0</v>
      </c>
      <c r="AP225" s="46">
        <f t="shared" si="100"/>
        <v>0</v>
      </c>
      <c r="AQ225" s="46">
        <f t="shared" si="90"/>
        <v>0</v>
      </c>
      <c r="AR225" s="50">
        <f t="shared" si="77"/>
        <v>4.799999999998722E-3</v>
      </c>
      <c r="AS225" s="42">
        <f t="shared" si="91"/>
        <v>0</v>
      </c>
      <c r="AT225" s="46">
        <f t="shared" si="101"/>
        <v>0</v>
      </c>
      <c r="AU225" s="46">
        <f t="shared" si="92"/>
        <v>0</v>
      </c>
      <c r="AV225" s="51">
        <f t="shared" si="78"/>
        <v>4.799999999998722E-3</v>
      </c>
      <c r="AW225" s="42">
        <f t="shared" si="79"/>
        <v>0.29279999999999873</v>
      </c>
      <c r="AX225" s="43">
        <f t="shared" si="80"/>
        <v>-0.28800000000000003</v>
      </c>
      <c r="AY225" s="42">
        <f t="shared" si="103"/>
        <v>451</v>
      </c>
      <c r="AZ225" s="52">
        <f t="shared" si="104"/>
        <v>11.436</v>
      </c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  <c r="QR225" s="35"/>
      <c r="QS225" s="35"/>
      <c r="QT225" s="35"/>
      <c r="QU225" s="35"/>
      <c r="QV225" s="35"/>
      <c r="QW225" s="35"/>
      <c r="QX225" s="35"/>
      <c r="QY225" s="35"/>
      <c r="QZ225" s="35"/>
      <c r="RA225" s="35"/>
      <c r="RB225" s="35"/>
      <c r="RC225" s="35"/>
      <c r="RD225" s="35"/>
      <c r="RE225" s="35"/>
      <c r="RF225" s="35"/>
      <c r="RG225" s="35"/>
      <c r="RH225" s="35"/>
      <c r="RI225" s="35"/>
      <c r="RJ225" s="35"/>
      <c r="RK225" s="35"/>
      <c r="RL225" s="35"/>
      <c r="RM225" s="35"/>
      <c r="RN225" s="35"/>
      <c r="RO225" s="35"/>
      <c r="RP225" s="35"/>
      <c r="RQ225" s="35"/>
      <c r="RR225" s="35"/>
      <c r="RS225" s="35"/>
      <c r="RT225" s="35"/>
      <c r="RU225" s="35"/>
      <c r="RV225" s="35"/>
      <c r="RW225" s="35"/>
      <c r="RX225" s="35"/>
      <c r="RY225" s="35"/>
      <c r="RZ225" s="35"/>
      <c r="SA225" s="35"/>
      <c r="SB225" s="35"/>
      <c r="SC225" s="35"/>
      <c r="SD225" s="35"/>
      <c r="SE225" s="35"/>
      <c r="SF225" s="35"/>
      <c r="SG225" s="35"/>
      <c r="SH225" s="35"/>
      <c r="SI225" s="35"/>
      <c r="SJ225" s="35"/>
      <c r="SK225" s="35"/>
      <c r="SL225" s="35"/>
      <c r="SM225" s="35"/>
      <c r="SN225" s="35"/>
      <c r="SO225" s="35"/>
      <c r="SP225" s="35"/>
      <c r="SQ225" s="35"/>
      <c r="SR225" s="35"/>
      <c r="SS225" s="35"/>
      <c r="ST225" s="35"/>
      <c r="SU225" s="35"/>
      <c r="SV225" s="35"/>
      <c r="SW225" s="35"/>
      <c r="SX225" s="35"/>
      <c r="SY225" s="35"/>
      <c r="SZ225" s="35"/>
      <c r="TA225" s="35"/>
      <c r="TB225" s="35"/>
      <c r="TC225" s="35"/>
      <c r="TD225" s="35"/>
      <c r="TE225" s="35"/>
      <c r="TF225" s="35"/>
      <c r="TG225" s="35"/>
      <c r="TH225" s="35"/>
      <c r="TI225" s="35"/>
      <c r="TJ225" s="35"/>
      <c r="TK225" s="35"/>
      <c r="TL225" s="35"/>
      <c r="TM225" s="35"/>
      <c r="TN225" s="35"/>
      <c r="TO225" s="35"/>
      <c r="TP225" s="35"/>
      <c r="TQ225" s="35"/>
      <c r="TR225" s="35"/>
      <c r="TS225" s="35"/>
      <c r="TT225" s="35"/>
      <c r="TU225" s="35"/>
      <c r="TV225" s="35"/>
      <c r="TW225" s="35"/>
      <c r="TX225" s="35"/>
      <c r="TY225" s="35"/>
      <c r="TZ225" s="35"/>
      <c r="UA225" s="35"/>
      <c r="UB225" s="35"/>
      <c r="UC225" s="35"/>
      <c r="UD225" s="35"/>
      <c r="UE225" s="35"/>
      <c r="UF225" s="35"/>
      <c r="UG225" s="35"/>
      <c r="UH225" s="35"/>
      <c r="UI225" s="35"/>
      <c r="UJ225" s="35"/>
      <c r="UK225" s="35"/>
      <c r="UL225" s="35"/>
      <c r="UM225" s="35"/>
      <c r="UN225" s="35"/>
      <c r="UO225" s="35"/>
      <c r="UP225" s="35"/>
      <c r="UQ225" s="35"/>
      <c r="UR225" s="35"/>
      <c r="US225" s="35"/>
      <c r="UT225" s="35"/>
      <c r="UU225" s="35"/>
      <c r="UV225" s="35"/>
      <c r="UW225" s="35"/>
      <c r="UX225" s="35"/>
      <c r="UY225" s="35"/>
      <c r="UZ225" s="35"/>
      <c r="VA225" s="35"/>
      <c r="VB225" s="35"/>
      <c r="VC225" s="35"/>
      <c r="VD225" s="35"/>
      <c r="VE225" s="35"/>
      <c r="VF225" s="35"/>
      <c r="VG225" s="35"/>
      <c r="VH225" s="35"/>
      <c r="VI225" s="35"/>
      <c r="VJ225" s="35"/>
      <c r="VK225" s="35"/>
      <c r="VL225" s="35"/>
      <c r="VM225" s="35"/>
      <c r="VN225" s="35"/>
      <c r="VO225" s="35"/>
      <c r="VP225" s="35"/>
      <c r="VQ225" s="35"/>
      <c r="VR225" s="35"/>
      <c r="VS225" s="35"/>
      <c r="VT225" s="35"/>
      <c r="VU225" s="35"/>
      <c r="VV225" s="35"/>
      <c r="VW225" s="35"/>
      <c r="VX225" s="35"/>
      <c r="VY225" s="35"/>
      <c r="VZ225" s="35"/>
      <c r="WA225" s="35"/>
      <c r="WB225" s="35"/>
      <c r="WC225" s="35"/>
      <c r="WD225" s="35"/>
      <c r="WE225" s="35"/>
      <c r="WF225" s="35"/>
      <c r="WG225" s="35"/>
      <c r="WH225" s="35"/>
      <c r="WI225" s="35"/>
      <c r="WJ225" s="35"/>
      <c r="WK225" s="35"/>
      <c r="WL225" s="35"/>
      <c r="WM225" s="35"/>
      <c r="WN225" s="35"/>
      <c r="WO225" s="35"/>
      <c r="WP225" s="35"/>
      <c r="WQ225" s="35"/>
      <c r="WR225" s="35"/>
      <c r="WS225" s="35"/>
      <c r="WT225" s="35"/>
      <c r="WU225" s="35"/>
      <c r="WV225" s="35"/>
      <c r="WW225" s="35"/>
      <c r="WX225" s="35"/>
      <c r="WY225" s="35"/>
      <c r="WZ225" s="35"/>
      <c r="XA225" s="35"/>
      <c r="XB225" s="35"/>
      <c r="XC225" s="35"/>
      <c r="XD225" s="35"/>
      <c r="XE225" s="35"/>
      <c r="XF225" s="35"/>
      <c r="XG225" s="35"/>
      <c r="XH225" s="35"/>
      <c r="XI225" s="35"/>
      <c r="XJ225" s="35"/>
      <c r="XK225" s="35"/>
      <c r="XL225" s="35"/>
      <c r="XM225" s="35"/>
      <c r="XN225" s="35"/>
      <c r="XO225" s="35"/>
      <c r="XP225" s="35"/>
      <c r="XQ225" s="35"/>
      <c r="XR225" s="35"/>
      <c r="XS225" s="35"/>
      <c r="XT225" s="35"/>
      <c r="XU225" s="35"/>
      <c r="XV225" s="35"/>
      <c r="XW225" s="35"/>
      <c r="XX225" s="35"/>
      <c r="XY225" s="35"/>
      <c r="XZ225" s="35"/>
      <c r="YA225" s="35"/>
      <c r="YB225" s="35"/>
      <c r="YC225" s="35"/>
      <c r="YD225" s="35"/>
      <c r="YE225" s="35"/>
      <c r="YF225" s="35"/>
      <c r="YG225" s="35"/>
      <c r="YH225" s="35"/>
      <c r="YI225" s="35"/>
      <c r="YJ225" s="35"/>
      <c r="YK225" s="35"/>
      <c r="YL225" s="35"/>
      <c r="YM225" s="35"/>
      <c r="YN225" s="35"/>
      <c r="YO225" s="35"/>
      <c r="YP225" s="35"/>
      <c r="YQ225" s="35"/>
      <c r="YR225" s="35"/>
      <c r="YS225" s="35"/>
      <c r="YT225" s="35"/>
      <c r="YU225" s="35"/>
      <c r="YV225" s="35"/>
      <c r="YW225" s="35"/>
      <c r="YX225" s="35"/>
      <c r="YY225" s="35"/>
      <c r="YZ225" s="35"/>
      <c r="ZA225" s="35"/>
      <c r="ZB225" s="35"/>
      <c r="ZC225" s="35"/>
      <c r="ZD225" s="35"/>
      <c r="ZE225" s="35"/>
      <c r="ZF225" s="35"/>
      <c r="ZG225" s="35"/>
      <c r="ZH225" s="35"/>
      <c r="ZI225" s="35"/>
      <c r="ZJ225" s="35"/>
      <c r="ZK225" s="35"/>
      <c r="ZL225" s="35"/>
      <c r="ZM225" s="35"/>
      <c r="ZN225" s="35"/>
      <c r="ZO225" s="35"/>
      <c r="ZP225" s="35"/>
      <c r="ZQ225" s="35"/>
      <c r="ZR225" s="35"/>
      <c r="ZS225" s="35"/>
      <c r="ZT225" s="35"/>
      <c r="ZU225" s="35"/>
      <c r="ZV225" s="35"/>
      <c r="ZW225" s="35"/>
      <c r="ZX225" s="35"/>
      <c r="ZY225" s="35"/>
      <c r="ZZ225" s="35"/>
      <c r="AAA225" s="35"/>
      <c r="AAB225" s="35"/>
      <c r="AAC225" s="35"/>
      <c r="AAD225" s="35"/>
      <c r="AAE225" s="35"/>
      <c r="AAF225" s="35"/>
      <c r="AAG225" s="35"/>
      <c r="AAH225" s="35"/>
      <c r="AAI225" s="35"/>
      <c r="AAJ225" s="35"/>
      <c r="AAK225" s="35"/>
      <c r="AAL225" s="35"/>
      <c r="AAM225" s="35"/>
      <c r="AAN225" s="35"/>
      <c r="AAO225" s="35"/>
      <c r="AAP225" s="35"/>
      <c r="AAQ225" s="35"/>
      <c r="AAR225" s="35"/>
      <c r="AAS225" s="35"/>
      <c r="AAT225" s="35"/>
      <c r="AAU225" s="35"/>
      <c r="AAV225" s="35"/>
      <c r="AAW225" s="35"/>
      <c r="AAX225" s="35"/>
      <c r="AAY225" s="35"/>
      <c r="AAZ225" s="35"/>
      <c r="ABA225" s="35"/>
      <c r="ABB225" s="35"/>
      <c r="ABC225" s="35"/>
      <c r="ABD225" s="35"/>
      <c r="ABE225" s="35"/>
      <c r="ABF225" s="35"/>
      <c r="ABG225" s="35"/>
      <c r="ABH225" s="35"/>
      <c r="ABI225" s="35"/>
      <c r="ABJ225" s="35"/>
      <c r="ABK225" s="35"/>
      <c r="ABL225" s="35"/>
      <c r="ABM225" s="35"/>
      <c r="ABN225" s="35"/>
      <c r="ABO225" s="35"/>
      <c r="ABP225" s="35"/>
      <c r="ABQ225" s="35"/>
      <c r="ABR225" s="35"/>
      <c r="ABS225" s="35"/>
      <c r="ABT225" s="35"/>
      <c r="ABU225" s="35"/>
      <c r="ABV225" s="35"/>
      <c r="ABW225" s="35"/>
      <c r="ABX225" s="35"/>
      <c r="ABY225" s="35"/>
      <c r="ABZ225" s="35"/>
      <c r="ACA225" s="35"/>
      <c r="ACB225" s="35"/>
      <c r="ACC225" s="35"/>
      <c r="ACD225" s="35"/>
      <c r="ACE225" s="35"/>
      <c r="ACF225" s="35"/>
      <c r="ACG225" s="35"/>
      <c r="ACH225" s="35"/>
      <c r="ACI225" s="35"/>
      <c r="ACJ225" s="35"/>
      <c r="ACK225" s="35"/>
      <c r="ACL225" s="35"/>
      <c r="ACM225" s="35"/>
      <c r="ACN225" s="35"/>
      <c r="ACO225" s="35"/>
      <c r="ACP225" s="35"/>
      <c r="ACQ225" s="35"/>
      <c r="ACR225" s="35"/>
      <c r="ACS225" s="35"/>
      <c r="ACT225" s="35"/>
      <c r="ACU225" s="35"/>
      <c r="ACV225" s="35"/>
      <c r="ACW225" s="35"/>
      <c r="ACX225" s="35"/>
      <c r="ACY225" s="35"/>
      <c r="ACZ225" s="35"/>
      <c r="ADA225" s="35"/>
      <c r="ADB225" s="35"/>
      <c r="ADC225" s="35"/>
      <c r="ADD225" s="35"/>
      <c r="ADE225" s="35"/>
      <c r="ADF225" s="35"/>
      <c r="ADG225" s="35"/>
      <c r="ADH225" s="35"/>
      <c r="ADI225" s="35"/>
      <c r="ADJ225" s="35"/>
      <c r="ADK225" s="35"/>
      <c r="ADL225" s="35"/>
      <c r="ADM225" s="35"/>
      <c r="ADN225" s="35"/>
      <c r="ADO225" s="35"/>
      <c r="ADP225" s="35"/>
      <c r="ADQ225" s="35"/>
      <c r="ADR225" s="35"/>
      <c r="ADS225" s="35"/>
      <c r="ADT225" s="35"/>
      <c r="ADU225" s="35"/>
      <c r="ADV225" s="35"/>
      <c r="ADW225" s="35"/>
      <c r="ADX225" s="35"/>
      <c r="ADY225" s="35"/>
      <c r="ADZ225" s="35"/>
      <c r="AEA225" s="35"/>
      <c r="AEB225" s="35"/>
      <c r="AEC225" s="35"/>
      <c r="AED225" s="35"/>
      <c r="AEE225" s="35"/>
      <c r="AEF225" s="35"/>
      <c r="AEG225" s="35"/>
      <c r="AEH225" s="35"/>
      <c r="AEI225" s="35"/>
      <c r="AEJ225" s="35"/>
      <c r="AEK225" s="35"/>
      <c r="AEL225" s="35"/>
      <c r="AEM225" s="35"/>
      <c r="AEN225" s="35"/>
      <c r="AEO225" s="35"/>
      <c r="AEP225" s="35"/>
      <c r="AEQ225" s="35"/>
      <c r="AER225" s="35"/>
      <c r="AES225" s="35"/>
      <c r="AET225" s="35"/>
      <c r="AEU225" s="35"/>
      <c r="AEV225" s="35"/>
      <c r="AEW225" s="35"/>
      <c r="AEX225" s="35"/>
      <c r="AEY225" s="35"/>
      <c r="AEZ225" s="35"/>
      <c r="AFA225" s="35"/>
      <c r="AFB225" s="35"/>
      <c r="AFC225" s="35"/>
      <c r="AFD225" s="35"/>
      <c r="AFE225" s="35"/>
      <c r="AFF225" s="35"/>
      <c r="AFG225" s="35"/>
      <c r="AFH225" s="35"/>
      <c r="AFI225" s="35"/>
      <c r="AFJ225" s="35"/>
      <c r="AFK225" s="35"/>
      <c r="AFL225" s="35"/>
      <c r="AFM225" s="35"/>
      <c r="AFN225" s="35"/>
      <c r="AFO225" s="35"/>
      <c r="AFP225" s="35"/>
      <c r="AFQ225" s="35"/>
      <c r="AFR225" s="35"/>
      <c r="AFS225" s="35"/>
      <c r="AFT225" s="35"/>
      <c r="AFU225" s="35"/>
      <c r="AFV225" s="35"/>
      <c r="AFW225" s="35"/>
      <c r="AFX225" s="35"/>
      <c r="AFY225" s="35"/>
      <c r="AFZ225" s="35"/>
      <c r="AGA225" s="35"/>
      <c r="AGB225" s="35"/>
      <c r="AGC225" s="35"/>
      <c r="AGD225" s="35"/>
      <c r="AGE225" s="35"/>
      <c r="AGF225" s="35"/>
      <c r="AGG225" s="35"/>
      <c r="AGH225" s="35"/>
      <c r="AGI225" s="35"/>
      <c r="AGJ225" s="35"/>
      <c r="AGK225" s="35"/>
      <c r="AGL225" s="35"/>
      <c r="AGM225" s="35"/>
      <c r="AGN225" s="35"/>
      <c r="AGO225" s="35"/>
      <c r="AGP225" s="35"/>
      <c r="AGQ225" s="35"/>
      <c r="AGR225" s="35"/>
      <c r="AGS225" s="35"/>
      <c r="AGT225" s="35"/>
      <c r="AGU225" s="35"/>
      <c r="AGV225" s="35"/>
      <c r="AGW225" s="35"/>
      <c r="AGX225" s="35"/>
      <c r="AGY225" s="35"/>
      <c r="AGZ225" s="35"/>
      <c r="AHA225" s="35"/>
      <c r="AHB225" s="35"/>
      <c r="AHC225" s="35"/>
      <c r="AHD225" s="35"/>
      <c r="AHE225" s="35"/>
      <c r="AHF225" s="35"/>
      <c r="AHG225" s="35"/>
      <c r="AHH225" s="35"/>
      <c r="AHI225" s="35"/>
      <c r="AHJ225" s="35"/>
      <c r="AHK225" s="35"/>
      <c r="AHL225" s="35"/>
      <c r="AHM225" s="35"/>
      <c r="AHN225" s="35"/>
      <c r="AHO225" s="35"/>
      <c r="AHP225" s="35"/>
      <c r="AHQ225" s="35"/>
      <c r="AHR225" s="35"/>
      <c r="AHS225" s="35"/>
      <c r="AHT225" s="35"/>
      <c r="AHU225" s="35"/>
      <c r="AHV225" s="35"/>
      <c r="AHW225" s="35"/>
      <c r="AHX225" s="35"/>
      <c r="AHY225" s="35"/>
      <c r="AHZ225" s="35"/>
      <c r="AIA225" s="35"/>
      <c r="AIB225" s="35"/>
      <c r="AIC225" s="35"/>
      <c r="AID225" s="35"/>
      <c r="AIE225" s="35"/>
      <c r="AIF225" s="35"/>
      <c r="AIG225" s="35"/>
      <c r="AIH225" s="35"/>
      <c r="AII225" s="35"/>
      <c r="AIJ225" s="35"/>
      <c r="AIK225" s="35"/>
      <c r="AIL225" s="35"/>
      <c r="AIM225" s="35"/>
      <c r="AIN225" s="35"/>
      <c r="AIO225" s="35"/>
      <c r="AIP225" s="35"/>
      <c r="AIQ225" s="35"/>
      <c r="AIR225" s="35"/>
      <c r="AIS225" s="35"/>
      <c r="AIT225" s="35"/>
      <c r="AIU225" s="35"/>
      <c r="AIV225" s="35"/>
      <c r="AIW225" s="35"/>
      <c r="AIX225" s="35"/>
      <c r="AIY225" s="35"/>
      <c r="AIZ225" s="35"/>
      <c r="AJA225" s="35"/>
      <c r="AJB225" s="35"/>
      <c r="AJC225" s="35"/>
      <c r="AJD225" s="35"/>
      <c r="AJE225" s="35"/>
      <c r="AJF225" s="35"/>
      <c r="AJG225" s="35"/>
      <c r="AJH225" s="35"/>
      <c r="AJI225" s="35"/>
      <c r="AJJ225" s="35"/>
      <c r="AJK225" s="35"/>
      <c r="AJL225" s="35"/>
      <c r="AJM225" s="35"/>
      <c r="AJN225" s="35"/>
      <c r="AJO225" s="35"/>
      <c r="AJP225" s="35"/>
      <c r="AJQ225" s="35"/>
      <c r="AJR225" s="35"/>
      <c r="AJS225" s="35"/>
      <c r="AJT225" s="35"/>
      <c r="AJU225" s="35"/>
      <c r="AJV225" s="35"/>
      <c r="AJW225" s="35"/>
      <c r="AJX225" s="35"/>
      <c r="AJY225" s="35"/>
      <c r="AJZ225" s="35"/>
      <c r="AKA225" s="35"/>
      <c r="AKB225" s="35"/>
      <c r="AKC225" s="35"/>
      <c r="AKD225" s="35"/>
      <c r="AKE225" s="35"/>
      <c r="AKF225" s="35"/>
      <c r="AKG225" s="35"/>
      <c r="AKH225" s="35"/>
      <c r="AKI225" s="35"/>
      <c r="AKJ225" s="35"/>
      <c r="AKK225" s="35"/>
      <c r="AKL225" s="35"/>
      <c r="AKM225" s="35"/>
      <c r="AKN225" s="35"/>
      <c r="AKO225" s="35"/>
      <c r="AKP225" s="35"/>
      <c r="AKQ225" s="35"/>
      <c r="AKR225" s="35"/>
      <c r="AKS225" s="35"/>
      <c r="AKT225" s="35"/>
      <c r="AKU225" s="35"/>
      <c r="AKV225" s="35"/>
      <c r="AKW225" s="35"/>
      <c r="AKX225" s="35"/>
      <c r="AKY225" s="35"/>
      <c r="AKZ225" s="35"/>
      <c r="ALA225" s="35"/>
      <c r="ALB225" s="35"/>
      <c r="ALC225" s="35"/>
      <c r="ALD225" s="35"/>
      <c r="ALE225" s="35"/>
      <c r="ALF225" s="35"/>
      <c r="ALG225" s="35"/>
      <c r="ALH225" s="35"/>
      <c r="ALI225" s="35"/>
      <c r="ALJ225" s="35"/>
      <c r="ALK225" s="35"/>
      <c r="ALL225" s="35"/>
      <c r="ALM225" s="35"/>
      <c r="ALN225" s="35"/>
      <c r="ALO225" s="35"/>
      <c r="ALP225" s="35"/>
      <c r="ALQ225" s="35"/>
      <c r="ALR225" s="35"/>
      <c r="ALS225" s="35"/>
      <c r="ALT225" s="35"/>
      <c r="ALU225" s="35"/>
      <c r="ALV225" s="35"/>
      <c r="ALW225" s="35"/>
      <c r="ALX225" s="35"/>
      <c r="ALY225" s="35"/>
      <c r="ALZ225" s="35"/>
      <c r="AMA225" s="35"/>
    </row>
    <row r="226" spans="14:1015">
      <c r="N226" s="3">
        <f>Y226*info!T$4+AC226*info!T$5+AG226*info!T$6+AK226*info!T$7+N225</f>
        <v>4.9589999999999934</v>
      </c>
      <c r="P226" s="45">
        <v>186</v>
      </c>
      <c r="Q226" s="131"/>
      <c r="R226" s="131"/>
      <c r="S226" s="161">
        <f t="shared" si="93"/>
        <v>3.3006719367588935E-2</v>
      </c>
      <c r="T226" s="169">
        <f>AA225*$AA$30*$AA$34*(1-$AA$32)+AE225*$AE$30*$AE$34*(1-$AE$32)+AI225*$AI$30*$AI$34*(1-$AI$32)+AM225*$AM$30*$AM$34*(1-$AM$32)+AQ225*$AQ$30*$AQ$34*(1-$AQ$32)+AU225*$AU$30*$AU$34*(1-$AU$32)+Q226-R226+AW225+AX225+Advance!G200</f>
        <v>0.29069999999999863</v>
      </c>
      <c r="U226" s="132">
        <f t="shared" si="102"/>
        <v>0</v>
      </c>
      <c r="V226" s="165">
        <f t="shared" si="81"/>
        <v>0.29069999999999863</v>
      </c>
      <c r="W226" s="166">
        <f t="shared" si="94"/>
        <v>11.472</v>
      </c>
      <c r="X226" s="49"/>
      <c r="Y226" s="42">
        <f t="shared" si="73"/>
        <v>0</v>
      </c>
      <c r="Z226" s="46">
        <f t="shared" si="95"/>
        <v>0</v>
      </c>
      <c r="AA226" s="47">
        <f t="shared" si="82"/>
        <v>0</v>
      </c>
      <c r="AB226" s="48">
        <f t="shared" si="83"/>
        <v>0.29069999999999863</v>
      </c>
      <c r="AC226" s="49">
        <f t="shared" si="84"/>
        <v>0</v>
      </c>
      <c r="AD226" s="46">
        <f t="shared" si="96"/>
        <v>0</v>
      </c>
      <c r="AE226" s="46">
        <f t="shared" si="85"/>
        <v>100</v>
      </c>
      <c r="AF226" s="50">
        <f t="shared" si="74"/>
        <v>0.29069999999999863</v>
      </c>
      <c r="AG226" s="42">
        <f t="shared" si="97"/>
        <v>0</v>
      </c>
      <c r="AH226" s="46">
        <f t="shared" si="98"/>
        <v>0</v>
      </c>
      <c r="AI226" s="46">
        <f t="shared" si="86"/>
        <v>200</v>
      </c>
      <c r="AJ226" s="50">
        <f t="shared" si="75"/>
        <v>0.29069999999999863</v>
      </c>
      <c r="AK226" s="42">
        <f t="shared" si="87"/>
        <v>8</v>
      </c>
      <c r="AL226" s="46">
        <f t="shared" si="99"/>
        <v>-7</v>
      </c>
      <c r="AM226" s="46">
        <f t="shared" si="88"/>
        <v>152</v>
      </c>
      <c r="AN226" s="50">
        <f t="shared" si="76"/>
        <v>2.6999999999986479E-3</v>
      </c>
      <c r="AO226" s="42">
        <f t="shared" si="89"/>
        <v>0</v>
      </c>
      <c r="AP226" s="46">
        <f t="shared" si="100"/>
        <v>0</v>
      </c>
      <c r="AQ226" s="46">
        <f t="shared" si="90"/>
        <v>0</v>
      </c>
      <c r="AR226" s="50">
        <f t="shared" si="77"/>
        <v>2.6999999999986479E-3</v>
      </c>
      <c r="AS226" s="42">
        <f t="shared" si="91"/>
        <v>0</v>
      </c>
      <c r="AT226" s="46">
        <f t="shared" si="101"/>
        <v>0</v>
      </c>
      <c r="AU226" s="46">
        <f t="shared" si="92"/>
        <v>0</v>
      </c>
      <c r="AV226" s="51">
        <f t="shared" si="78"/>
        <v>2.6999999999986479E-3</v>
      </c>
      <c r="AW226" s="42">
        <f t="shared" si="79"/>
        <v>0.29069999999999863</v>
      </c>
      <c r="AX226" s="43">
        <f t="shared" si="80"/>
        <v>-0.28799999999999998</v>
      </c>
      <c r="AY226" s="42">
        <f t="shared" si="103"/>
        <v>452</v>
      </c>
      <c r="AZ226" s="52">
        <f t="shared" si="104"/>
        <v>11.472</v>
      </c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  <c r="QR226" s="35"/>
      <c r="QS226" s="35"/>
      <c r="QT226" s="35"/>
      <c r="QU226" s="35"/>
      <c r="QV226" s="35"/>
      <c r="QW226" s="35"/>
      <c r="QX226" s="35"/>
      <c r="QY226" s="35"/>
      <c r="QZ226" s="35"/>
      <c r="RA226" s="35"/>
      <c r="RB226" s="35"/>
      <c r="RC226" s="35"/>
      <c r="RD226" s="35"/>
      <c r="RE226" s="35"/>
      <c r="RF226" s="35"/>
      <c r="RG226" s="35"/>
      <c r="RH226" s="35"/>
      <c r="RI226" s="35"/>
      <c r="RJ226" s="35"/>
      <c r="RK226" s="35"/>
      <c r="RL226" s="35"/>
      <c r="RM226" s="35"/>
      <c r="RN226" s="35"/>
      <c r="RO226" s="35"/>
      <c r="RP226" s="35"/>
      <c r="RQ226" s="35"/>
      <c r="RR226" s="35"/>
      <c r="RS226" s="35"/>
      <c r="RT226" s="35"/>
      <c r="RU226" s="35"/>
      <c r="RV226" s="35"/>
      <c r="RW226" s="35"/>
      <c r="RX226" s="35"/>
      <c r="RY226" s="35"/>
      <c r="RZ226" s="35"/>
      <c r="SA226" s="35"/>
      <c r="SB226" s="35"/>
      <c r="SC226" s="35"/>
      <c r="SD226" s="35"/>
      <c r="SE226" s="35"/>
      <c r="SF226" s="35"/>
      <c r="SG226" s="35"/>
      <c r="SH226" s="35"/>
      <c r="SI226" s="35"/>
      <c r="SJ226" s="35"/>
      <c r="SK226" s="35"/>
      <c r="SL226" s="35"/>
      <c r="SM226" s="35"/>
      <c r="SN226" s="35"/>
      <c r="SO226" s="35"/>
      <c r="SP226" s="35"/>
      <c r="SQ226" s="35"/>
      <c r="SR226" s="35"/>
      <c r="SS226" s="35"/>
      <c r="ST226" s="35"/>
      <c r="SU226" s="35"/>
      <c r="SV226" s="35"/>
      <c r="SW226" s="35"/>
      <c r="SX226" s="35"/>
      <c r="SY226" s="35"/>
      <c r="SZ226" s="35"/>
      <c r="TA226" s="35"/>
      <c r="TB226" s="35"/>
      <c r="TC226" s="35"/>
      <c r="TD226" s="35"/>
      <c r="TE226" s="35"/>
      <c r="TF226" s="35"/>
      <c r="TG226" s="35"/>
      <c r="TH226" s="35"/>
      <c r="TI226" s="35"/>
      <c r="TJ226" s="35"/>
      <c r="TK226" s="35"/>
      <c r="TL226" s="35"/>
      <c r="TM226" s="35"/>
      <c r="TN226" s="35"/>
      <c r="TO226" s="35"/>
      <c r="TP226" s="35"/>
      <c r="TQ226" s="35"/>
      <c r="TR226" s="35"/>
      <c r="TS226" s="35"/>
      <c r="TT226" s="35"/>
      <c r="TU226" s="35"/>
      <c r="TV226" s="35"/>
      <c r="TW226" s="35"/>
      <c r="TX226" s="35"/>
      <c r="TY226" s="35"/>
      <c r="TZ226" s="35"/>
      <c r="UA226" s="35"/>
      <c r="UB226" s="35"/>
      <c r="UC226" s="35"/>
      <c r="UD226" s="35"/>
      <c r="UE226" s="35"/>
      <c r="UF226" s="35"/>
      <c r="UG226" s="35"/>
      <c r="UH226" s="35"/>
      <c r="UI226" s="35"/>
      <c r="UJ226" s="35"/>
      <c r="UK226" s="35"/>
      <c r="UL226" s="35"/>
      <c r="UM226" s="35"/>
      <c r="UN226" s="35"/>
      <c r="UO226" s="35"/>
      <c r="UP226" s="35"/>
      <c r="UQ226" s="35"/>
      <c r="UR226" s="35"/>
      <c r="US226" s="35"/>
      <c r="UT226" s="35"/>
      <c r="UU226" s="35"/>
      <c r="UV226" s="35"/>
      <c r="UW226" s="35"/>
      <c r="UX226" s="35"/>
      <c r="UY226" s="35"/>
      <c r="UZ226" s="35"/>
      <c r="VA226" s="35"/>
      <c r="VB226" s="35"/>
      <c r="VC226" s="35"/>
      <c r="VD226" s="35"/>
      <c r="VE226" s="35"/>
      <c r="VF226" s="35"/>
      <c r="VG226" s="35"/>
      <c r="VH226" s="35"/>
      <c r="VI226" s="35"/>
      <c r="VJ226" s="35"/>
      <c r="VK226" s="35"/>
      <c r="VL226" s="35"/>
      <c r="VM226" s="35"/>
      <c r="VN226" s="35"/>
      <c r="VO226" s="35"/>
      <c r="VP226" s="35"/>
      <c r="VQ226" s="35"/>
      <c r="VR226" s="35"/>
      <c r="VS226" s="35"/>
      <c r="VT226" s="35"/>
      <c r="VU226" s="35"/>
      <c r="VV226" s="35"/>
      <c r="VW226" s="35"/>
      <c r="VX226" s="35"/>
      <c r="VY226" s="35"/>
      <c r="VZ226" s="35"/>
      <c r="WA226" s="35"/>
      <c r="WB226" s="35"/>
      <c r="WC226" s="35"/>
      <c r="WD226" s="35"/>
      <c r="WE226" s="35"/>
      <c r="WF226" s="35"/>
      <c r="WG226" s="35"/>
      <c r="WH226" s="35"/>
      <c r="WI226" s="35"/>
      <c r="WJ226" s="35"/>
      <c r="WK226" s="35"/>
      <c r="WL226" s="35"/>
      <c r="WM226" s="35"/>
      <c r="WN226" s="35"/>
      <c r="WO226" s="35"/>
      <c r="WP226" s="35"/>
      <c r="WQ226" s="35"/>
      <c r="WR226" s="35"/>
      <c r="WS226" s="35"/>
      <c r="WT226" s="35"/>
      <c r="WU226" s="35"/>
      <c r="WV226" s="35"/>
      <c r="WW226" s="35"/>
      <c r="WX226" s="35"/>
      <c r="WY226" s="35"/>
      <c r="WZ226" s="35"/>
      <c r="XA226" s="35"/>
      <c r="XB226" s="35"/>
      <c r="XC226" s="35"/>
      <c r="XD226" s="35"/>
      <c r="XE226" s="35"/>
      <c r="XF226" s="35"/>
      <c r="XG226" s="35"/>
      <c r="XH226" s="35"/>
      <c r="XI226" s="35"/>
      <c r="XJ226" s="35"/>
      <c r="XK226" s="35"/>
      <c r="XL226" s="35"/>
      <c r="XM226" s="35"/>
      <c r="XN226" s="35"/>
      <c r="XO226" s="35"/>
      <c r="XP226" s="35"/>
      <c r="XQ226" s="35"/>
      <c r="XR226" s="35"/>
      <c r="XS226" s="35"/>
      <c r="XT226" s="35"/>
      <c r="XU226" s="35"/>
      <c r="XV226" s="35"/>
      <c r="XW226" s="35"/>
      <c r="XX226" s="35"/>
      <c r="XY226" s="35"/>
      <c r="XZ226" s="35"/>
      <c r="YA226" s="35"/>
      <c r="YB226" s="35"/>
      <c r="YC226" s="35"/>
      <c r="YD226" s="35"/>
      <c r="YE226" s="35"/>
      <c r="YF226" s="35"/>
      <c r="YG226" s="35"/>
      <c r="YH226" s="35"/>
      <c r="YI226" s="35"/>
      <c r="YJ226" s="35"/>
      <c r="YK226" s="35"/>
      <c r="YL226" s="35"/>
      <c r="YM226" s="35"/>
      <c r="YN226" s="35"/>
      <c r="YO226" s="35"/>
      <c r="YP226" s="35"/>
      <c r="YQ226" s="35"/>
      <c r="YR226" s="35"/>
      <c r="YS226" s="35"/>
      <c r="YT226" s="35"/>
      <c r="YU226" s="35"/>
      <c r="YV226" s="35"/>
      <c r="YW226" s="35"/>
      <c r="YX226" s="35"/>
      <c r="YY226" s="35"/>
      <c r="YZ226" s="35"/>
      <c r="ZA226" s="35"/>
      <c r="ZB226" s="35"/>
      <c r="ZC226" s="35"/>
      <c r="ZD226" s="35"/>
      <c r="ZE226" s="35"/>
      <c r="ZF226" s="35"/>
      <c r="ZG226" s="35"/>
      <c r="ZH226" s="35"/>
      <c r="ZI226" s="35"/>
      <c r="ZJ226" s="35"/>
      <c r="ZK226" s="35"/>
      <c r="ZL226" s="35"/>
      <c r="ZM226" s="35"/>
      <c r="ZN226" s="35"/>
      <c r="ZO226" s="35"/>
      <c r="ZP226" s="35"/>
      <c r="ZQ226" s="35"/>
      <c r="ZR226" s="35"/>
      <c r="ZS226" s="35"/>
      <c r="ZT226" s="35"/>
      <c r="ZU226" s="35"/>
      <c r="ZV226" s="35"/>
      <c r="ZW226" s="35"/>
      <c r="ZX226" s="35"/>
      <c r="ZY226" s="35"/>
      <c r="ZZ226" s="35"/>
      <c r="AAA226" s="35"/>
      <c r="AAB226" s="35"/>
      <c r="AAC226" s="35"/>
      <c r="AAD226" s="35"/>
      <c r="AAE226" s="35"/>
      <c r="AAF226" s="35"/>
      <c r="AAG226" s="35"/>
      <c r="AAH226" s="35"/>
      <c r="AAI226" s="35"/>
      <c r="AAJ226" s="35"/>
      <c r="AAK226" s="35"/>
      <c r="AAL226" s="35"/>
      <c r="AAM226" s="35"/>
      <c r="AAN226" s="35"/>
      <c r="AAO226" s="35"/>
      <c r="AAP226" s="35"/>
      <c r="AAQ226" s="35"/>
      <c r="AAR226" s="35"/>
      <c r="AAS226" s="35"/>
      <c r="AAT226" s="35"/>
      <c r="AAU226" s="35"/>
      <c r="AAV226" s="35"/>
      <c r="AAW226" s="35"/>
      <c r="AAX226" s="35"/>
      <c r="AAY226" s="35"/>
      <c r="AAZ226" s="35"/>
      <c r="ABA226" s="35"/>
      <c r="ABB226" s="35"/>
      <c r="ABC226" s="35"/>
      <c r="ABD226" s="35"/>
      <c r="ABE226" s="35"/>
      <c r="ABF226" s="35"/>
      <c r="ABG226" s="35"/>
      <c r="ABH226" s="35"/>
      <c r="ABI226" s="35"/>
      <c r="ABJ226" s="35"/>
      <c r="ABK226" s="35"/>
      <c r="ABL226" s="35"/>
      <c r="ABM226" s="35"/>
      <c r="ABN226" s="35"/>
      <c r="ABO226" s="35"/>
      <c r="ABP226" s="35"/>
      <c r="ABQ226" s="35"/>
      <c r="ABR226" s="35"/>
      <c r="ABS226" s="35"/>
      <c r="ABT226" s="35"/>
      <c r="ABU226" s="35"/>
      <c r="ABV226" s="35"/>
      <c r="ABW226" s="35"/>
      <c r="ABX226" s="35"/>
      <c r="ABY226" s="35"/>
      <c r="ABZ226" s="35"/>
      <c r="ACA226" s="35"/>
      <c r="ACB226" s="35"/>
      <c r="ACC226" s="35"/>
      <c r="ACD226" s="35"/>
      <c r="ACE226" s="35"/>
      <c r="ACF226" s="35"/>
      <c r="ACG226" s="35"/>
      <c r="ACH226" s="35"/>
      <c r="ACI226" s="35"/>
      <c r="ACJ226" s="35"/>
      <c r="ACK226" s="35"/>
      <c r="ACL226" s="35"/>
      <c r="ACM226" s="35"/>
      <c r="ACN226" s="35"/>
      <c r="ACO226" s="35"/>
      <c r="ACP226" s="35"/>
      <c r="ACQ226" s="35"/>
      <c r="ACR226" s="35"/>
      <c r="ACS226" s="35"/>
      <c r="ACT226" s="35"/>
      <c r="ACU226" s="35"/>
      <c r="ACV226" s="35"/>
      <c r="ACW226" s="35"/>
      <c r="ACX226" s="35"/>
      <c r="ACY226" s="35"/>
      <c r="ACZ226" s="35"/>
      <c r="ADA226" s="35"/>
      <c r="ADB226" s="35"/>
      <c r="ADC226" s="35"/>
      <c r="ADD226" s="35"/>
      <c r="ADE226" s="35"/>
      <c r="ADF226" s="35"/>
      <c r="ADG226" s="35"/>
      <c r="ADH226" s="35"/>
      <c r="ADI226" s="35"/>
      <c r="ADJ226" s="35"/>
      <c r="ADK226" s="35"/>
      <c r="ADL226" s="35"/>
      <c r="ADM226" s="35"/>
      <c r="ADN226" s="35"/>
      <c r="ADO226" s="35"/>
      <c r="ADP226" s="35"/>
      <c r="ADQ226" s="35"/>
      <c r="ADR226" s="35"/>
      <c r="ADS226" s="35"/>
      <c r="ADT226" s="35"/>
      <c r="ADU226" s="35"/>
      <c r="ADV226" s="35"/>
      <c r="ADW226" s="35"/>
      <c r="ADX226" s="35"/>
      <c r="ADY226" s="35"/>
      <c r="ADZ226" s="35"/>
      <c r="AEA226" s="35"/>
      <c r="AEB226" s="35"/>
      <c r="AEC226" s="35"/>
      <c r="AED226" s="35"/>
      <c r="AEE226" s="35"/>
      <c r="AEF226" s="35"/>
      <c r="AEG226" s="35"/>
      <c r="AEH226" s="35"/>
      <c r="AEI226" s="35"/>
      <c r="AEJ226" s="35"/>
      <c r="AEK226" s="35"/>
      <c r="AEL226" s="35"/>
      <c r="AEM226" s="35"/>
      <c r="AEN226" s="35"/>
      <c r="AEO226" s="35"/>
      <c r="AEP226" s="35"/>
      <c r="AEQ226" s="35"/>
      <c r="AER226" s="35"/>
      <c r="AES226" s="35"/>
      <c r="AET226" s="35"/>
      <c r="AEU226" s="35"/>
      <c r="AEV226" s="35"/>
      <c r="AEW226" s="35"/>
      <c r="AEX226" s="35"/>
      <c r="AEY226" s="35"/>
      <c r="AEZ226" s="35"/>
      <c r="AFA226" s="35"/>
      <c r="AFB226" s="35"/>
      <c r="AFC226" s="35"/>
      <c r="AFD226" s="35"/>
      <c r="AFE226" s="35"/>
      <c r="AFF226" s="35"/>
      <c r="AFG226" s="35"/>
      <c r="AFH226" s="35"/>
      <c r="AFI226" s="35"/>
      <c r="AFJ226" s="35"/>
      <c r="AFK226" s="35"/>
      <c r="AFL226" s="35"/>
      <c r="AFM226" s="35"/>
      <c r="AFN226" s="35"/>
      <c r="AFO226" s="35"/>
      <c r="AFP226" s="35"/>
      <c r="AFQ226" s="35"/>
      <c r="AFR226" s="35"/>
      <c r="AFS226" s="35"/>
      <c r="AFT226" s="35"/>
      <c r="AFU226" s="35"/>
      <c r="AFV226" s="35"/>
      <c r="AFW226" s="35"/>
      <c r="AFX226" s="35"/>
      <c r="AFY226" s="35"/>
      <c r="AFZ226" s="35"/>
      <c r="AGA226" s="35"/>
      <c r="AGB226" s="35"/>
      <c r="AGC226" s="35"/>
      <c r="AGD226" s="35"/>
      <c r="AGE226" s="35"/>
      <c r="AGF226" s="35"/>
      <c r="AGG226" s="35"/>
      <c r="AGH226" s="35"/>
      <c r="AGI226" s="35"/>
      <c r="AGJ226" s="35"/>
      <c r="AGK226" s="35"/>
      <c r="AGL226" s="35"/>
      <c r="AGM226" s="35"/>
      <c r="AGN226" s="35"/>
      <c r="AGO226" s="35"/>
      <c r="AGP226" s="35"/>
      <c r="AGQ226" s="35"/>
      <c r="AGR226" s="35"/>
      <c r="AGS226" s="35"/>
      <c r="AGT226" s="35"/>
      <c r="AGU226" s="35"/>
      <c r="AGV226" s="35"/>
      <c r="AGW226" s="35"/>
      <c r="AGX226" s="35"/>
      <c r="AGY226" s="35"/>
      <c r="AGZ226" s="35"/>
      <c r="AHA226" s="35"/>
      <c r="AHB226" s="35"/>
      <c r="AHC226" s="35"/>
      <c r="AHD226" s="35"/>
      <c r="AHE226" s="35"/>
      <c r="AHF226" s="35"/>
      <c r="AHG226" s="35"/>
      <c r="AHH226" s="35"/>
      <c r="AHI226" s="35"/>
      <c r="AHJ226" s="35"/>
      <c r="AHK226" s="35"/>
      <c r="AHL226" s="35"/>
      <c r="AHM226" s="35"/>
      <c r="AHN226" s="35"/>
      <c r="AHO226" s="35"/>
      <c r="AHP226" s="35"/>
      <c r="AHQ226" s="35"/>
      <c r="AHR226" s="35"/>
      <c r="AHS226" s="35"/>
      <c r="AHT226" s="35"/>
      <c r="AHU226" s="35"/>
      <c r="AHV226" s="35"/>
      <c r="AHW226" s="35"/>
      <c r="AHX226" s="35"/>
      <c r="AHY226" s="35"/>
      <c r="AHZ226" s="35"/>
      <c r="AIA226" s="35"/>
      <c r="AIB226" s="35"/>
      <c r="AIC226" s="35"/>
      <c r="AID226" s="35"/>
      <c r="AIE226" s="35"/>
      <c r="AIF226" s="35"/>
      <c r="AIG226" s="35"/>
      <c r="AIH226" s="35"/>
      <c r="AII226" s="35"/>
      <c r="AIJ226" s="35"/>
      <c r="AIK226" s="35"/>
      <c r="AIL226" s="35"/>
      <c r="AIM226" s="35"/>
      <c r="AIN226" s="35"/>
      <c r="AIO226" s="35"/>
      <c r="AIP226" s="35"/>
      <c r="AIQ226" s="35"/>
      <c r="AIR226" s="35"/>
      <c r="AIS226" s="35"/>
      <c r="AIT226" s="35"/>
      <c r="AIU226" s="35"/>
      <c r="AIV226" s="35"/>
      <c r="AIW226" s="35"/>
      <c r="AIX226" s="35"/>
      <c r="AIY226" s="35"/>
      <c r="AIZ226" s="35"/>
      <c r="AJA226" s="35"/>
      <c r="AJB226" s="35"/>
      <c r="AJC226" s="35"/>
      <c r="AJD226" s="35"/>
      <c r="AJE226" s="35"/>
      <c r="AJF226" s="35"/>
      <c r="AJG226" s="35"/>
      <c r="AJH226" s="35"/>
      <c r="AJI226" s="35"/>
      <c r="AJJ226" s="35"/>
      <c r="AJK226" s="35"/>
      <c r="AJL226" s="35"/>
      <c r="AJM226" s="35"/>
      <c r="AJN226" s="35"/>
      <c r="AJO226" s="35"/>
      <c r="AJP226" s="35"/>
      <c r="AJQ226" s="35"/>
      <c r="AJR226" s="35"/>
      <c r="AJS226" s="35"/>
      <c r="AJT226" s="35"/>
      <c r="AJU226" s="35"/>
      <c r="AJV226" s="35"/>
      <c r="AJW226" s="35"/>
      <c r="AJX226" s="35"/>
      <c r="AJY226" s="35"/>
      <c r="AJZ226" s="35"/>
      <c r="AKA226" s="35"/>
      <c r="AKB226" s="35"/>
      <c r="AKC226" s="35"/>
      <c r="AKD226" s="35"/>
      <c r="AKE226" s="35"/>
      <c r="AKF226" s="35"/>
      <c r="AKG226" s="35"/>
      <c r="AKH226" s="35"/>
      <c r="AKI226" s="35"/>
      <c r="AKJ226" s="35"/>
      <c r="AKK226" s="35"/>
      <c r="AKL226" s="35"/>
      <c r="AKM226" s="35"/>
      <c r="AKN226" s="35"/>
      <c r="AKO226" s="35"/>
      <c r="AKP226" s="35"/>
      <c r="AKQ226" s="35"/>
      <c r="AKR226" s="35"/>
      <c r="AKS226" s="35"/>
      <c r="AKT226" s="35"/>
      <c r="AKU226" s="35"/>
      <c r="AKV226" s="35"/>
      <c r="AKW226" s="35"/>
      <c r="AKX226" s="35"/>
      <c r="AKY226" s="35"/>
      <c r="AKZ226" s="35"/>
      <c r="ALA226" s="35"/>
      <c r="ALB226" s="35"/>
      <c r="ALC226" s="35"/>
      <c r="ALD226" s="35"/>
      <c r="ALE226" s="35"/>
      <c r="ALF226" s="35"/>
      <c r="ALG226" s="35"/>
      <c r="ALH226" s="35"/>
      <c r="ALI226" s="35"/>
      <c r="ALJ226" s="35"/>
      <c r="ALK226" s="35"/>
      <c r="ALL226" s="35"/>
      <c r="ALM226" s="35"/>
      <c r="ALN226" s="35"/>
      <c r="ALO226" s="35"/>
      <c r="ALP226" s="35"/>
      <c r="ALQ226" s="35"/>
      <c r="ALR226" s="35"/>
      <c r="ALS226" s="35"/>
      <c r="ALT226" s="35"/>
      <c r="ALU226" s="35"/>
      <c r="ALV226" s="35"/>
      <c r="ALW226" s="35"/>
      <c r="ALX226" s="35"/>
      <c r="ALY226" s="35"/>
      <c r="ALZ226" s="35"/>
      <c r="AMA226" s="35"/>
    </row>
    <row r="227" spans="14:1015">
      <c r="N227" s="3">
        <f>Y227*info!T$4+AC227*info!T$5+AG227*info!T$6+AK227*info!T$7+N226</f>
        <v>4.9877999999999938</v>
      </c>
      <c r="P227" s="45">
        <v>187</v>
      </c>
      <c r="Q227" s="131"/>
      <c r="R227" s="131"/>
      <c r="S227" s="161">
        <f t="shared" si="93"/>
        <v>3.3088537549407118E-2</v>
      </c>
      <c r="T227" s="169">
        <f>AA226*$AA$30*$AA$34*(1-$AA$32)+AE226*$AE$30*$AE$34*(1-$AE$32)+AI226*$AI$30*$AI$34*(1-$AI$32)+AM226*$AM$30*$AM$34*(1-$AM$32)+AQ226*$AQ$30*$AQ$34*(1-$AQ$32)+AU226*$AU$30*$AU$34*(1-$AU$32)+Q227-R227+AW226+AX226+Advance!G201</f>
        <v>0.28949999999999859</v>
      </c>
      <c r="U227" s="132">
        <f t="shared" si="102"/>
        <v>0</v>
      </c>
      <c r="V227" s="165">
        <f t="shared" si="81"/>
        <v>0.28949999999999859</v>
      </c>
      <c r="W227" s="166">
        <f t="shared" si="94"/>
        <v>11.544</v>
      </c>
      <c r="X227" s="49"/>
      <c r="Y227" s="42">
        <f t="shared" si="73"/>
        <v>0</v>
      </c>
      <c r="Z227" s="46">
        <f t="shared" si="95"/>
        <v>0</v>
      </c>
      <c r="AA227" s="47">
        <f t="shared" si="82"/>
        <v>0</v>
      </c>
      <c r="AB227" s="48">
        <f t="shared" si="83"/>
        <v>0.28949999999999859</v>
      </c>
      <c r="AC227" s="49">
        <f t="shared" si="84"/>
        <v>0</v>
      </c>
      <c r="AD227" s="46">
        <f t="shared" si="96"/>
        <v>0</v>
      </c>
      <c r="AE227" s="46">
        <f t="shared" si="85"/>
        <v>100</v>
      </c>
      <c r="AF227" s="50">
        <f t="shared" si="74"/>
        <v>0.28949999999999859</v>
      </c>
      <c r="AG227" s="42">
        <f t="shared" si="97"/>
        <v>0</v>
      </c>
      <c r="AH227" s="46">
        <f t="shared" si="98"/>
        <v>0</v>
      </c>
      <c r="AI227" s="46">
        <f t="shared" si="86"/>
        <v>200</v>
      </c>
      <c r="AJ227" s="50">
        <f t="shared" si="75"/>
        <v>0.28949999999999859</v>
      </c>
      <c r="AK227" s="42">
        <f t="shared" si="87"/>
        <v>8</v>
      </c>
      <c r="AL227" s="46">
        <f t="shared" si="99"/>
        <v>-6</v>
      </c>
      <c r="AM227" s="46">
        <f t="shared" si="88"/>
        <v>154</v>
      </c>
      <c r="AN227" s="50">
        <f t="shared" si="76"/>
        <v>1.4999999999986136E-3</v>
      </c>
      <c r="AO227" s="42">
        <f t="shared" si="89"/>
        <v>0</v>
      </c>
      <c r="AP227" s="46">
        <f t="shared" si="100"/>
        <v>0</v>
      </c>
      <c r="AQ227" s="46">
        <f t="shared" si="90"/>
        <v>0</v>
      </c>
      <c r="AR227" s="50">
        <f t="shared" si="77"/>
        <v>1.4999999999986136E-3</v>
      </c>
      <c r="AS227" s="42">
        <f t="shared" si="91"/>
        <v>0</v>
      </c>
      <c r="AT227" s="46">
        <f t="shared" si="101"/>
        <v>0</v>
      </c>
      <c r="AU227" s="46">
        <f t="shared" si="92"/>
        <v>0</v>
      </c>
      <c r="AV227" s="51">
        <f t="shared" si="78"/>
        <v>1.4999999999986136E-3</v>
      </c>
      <c r="AW227" s="42">
        <f t="shared" si="79"/>
        <v>0.28949999999999859</v>
      </c>
      <c r="AX227" s="43">
        <f t="shared" si="80"/>
        <v>-0.28799999999999998</v>
      </c>
      <c r="AY227" s="42">
        <f t="shared" si="103"/>
        <v>454</v>
      </c>
      <c r="AZ227" s="52">
        <f t="shared" si="104"/>
        <v>11.544</v>
      </c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  <c r="QR227" s="35"/>
      <c r="QS227" s="35"/>
      <c r="QT227" s="35"/>
      <c r="QU227" s="35"/>
      <c r="QV227" s="35"/>
      <c r="QW227" s="35"/>
      <c r="QX227" s="35"/>
      <c r="QY227" s="35"/>
      <c r="QZ227" s="35"/>
      <c r="RA227" s="35"/>
      <c r="RB227" s="35"/>
      <c r="RC227" s="35"/>
      <c r="RD227" s="35"/>
      <c r="RE227" s="35"/>
      <c r="RF227" s="35"/>
      <c r="RG227" s="35"/>
      <c r="RH227" s="35"/>
      <c r="RI227" s="35"/>
      <c r="RJ227" s="35"/>
      <c r="RK227" s="35"/>
      <c r="RL227" s="35"/>
      <c r="RM227" s="35"/>
      <c r="RN227" s="35"/>
      <c r="RO227" s="35"/>
      <c r="RP227" s="35"/>
      <c r="RQ227" s="35"/>
      <c r="RR227" s="35"/>
      <c r="RS227" s="35"/>
      <c r="RT227" s="35"/>
      <c r="RU227" s="35"/>
      <c r="RV227" s="35"/>
      <c r="RW227" s="35"/>
      <c r="RX227" s="35"/>
      <c r="RY227" s="35"/>
      <c r="RZ227" s="35"/>
      <c r="SA227" s="35"/>
      <c r="SB227" s="35"/>
      <c r="SC227" s="35"/>
      <c r="SD227" s="35"/>
      <c r="SE227" s="35"/>
      <c r="SF227" s="35"/>
      <c r="SG227" s="35"/>
      <c r="SH227" s="35"/>
      <c r="SI227" s="35"/>
      <c r="SJ227" s="35"/>
      <c r="SK227" s="35"/>
      <c r="SL227" s="35"/>
      <c r="SM227" s="35"/>
      <c r="SN227" s="35"/>
      <c r="SO227" s="35"/>
      <c r="SP227" s="35"/>
      <c r="SQ227" s="35"/>
      <c r="SR227" s="35"/>
      <c r="SS227" s="35"/>
      <c r="ST227" s="35"/>
      <c r="SU227" s="35"/>
      <c r="SV227" s="35"/>
      <c r="SW227" s="35"/>
      <c r="SX227" s="35"/>
      <c r="SY227" s="35"/>
      <c r="SZ227" s="35"/>
      <c r="TA227" s="35"/>
      <c r="TB227" s="35"/>
      <c r="TC227" s="35"/>
      <c r="TD227" s="35"/>
      <c r="TE227" s="35"/>
      <c r="TF227" s="35"/>
      <c r="TG227" s="35"/>
      <c r="TH227" s="35"/>
      <c r="TI227" s="35"/>
      <c r="TJ227" s="35"/>
      <c r="TK227" s="35"/>
      <c r="TL227" s="35"/>
      <c r="TM227" s="35"/>
      <c r="TN227" s="35"/>
      <c r="TO227" s="35"/>
      <c r="TP227" s="35"/>
      <c r="TQ227" s="35"/>
      <c r="TR227" s="35"/>
      <c r="TS227" s="35"/>
      <c r="TT227" s="35"/>
      <c r="TU227" s="35"/>
      <c r="TV227" s="35"/>
      <c r="TW227" s="35"/>
      <c r="TX227" s="35"/>
      <c r="TY227" s="35"/>
      <c r="TZ227" s="35"/>
      <c r="UA227" s="35"/>
      <c r="UB227" s="35"/>
      <c r="UC227" s="35"/>
      <c r="UD227" s="35"/>
      <c r="UE227" s="35"/>
      <c r="UF227" s="35"/>
      <c r="UG227" s="35"/>
      <c r="UH227" s="35"/>
      <c r="UI227" s="35"/>
      <c r="UJ227" s="35"/>
      <c r="UK227" s="35"/>
      <c r="UL227" s="35"/>
      <c r="UM227" s="35"/>
      <c r="UN227" s="35"/>
      <c r="UO227" s="35"/>
      <c r="UP227" s="35"/>
      <c r="UQ227" s="35"/>
      <c r="UR227" s="35"/>
      <c r="US227" s="35"/>
      <c r="UT227" s="35"/>
      <c r="UU227" s="35"/>
      <c r="UV227" s="35"/>
      <c r="UW227" s="35"/>
      <c r="UX227" s="35"/>
      <c r="UY227" s="35"/>
      <c r="UZ227" s="35"/>
      <c r="VA227" s="35"/>
      <c r="VB227" s="35"/>
      <c r="VC227" s="35"/>
      <c r="VD227" s="35"/>
      <c r="VE227" s="35"/>
      <c r="VF227" s="35"/>
      <c r="VG227" s="35"/>
      <c r="VH227" s="35"/>
      <c r="VI227" s="35"/>
      <c r="VJ227" s="35"/>
      <c r="VK227" s="35"/>
      <c r="VL227" s="35"/>
      <c r="VM227" s="35"/>
      <c r="VN227" s="35"/>
      <c r="VO227" s="35"/>
      <c r="VP227" s="35"/>
      <c r="VQ227" s="35"/>
      <c r="VR227" s="35"/>
      <c r="VS227" s="35"/>
      <c r="VT227" s="35"/>
      <c r="VU227" s="35"/>
      <c r="VV227" s="35"/>
      <c r="VW227" s="35"/>
      <c r="VX227" s="35"/>
      <c r="VY227" s="35"/>
      <c r="VZ227" s="35"/>
      <c r="WA227" s="35"/>
      <c r="WB227" s="35"/>
      <c r="WC227" s="35"/>
      <c r="WD227" s="35"/>
      <c r="WE227" s="35"/>
      <c r="WF227" s="35"/>
      <c r="WG227" s="35"/>
      <c r="WH227" s="35"/>
      <c r="WI227" s="35"/>
      <c r="WJ227" s="35"/>
      <c r="WK227" s="35"/>
      <c r="WL227" s="35"/>
      <c r="WM227" s="35"/>
      <c r="WN227" s="35"/>
      <c r="WO227" s="35"/>
      <c r="WP227" s="35"/>
      <c r="WQ227" s="35"/>
      <c r="WR227" s="35"/>
      <c r="WS227" s="35"/>
      <c r="WT227" s="35"/>
      <c r="WU227" s="35"/>
      <c r="WV227" s="35"/>
      <c r="WW227" s="35"/>
      <c r="WX227" s="35"/>
      <c r="WY227" s="35"/>
      <c r="WZ227" s="35"/>
      <c r="XA227" s="35"/>
      <c r="XB227" s="35"/>
      <c r="XC227" s="35"/>
      <c r="XD227" s="35"/>
      <c r="XE227" s="35"/>
      <c r="XF227" s="35"/>
      <c r="XG227" s="35"/>
      <c r="XH227" s="35"/>
      <c r="XI227" s="35"/>
      <c r="XJ227" s="35"/>
      <c r="XK227" s="35"/>
      <c r="XL227" s="35"/>
      <c r="XM227" s="35"/>
      <c r="XN227" s="35"/>
      <c r="XO227" s="35"/>
      <c r="XP227" s="35"/>
      <c r="XQ227" s="35"/>
      <c r="XR227" s="35"/>
      <c r="XS227" s="35"/>
      <c r="XT227" s="35"/>
      <c r="XU227" s="35"/>
      <c r="XV227" s="35"/>
      <c r="XW227" s="35"/>
      <c r="XX227" s="35"/>
      <c r="XY227" s="35"/>
      <c r="XZ227" s="35"/>
      <c r="YA227" s="35"/>
      <c r="YB227" s="35"/>
      <c r="YC227" s="35"/>
      <c r="YD227" s="35"/>
      <c r="YE227" s="35"/>
      <c r="YF227" s="35"/>
      <c r="YG227" s="35"/>
      <c r="YH227" s="35"/>
      <c r="YI227" s="35"/>
      <c r="YJ227" s="35"/>
      <c r="YK227" s="35"/>
      <c r="YL227" s="35"/>
      <c r="YM227" s="35"/>
      <c r="YN227" s="35"/>
      <c r="YO227" s="35"/>
      <c r="YP227" s="35"/>
      <c r="YQ227" s="35"/>
      <c r="YR227" s="35"/>
      <c r="YS227" s="35"/>
      <c r="YT227" s="35"/>
      <c r="YU227" s="35"/>
      <c r="YV227" s="35"/>
      <c r="YW227" s="35"/>
      <c r="YX227" s="35"/>
      <c r="YY227" s="35"/>
      <c r="YZ227" s="35"/>
      <c r="ZA227" s="35"/>
      <c r="ZB227" s="35"/>
      <c r="ZC227" s="35"/>
      <c r="ZD227" s="35"/>
      <c r="ZE227" s="35"/>
      <c r="ZF227" s="35"/>
      <c r="ZG227" s="35"/>
      <c r="ZH227" s="35"/>
      <c r="ZI227" s="35"/>
      <c r="ZJ227" s="35"/>
      <c r="ZK227" s="35"/>
      <c r="ZL227" s="35"/>
      <c r="ZM227" s="35"/>
      <c r="ZN227" s="35"/>
      <c r="ZO227" s="35"/>
      <c r="ZP227" s="35"/>
      <c r="ZQ227" s="35"/>
      <c r="ZR227" s="35"/>
      <c r="ZS227" s="35"/>
      <c r="ZT227" s="35"/>
      <c r="ZU227" s="35"/>
      <c r="ZV227" s="35"/>
      <c r="ZW227" s="35"/>
      <c r="ZX227" s="35"/>
      <c r="ZY227" s="35"/>
      <c r="ZZ227" s="35"/>
      <c r="AAA227" s="35"/>
      <c r="AAB227" s="35"/>
      <c r="AAC227" s="35"/>
      <c r="AAD227" s="35"/>
      <c r="AAE227" s="35"/>
      <c r="AAF227" s="35"/>
      <c r="AAG227" s="35"/>
      <c r="AAH227" s="35"/>
      <c r="AAI227" s="35"/>
      <c r="AAJ227" s="35"/>
      <c r="AAK227" s="35"/>
      <c r="AAL227" s="35"/>
      <c r="AAM227" s="35"/>
      <c r="AAN227" s="35"/>
      <c r="AAO227" s="35"/>
      <c r="AAP227" s="35"/>
      <c r="AAQ227" s="35"/>
      <c r="AAR227" s="35"/>
      <c r="AAS227" s="35"/>
      <c r="AAT227" s="35"/>
      <c r="AAU227" s="35"/>
      <c r="AAV227" s="35"/>
      <c r="AAW227" s="35"/>
      <c r="AAX227" s="35"/>
      <c r="AAY227" s="35"/>
      <c r="AAZ227" s="35"/>
      <c r="ABA227" s="35"/>
      <c r="ABB227" s="35"/>
      <c r="ABC227" s="35"/>
      <c r="ABD227" s="35"/>
      <c r="ABE227" s="35"/>
      <c r="ABF227" s="35"/>
      <c r="ABG227" s="35"/>
      <c r="ABH227" s="35"/>
      <c r="ABI227" s="35"/>
      <c r="ABJ227" s="35"/>
      <c r="ABK227" s="35"/>
      <c r="ABL227" s="35"/>
      <c r="ABM227" s="35"/>
      <c r="ABN227" s="35"/>
      <c r="ABO227" s="35"/>
      <c r="ABP227" s="35"/>
      <c r="ABQ227" s="35"/>
      <c r="ABR227" s="35"/>
      <c r="ABS227" s="35"/>
      <c r="ABT227" s="35"/>
      <c r="ABU227" s="35"/>
      <c r="ABV227" s="35"/>
      <c r="ABW227" s="35"/>
      <c r="ABX227" s="35"/>
      <c r="ABY227" s="35"/>
      <c r="ABZ227" s="35"/>
      <c r="ACA227" s="35"/>
      <c r="ACB227" s="35"/>
      <c r="ACC227" s="35"/>
      <c r="ACD227" s="35"/>
      <c r="ACE227" s="35"/>
      <c r="ACF227" s="35"/>
      <c r="ACG227" s="35"/>
      <c r="ACH227" s="35"/>
      <c r="ACI227" s="35"/>
      <c r="ACJ227" s="35"/>
      <c r="ACK227" s="35"/>
      <c r="ACL227" s="35"/>
      <c r="ACM227" s="35"/>
      <c r="ACN227" s="35"/>
      <c r="ACO227" s="35"/>
      <c r="ACP227" s="35"/>
      <c r="ACQ227" s="35"/>
      <c r="ACR227" s="35"/>
      <c r="ACS227" s="35"/>
      <c r="ACT227" s="35"/>
      <c r="ACU227" s="35"/>
      <c r="ACV227" s="35"/>
      <c r="ACW227" s="35"/>
      <c r="ACX227" s="35"/>
      <c r="ACY227" s="35"/>
      <c r="ACZ227" s="35"/>
      <c r="ADA227" s="35"/>
      <c r="ADB227" s="35"/>
      <c r="ADC227" s="35"/>
      <c r="ADD227" s="35"/>
      <c r="ADE227" s="35"/>
      <c r="ADF227" s="35"/>
      <c r="ADG227" s="35"/>
      <c r="ADH227" s="35"/>
      <c r="ADI227" s="35"/>
      <c r="ADJ227" s="35"/>
      <c r="ADK227" s="35"/>
      <c r="ADL227" s="35"/>
      <c r="ADM227" s="35"/>
      <c r="ADN227" s="35"/>
      <c r="ADO227" s="35"/>
      <c r="ADP227" s="35"/>
      <c r="ADQ227" s="35"/>
      <c r="ADR227" s="35"/>
      <c r="ADS227" s="35"/>
      <c r="ADT227" s="35"/>
      <c r="ADU227" s="35"/>
      <c r="ADV227" s="35"/>
      <c r="ADW227" s="35"/>
      <c r="ADX227" s="35"/>
      <c r="ADY227" s="35"/>
      <c r="ADZ227" s="35"/>
      <c r="AEA227" s="35"/>
      <c r="AEB227" s="35"/>
      <c r="AEC227" s="35"/>
      <c r="AED227" s="35"/>
      <c r="AEE227" s="35"/>
      <c r="AEF227" s="35"/>
      <c r="AEG227" s="35"/>
      <c r="AEH227" s="35"/>
      <c r="AEI227" s="35"/>
      <c r="AEJ227" s="35"/>
      <c r="AEK227" s="35"/>
      <c r="AEL227" s="35"/>
      <c r="AEM227" s="35"/>
      <c r="AEN227" s="35"/>
      <c r="AEO227" s="35"/>
      <c r="AEP227" s="35"/>
      <c r="AEQ227" s="35"/>
      <c r="AER227" s="35"/>
      <c r="AES227" s="35"/>
      <c r="AET227" s="35"/>
      <c r="AEU227" s="35"/>
      <c r="AEV227" s="35"/>
      <c r="AEW227" s="35"/>
      <c r="AEX227" s="35"/>
      <c r="AEY227" s="35"/>
      <c r="AEZ227" s="35"/>
      <c r="AFA227" s="35"/>
      <c r="AFB227" s="35"/>
      <c r="AFC227" s="35"/>
      <c r="AFD227" s="35"/>
      <c r="AFE227" s="35"/>
      <c r="AFF227" s="35"/>
      <c r="AFG227" s="35"/>
      <c r="AFH227" s="35"/>
      <c r="AFI227" s="35"/>
      <c r="AFJ227" s="35"/>
      <c r="AFK227" s="35"/>
      <c r="AFL227" s="35"/>
      <c r="AFM227" s="35"/>
      <c r="AFN227" s="35"/>
      <c r="AFO227" s="35"/>
      <c r="AFP227" s="35"/>
      <c r="AFQ227" s="35"/>
      <c r="AFR227" s="35"/>
      <c r="AFS227" s="35"/>
      <c r="AFT227" s="35"/>
      <c r="AFU227" s="35"/>
      <c r="AFV227" s="35"/>
      <c r="AFW227" s="35"/>
      <c r="AFX227" s="35"/>
      <c r="AFY227" s="35"/>
      <c r="AFZ227" s="35"/>
      <c r="AGA227" s="35"/>
      <c r="AGB227" s="35"/>
      <c r="AGC227" s="35"/>
      <c r="AGD227" s="35"/>
      <c r="AGE227" s="35"/>
      <c r="AGF227" s="35"/>
      <c r="AGG227" s="35"/>
      <c r="AGH227" s="35"/>
      <c r="AGI227" s="35"/>
      <c r="AGJ227" s="35"/>
      <c r="AGK227" s="35"/>
      <c r="AGL227" s="35"/>
      <c r="AGM227" s="35"/>
      <c r="AGN227" s="35"/>
      <c r="AGO227" s="35"/>
      <c r="AGP227" s="35"/>
      <c r="AGQ227" s="35"/>
      <c r="AGR227" s="35"/>
      <c r="AGS227" s="35"/>
      <c r="AGT227" s="35"/>
      <c r="AGU227" s="35"/>
      <c r="AGV227" s="35"/>
      <c r="AGW227" s="35"/>
      <c r="AGX227" s="35"/>
      <c r="AGY227" s="35"/>
      <c r="AGZ227" s="35"/>
      <c r="AHA227" s="35"/>
      <c r="AHB227" s="35"/>
      <c r="AHC227" s="35"/>
      <c r="AHD227" s="35"/>
      <c r="AHE227" s="35"/>
      <c r="AHF227" s="35"/>
      <c r="AHG227" s="35"/>
      <c r="AHH227" s="35"/>
      <c r="AHI227" s="35"/>
      <c r="AHJ227" s="35"/>
      <c r="AHK227" s="35"/>
      <c r="AHL227" s="35"/>
      <c r="AHM227" s="35"/>
      <c r="AHN227" s="35"/>
      <c r="AHO227" s="35"/>
      <c r="AHP227" s="35"/>
      <c r="AHQ227" s="35"/>
      <c r="AHR227" s="35"/>
      <c r="AHS227" s="35"/>
      <c r="AHT227" s="35"/>
      <c r="AHU227" s="35"/>
      <c r="AHV227" s="35"/>
      <c r="AHW227" s="35"/>
      <c r="AHX227" s="35"/>
      <c r="AHY227" s="35"/>
      <c r="AHZ227" s="35"/>
      <c r="AIA227" s="35"/>
      <c r="AIB227" s="35"/>
      <c r="AIC227" s="35"/>
      <c r="AID227" s="35"/>
      <c r="AIE227" s="35"/>
      <c r="AIF227" s="35"/>
      <c r="AIG227" s="35"/>
      <c r="AIH227" s="35"/>
      <c r="AII227" s="35"/>
      <c r="AIJ227" s="35"/>
      <c r="AIK227" s="35"/>
      <c r="AIL227" s="35"/>
      <c r="AIM227" s="35"/>
      <c r="AIN227" s="35"/>
      <c r="AIO227" s="35"/>
      <c r="AIP227" s="35"/>
      <c r="AIQ227" s="35"/>
      <c r="AIR227" s="35"/>
      <c r="AIS227" s="35"/>
      <c r="AIT227" s="35"/>
      <c r="AIU227" s="35"/>
      <c r="AIV227" s="35"/>
      <c r="AIW227" s="35"/>
      <c r="AIX227" s="35"/>
      <c r="AIY227" s="35"/>
      <c r="AIZ227" s="35"/>
      <c r="AJA227" s="35"/>
      <c r="AJB227" s="35"/>
      <c r="AJC227" s="35"/>
      <c r="AJD227" s="35"/>
      <c r="AJE227" s="35"/>
      <c r="AJF227" s="35"/>
      <c r="AJG227" s="35"/>
      <c r="AJH227" s="35"/>
      <c r="AJI227" s="35"/>
      <c r="AJJ227" s="35"/>
      <c r="AJK227" s="35"/>
      <c r="AJL227" s="35"/>
      <c r="AJM227" s="35"/>
      <c r="AJN227" s="35"/>
      <c r="AJO227" s="35"/>
      <c r="AJP227" s="35"/>
      <c r="AJQ227" s="35"/>
      <c r="AJR227" s="35"/>
      <c r="AJS227" s="35"/>
      <c r="AJT227" s="35"/>
      <c r="AJU227" s="35"/>
      <c r="AJV227" s="35"/>
      <c r="AJW227" s="35"/>
      <c r="AJX227" s="35"/>
      <c r="AJY227" s="35"/>
      <c r="AJZ227" s="35"/>
      <c r="AKA227" s="35"/>
      <c r="AKB227" s="35"/>
      <c r="AKC227" s="35"/>
      <c r="AKD227" s="35"/>
      <c r="AKE227" s="35"/>
      <c r="AKF227" s="35"/>
      <c r="AKG227" s="35"/>
      <c r="AKH227" s="35"/>
      <c r="AKI227" s="35"/>
      <c r="AKJ227" s="35"/>
      <c r="AKK227" s="35"/>
      <c r="AKL227" s="35"/>
      <c r="AKM227" s="35"/>
      <c r="AKN227" s="35"/>
      <c r="AKO227" s="35"/>
      <c r="AKP227" s="35"/>
      <c r="AKQ227" s="35"/>
      <c r="AKR227" s="35"/>
      <c r="AKS227" s="35"/>
      <c r="AKT227" s="35"/>
      <c r="AKU227" s="35"/>
      <c r="AKV227" s="35"/>
      <c r="AKW227" s="35"/>
      <c r="AKX227" s="35"/>
      <c r="AKY227" s="35"/>
      <c r="AKZ227" s="35"/>
      <c r="ALA227" s="35"/>
      <c r="ALB227" s="35"/>
      <c r="ALC227" s="35"/>
      <c r="ALD227" s="35"/>
      <c r="ALE227" s="35"/>
      <c r="ALF227" s="35"/>
      <c r="ALG227" s="35"/>
      <c r="ALH227" s="35"/>
      <c r="ALI227" s="35"/>
      <c r="ALJ227" s="35"/>
      <c r="ALK227" s="35"/>
      <c r="ALL227" s="35"/>
      <c r="ALM227" s="35"/>
      <c r="ALN227" s="35"/>
      <c r="ALO227" s="35"/>
      <c r="ALP227" s="35"/>
      <c r="ALQ227" s="35"/>
      <c r="ALR227" s="35"/>
      <c r="ALS227" s="35"/>
      <c r="ALT227" s="35"/>
      <c r="ALU227" s="35"/>
      <c r="ALV227" s="35"/>
      <c r="ALW227" s="35"/>
      <c r="ALX227" s="35"/>
      <c r="ALY227" s="35"/>
      <c r="ALZ227" s="35"/>
      <c r="AMA227" s="35"/>
    </row>
    <row r="228" spans="14:1015">
      <c r="N228" s="3">
        <f>Y228*info!T$4+AC228*info!T$5+AG228*info!T$6+AK228*info!T$7+N227</f>
        <v>5.0165999999999942</v>
      </c>
      <c r="P228" s="45">
        <v>188</v>
      </c>
      <c r="Q228" s="131"/>
      <c r="R228" s="131"/>
      <c r="S228" s="161">
        <f t="shared" si="93"/>
        <v>3.3252173913043484E-2</v>
      </c>
      <c r="T228" s="169">
        <f>AA227*$AA$30*$AA$34*(1-$AA$32)+AE227*$AE$30*$AE$34*(1-$AE$32)+AI227*$AI$30*$AI$34*(1-$AI$32)+AM227*$AM$30*$AM$34*(1-$AM$32)+AQ227*$AQ$30*$AQ$34*(1-$AQ$32)+AU227*$AU$30*$AU$34*(1-$AU$32)+Q228-R228+AW227+AX227+Advance!G202</f>
        <v>0.29009999999999853</v>
      </c>
      <c r="U228" s="132">
        <f t="shared" si="102"/>
        <v>0</v>
      </c>
      <c r="V228" s="165">
        <f t="shared" si="81"/>
        <v>0.29009999999999853</v>
      </c>
      <c r="W228" s="166">
        <f t="shared" si="94"/>
        <v>11.76</v>
      </c>
      <c r="X228" s="49"/>
      <c r="Y228" s="42">
        <f t="shared" si="73"/>
        <v>0</v>
      </c>
      <c r="Z228" s="46">
        <f t="shared" si="95"/>
        <v>0</v>
      </c>
      <c r="AA228" s="47">
        <f t="shared" si="82"/>
        <v>0</v>
      </c>
      <c r="AB228" s="48">
        <f t="shared" si="83"/>
        <v>0.29009999999999853</v>
      </c>
      <c r="AC228" s="49">
        <f t="shared" si="84"/>
        <v>0</v>
      </c>
      <c r="AD228" s="46">
        <f t="shared" si="96"/>
        <v>0</v>
      </c>
      <c r="AE228" s="46">
        <f t="shared" si="85"/>
        <v>100</v>
      </c>
      <c r="AF228" s="50">
        <f t="shared" si="74"/>
        <v>0.29009999999999853</v>
      </c>
      <c r="AG228" s="42">
        <f t="shared" si="97"/>
        <v>0</v>
      </c>
      <c r="AH228" s="46">
        <f t="shared" si="98"/>
        <v>0</v>
      </c>
      <c r="AI228" s="46">
        <f t="shared" si="86"/>
        <v>200</v>
      </c>
      <c r="AJ228" s="50">
        <f t="shared" si="75"/>
        <v>0.29009999999999853</v>
      </c>
      <c r="AK228" s="42">
        <f t="shared" si="87"/>
        <v>8</v>
      </c>
      <c r="AL228" s="46">
        <f t="shared" si="99"/>
        <v>-2</v>
      </c>
      <c r="AM228" s="46">
        <f t="shared" si="88"/>
        <v>160</v>
      </c>
      <c r="AN228" s="50">
        <f t="shared" si="76"/>
        <v>2.0999999999985475E-3</v>
      </c>
      <c r="AO228" s="42">
        <f t="shared" si="89"/>
        <v>0</v>
      </c>
      <c r="AP228" s="46">
        <f t="shared" si="100"/>
        <v>0</v>
      </c>
      <c r="AQ228" s="46">
        <f t="shared" si="90"/>
        <v>0</v>
      </c>
      <c r="AR228" s="50">
        <f t="shared" si="77"/>
        <v>2.0999999999985475E-3</v>
      </c>
      <c r="AS228" s="42">
        <f t="shared" si="91"/>
        <v>0</v>
      </c>
      <c r="AT228" s="46">
        <f t="shared" si="101"/>
        <v>0</v>
      </c>
      <c r="AU228" s="46">
        <f t="shared" si="92"/>
        <v>0</v>
      </c>
      <c r="AV228" s="51">
        <f t="shared" si="78"/>
        <v>2.0999999999985475E-3</v>
      </c>
      <c r="AW228" s="42">
        <f t="shared" si="79"/>
        <v>0.29009999999999853</v>
      </c>
      <c r="AX228" s="43">
        <f t="shared" si="80"/>
        <v>-0.28799999999999998</v>
      </c>
      <c r="AY228" s="42">
        <f t="shared" si="103"/>
        <v>460</v>
      </c>
      <c r="AZ228" s="52">
        <f t="shared" si="104"/>
        <v>11.76</v>
      </c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  <c r="QR228" s="35"/>
      <c r="QS228" s="35"/>
      <c r="QT228" s="35"/>
      <c r="QU228" s="35"/>
      <c r="QV228" s="35"/>
      <c r="QW228" s="35"/>
      <c r="QX228" s="35"/>
      <c r="QY228" s="35"/>
      <c r="QZ228" s="35"/>
      <c r="RA228" s="35"/>
      <c r="RB228" s="35"/>
      <c r="RC228" s="35"/>
      <c r="RD228" s="35"/>
      <c r="RE228" s="35"/>
      <c r="RF228" s="35"/>
      <c r="RG228" s="35"/>
      <c r="RH228" s="35"/>
      <c r="RI228" s="35"/>
      <c r="RJ228" s="35"/>
      <c r="RK228" s="35"/>
      <c r="RL228" s="35"/>
      <c r="RM228" s="35"/>
      <c r="RN228" s="35"/>
      <c r="RO228" s="35"/>
      <c r="RP228" s="35"/>
      <c r="RQ228" s="35"/>
      <c r="RR228" s="35"/>
      <c r="RS228" s="35"/>
      <c r="RT228" s="35"/>
      <c r="RU228" s="35"/>
      <c r="RV228" s="35"/>
      <c r="RW228" s="35"/>
      <c r="RX228" s="35"/>
      <c r="RY228" s="35"/>
      <c r="RZ228" s="35"/>
      <c r="SA228" s="35"/>
      <c r="SB228" s="35"/>
      <c r="SC228" s="35"/>
      <c r="SD228" s="35"/>
      <c r="SE228" s="35"/>
      <c r="SF228" s="35"/>
      <c r="SG228" s="35"/>
      <c r="SH228" s="35"/>
      <c r="SI228" s="35"/>
      <c r="SJ228" s="35"/>
      <c r="SK228" s="35"/>
      <c r="SL228" s="35"/>
      <c r="SM228" s="35"/>
      <c r="SN228" s="35"/>
      <c r="SO228" s="35"/>
      <c r="SP228" s="35"/>
      <c r="SQ228" s="35"/>
      <c r="SR228" s="35"/>
      <c r="SS228" s="35"/>
      <c r="ST228" s="35"/>
      <c r="SU228" s="35"/>
      <c r="SV228" s="35"/>
      <c r="SW228" s="35"/>
      <c r="SX228" s="35"/>
      <c r="SY228" s="35"/>
      <c r="SZ228" s="35"/>
      <c r="TA228" s="35"/>
      <c r="TB228" s="35"/>
      <c r="TC228" s="35"/>
      <c r="TD228" s="35"/>
      <c r="TE228" s="35"/>
      <c r="TF228" s="35"/>
      <c r="TG228" s="35"/>
      <c r="TH228" s="35"/>
      <c r="TI228" s="35"/>
      <c r="TJ228" s="35"/>
      <c r="TK228" s="35"/>
      <c r="TL228" s="35"/>
      <c r="TM228" s="35"/>
      <c r="TN228" s="35"/>
      <c r="TO228" s="35"/>
      <c r="TP228" s="35"/>
      <c r="TQ228" s="35"/>
      <c r="TR228" s="35"/>
      <c r="TS228" s="35"/>
      <c r="TT228" s="35"/>
      <c r="TU228" s="35"/>
      <c r="TV228" s="35"/>
      <c r="TW228" s="35"/>
      <c r="TX228" s="35"/>
      <c r="TY228" s="35"/>
      <c r="TZ228" s="35"/>
      <c r="UA228" s="35"/>
      <c r="UB228" s="35"/>
      <c r="UC228" s="35"/>
      <c r="UD228" s="35"/>
      <c r="UE228" s="35"/>
      <c r="UF228" s="35"/>
      <c r="UG228" s="35"/>
      <c r="UH228" s="35"/>
      <c r="UI228" s="35"/>
      <c r="UJ228" s="35"/>
      <c r="UK228" s="35"/>
      <c r="UL228" s="35"/>
      <c r="UM228" s="35"/>
      <c r="UN228" s="35"/>
      <c r="UO228" s="35"/>
      <c r="UP228" s="35"/>
      <c r="UQ228" s="35"/>
      <c r="UR228" s="35"/>
      <c r="US228" s="35"/>
      <c r="UT228" s="35"/>
      <c r="UU228" s="35"/>
      <c r="UV228" s="35"/>
      <c r="UW228" s="35"/>
      <c r="UX228" s="35"/>
      <c r="UY228" s="35"/>
      <c r="UZ228" s="35"/>
      <c r="VA228" s="35"/>
      <c r="VB228" s="35"/>
      <c r="VC228" s="35"/>
      <c r="VD228" s="35"/>
      <c r="VE228" s="35"/>
      <c r="VF228" s="35"/>
      <c r="VG228" s="35"/>
      <c r="VH228" s="35"/>
      <c r="VI228" s="35"/>
      <c r="VJ228" s="35"/>
      <c r="VK228" s="35"/>
      <c r="VL228" s="35"/>
      <c r="VM228" s="35"/>
      <c r="VN228" s="35"/>
      <c r="VO228" s="35"/>
      <c r="VP228" s="35"/>
      <c r="VQ228" s="35"/>
      <c r="VR228" s="35"/>
      <c r="VS228" s="35"/>
      <c r="VT228" s="35"/>
      <c r="VU228" s="35"/>
      <c r="VV228" s="35"/>
      <c r="VW228" s="35"/>
      <c r="VX228" s="35"/>
      <c r="VY228" s="35"/>
      <c r="VZ228" s="35"/>
      <c r="WA228" s="35"/>
      <c r="WB228" s="35"/>
      <c r="WC228" s="35"/>
      <c r="WD228" s="35"/>
      <c r="WE228" s="35"/>
      <c r="WF228" s="35"/>
      <c r="WG228" s="35"/>
      <c r="WH228" s="35"/>
      <c r="WI228" s="35"/>
      <c r="WJ228" s="35"/>
      <c r="WK228" s="35"/>
      <c r="WL228" s="35"/>
      <c r="WM228" s="35"/>
      <c r="WN228" s="35"/>
      <c r="WO228" s="35"/>
      <c r="WP228" s="35"/>
      <c r="WQ228" s="35"/>
      <c r="WR228" s="35"/>
      <c r="WS228" s="35"/>
      <c r="WT228" s="35"/>
      <c r="WU228" s="35"/>
      <c r="WV228" s="35"/>
      <c r="WW228" s="35"/>
      <c r="WX228" s="35"/>
      <c r="WY228" s="35"/>
      <c r="WZ228" s="35"/>
      <c r="XA228" s="35"/>
      <c r="XB228" s="35"/>
      <c r="XC228" s="35"/>
      <c r="XD228" s="35"/>
      <c r="XE228" s="35"/>
      <c r="XF228" s="35"/>
      <c r="XG228" s="35"/>
      <c r="XH228" s="35"/>
      <c r="XI228" s="35"/>
      <c r="XJ228" s="35"/>
      <c r="XK228" s="35"/>
      <c r="XL228" s="35"/>
      <c r="XM228" s="35"/>
      <c r="XN228" s="35"/>
      <c r="XO228" s="35"/>
      <c r="XP228" s="35"/>
      <c r="XQ228" s="35"/>
      <c r="XR228" s="35"/>
      <c r="XS228" s="35"/>
      <c r="XT228" s="35"/>
      <c r="XU228" s="35"/>
      <c r="XV228" s="35"/>
      <c r="XW228" s="35"/>
      <c r="XX228" s="35"/>
      <c r="XY228" s="35"/>
      <c r="XZ228" s="35"/>
      <c r="YA228" s="35"/>
      <c r="YB228" s="35"/>
      <c r="YC228" s="35"/>
      <c r="YD228" s="35"/>
      <c r="YE228" s="35"/>
      <c r="YF228" s="35"/>
      <c r="YG228" s="35"/>
      <c r="YH228" s="35"/>
      <c r="YI228" s="35"/>
      <c r="YJ228" s="35"/>
      <c r="YK228" s="35"/>
      <c r="YL228" s="35"/>
      <c r="YM228" s="35"/>
      <c r="YN228" s="35"/>
      <c r="YO228" s="35"/>
      <c r="YP228" s="35"/>
      <c r="YQ228" s="35"/>
      <c r="YR228" s="35"/>
      <c r="YS228" s="35"/>
      <c r="YT228" s="35"/>
      <c r="YU228" s="35"/>
      <c r="YV228" s="35"/>
      <c r="YW228" s="35"/>
      <c r="YX228" s="35"/>
      <c r="YY228" s="35"/>
      <c r="YZ228" s="35"/>
      <c r="ZA228" s="35"/>
      <c r="ZB228" s="35"/>
      <c r="ZC228" s="35"/>
      <c r="ZD228" s="35"/>
      <c r="ZE228" s="35"/>
      <c r="ZF228" s="35"/>
      <c r="ZG228" s="35"/>
      <c r="ZH228" s="35"/>
      <c r="ZI228" s="35"/>
      <c r="ZJ228" s="35"/>
      <c r="ZK228" s="35"/>
      <c r="ZL228" s="35"/>
      <c r="ZM228" s="35"/>
      <c r="ZN228" s="35"/>
      <c r="ZO228" s="35"/>
      <c r="ZP228" s="35"/>
      <c r="ZQ228" s="35"/>
      <c r="ZR228" s="35"/>
      <c r="ZS228" s="35"/>
      <c r="ZT228" s="35"/>
      <c r="ZU228" s="35"/>
      <c r="ZV228" s="35"/>
      <c r="ZW228" s="35"/>
      <c r="ZX228" s="35"/>
      <c r="ZY228" s="35"/>
      <c r="ZZ228" s="35"/>
      <c r="AAA228" s="35"/>
      <c r="AAB228" s="35"/>
      <c r="AAC228" s="35"/>
      <c r="AAD228" s="35"/>
      <c r="AAE228" s="35"/>
      <c r="AAF228" s="35"/>
      <c r="AAG228" s="35"/>
      <c r="AAH228" s="35"/>
      <c r="AAI228" s="35"/>
      <c r="AAJ228" s="35"/>
      <c r="AAK228" s="35"/>
      <c r="AAL228" s="35"/>
      <c r="AAM228" s="35"/>
      <c r="AAN228" s="35"/>
      <c r="AAO228" s="35"/>
      <c r="AAP228" s="35"/>
      <c r="AAQ228" s="35"/>
      <c r="AAR228" s="35"/>
      <c r="AAS228" s="35"/>
      <c r="AAT228" s="35"/>
      <c r="AAU228" s="35"/>
      <c r="AAV228" s="35"/>
      <c r="AAW228" s="35"/>
      <c r="AAX228" s="35"/>
      <c r="AAY228" s="35"/>
      <c r="AAZ228" s="35"/>
      <c r="ABA228" s="35"/>
      <c r="ABB228" s="35"/>
      <c r="ABC228" s="35"/>
      <c r="ABD228" s="35"/>
      <c r="ABE228" s="35"/>
      <c r="ABF228" s="35"/>
      <c r="ABG228" s="35"/>
      <c r="ABH228" s="35"/>
      <c r="ABI228" s="35"/>
      <c r="ABJ228" s="35"/>
      <c r="ABK228" s="35"/>
      <c r="ABL228" s="35"/>
      <c r="ABM228" s="35"/>
      <c r="ABN228" s="35"/>
      <c r="ABO228" s="35"/>
      <c r="ABP228" s="35"/>
      <c r="ABQ228" s="35"/>
      <c r="ABR228" s="35"/>
      <c r="ABS228" s="35"/>
      <c r="ABT228" s="35"/>
      <c r="ABU228" s="35"/>
      <c r="ABV228" s="35"/>
      <c r="ABW228" s="35"/>
      <c r="ABX228" s="35"/>
      <c r="ABY228" s="35"/>
      <c r="ABZ228" s="35"/>
      <c r="ACA228" s="35"/>
      <c r="ACB228" s="35"/>
      <c r="ACC228" s="35"/>
      <c r="ACD228" s="35"/>
      <c r="ACE228" s="35"/>
      <c r="ACF228" s="35"/>
      <c r="ACG228" s="35"/>
      <c r="ACH228" s="35"/>
      <c r="ACI228" s="35"/>
      <c r="ACJ228" s="35"/>
      <c r="ACK228" s="35"/>
      <c r="ACL228" s="35"/>
      <c r="ACM228" s="35"/>
      <c r="ACN228" s="35"/>
      <c r="ACO228" s="35"/>
      <c r="ACP228" s="35"/>
      <c r="ACQ228" s="35"/>
      <c r="ACR228" s="35"/>
      <c r="ACS228" s="35"/>
      <c r="ACT228" s="35"/>
      <c r="ACU228" s="35"/>
      <c r="ACV228" s="35"/>
      <c r="ACW228" s="35"/>
      <c r="ACX228" s="35"/>
      <c r="ACY228" s="35"/>
      <c r="ACZ228" s="35"/>
      <c r="ADA228" s="35"/>
      <c r="ADB228" s="35"/>
      <c r="ADC228" s="35"/>
      <c r="ADD228" s="35"/>
      <c r="ADE228" s="35"/>
      <c r="ADF228" s="35"/>
      <c r="ADG228" s="35"/>
      <c r="ADH228" s="35"/>
      <c r="ADI228" s="35"/>
      <c r="ADJ228" s="35"/>
      <c r="ADK228" s="35"/>
      <c r="ADL228" s="35"/>
      <c r="ADM228" s="35"/>
      <c r="ADN228" s="35"/>
      <c r="ADO228" s="35"/>
      <c r="ADP228" s="35"/>
      <c r="ADQ228" s="35"/>
      <c r="ADR228" s="35"/>
      <c r="ADS228" s="35"/>
      <c r="ADT228" s="35"/>
      <c r="ADU228" s="35"/>
      <c r="ADV228" s="35"/>
      <c r="ADW228" s="35"/>
      <c r="ADX228" s="35"/>
      <c r="ADY228" s="35"/>
      <c r="ADZ228" s="35"/>
      <c r="AEA228" s="35"/>
      <c r="AEB228" s="35"/>
      <c r="AEC228" s="35"/>
      <c r="AED228" s="35"/>
      <c r="AEE228" s="35"/>
      <c r="AEF228" s="35"/>
      <c r="AEG228" s="35"/>
      <c r="AEH228" s="35"/>
      <c r="AEI228" s="35"/>
      <c r="AEJ228" s="35"/>
      <c r="AEK228" s="35"/>
      <c r="AEL228" s="35"/>
      <c r="AEM228" s="35"/>
      <c r="AEN228" s="35"/>
      <c r="AEO228" s="35"/>
      <c r="AEP228" s="35"/>
      <c r="AEQ228" s="35"/>
      <c r="AER228" s="35"/>
      <c r="AES228" s="35"/>
      <c r="AET228" s="35"/>
      <c r="AEU228" s="35"/>
      <c r="AEV228" s="35"/>
      <c r="AEW228" s="35"/>
      <c r="AEX228" s="35"/>
      <c r="AEY228" s="35"/>
      <c r="AEZ228" s="35"/>
      <c r="AFA228" s="35"/>
      <c r="AFB228" s="35"/>
      <c r="AFC228" s="35"/>
      <c r="AFD228" s="35"/>
      <c r="AFE228" s="35"/>
      <c r="AFF228" s="35"/>
      <c r="AFG228" s="35"/>
      <c r="AFH228" s="35"/>
      <c r="AFI228" s="35"/>
      <c r="AFJ228" s="35"/>
      <c r="AFK228" s="35"/>
      <c r="AFL228" s="35"/>
      <c r="AFM228" s="35"/>
      <c r="AFN228" s="35"/>
      <c r="AFO228" s="35"/>
      <c r="AFP228" s="35"/>
      <c r="AFQ228" s="35"/>
      <c r="AFR228" s="35"/>
      <c r="AFS228" s="35"/>
      <c r="AFT228" s="35"/>
      <c r="AFU228" s="35"/>
      <c r="AFV228" s="35"/>
      <c r="AFW228" s="35"/>
      <c r="AFX228" s="35"/>
      <c r="AFY228" s="35"/>
      <c r="AFZ228" s="35"/>
      <c r="AGA228" s="35"/>
      <c r="AGB228" s="35"/>
      <c r="AGC228" s="35"/>
      <c r="AGD228" s="35"/>
      <c r="AGE228" s="35"/>
      <c r="AGF228" s="35"/>
      <c r="AGG228" s="35"/>
      <c r="AGH228" s="35"/>
      <c r="AGI228" s="35"/>
      <c r="AGJ228" s="35"/>
      <c r="AGK228" s="35"/>
      <c r="AGL228" s="35"/>
      <c r="AGM228" s="35"/>
      <c r="AGN228" s="35"/>
      <c r="AGO228" s="35"/>
      <c r="AGP228" s="35"/>
      <c r="AGQ228" s="35"/>
      <c r="AGR228" s="35"/>
      <c r="AGS228" s="35"/>
      <c r="AGT228" s="35"/>
      <c r="AGU228" s="35"/>
      <c r="AGV228" s="35"/>
      <c r="AGW228" s="35"/>
      <c r="AGX228" s="35"/>
      <c r="AGY228" s="35"/>
      <c r="AGZ228" s="35"/>
      <c r="AHA228" s="35"/>
      <c r="AHB228" s="35"/>
      <c r="AHC228" s="35"/>
      <c r="AHD228" s="35"/>
      <c r="AHE228" s="35"/>
      <c r="AHF228" s="35"/>
      <c r="AHG228" s="35"/>
      <c r="AHH228" s="35"/>
      <c r="AHI228" s="35"/>
      <c r="AHJ228" s="35"/>
      <c r="AHK228" s="35"/>
      <c r="AHL228" s="35"/>
      <c r="AHM228" s="35"/>
      <c r="AHN228" s="35"/>
      <c r="AHO228" s="35"/>
      <c r="AHP228" s="35"/>
      <c r="AHQ228" s="35"/>
      <c r="AHR228" s="35"/>
      <c r="AHS228" s="35"/>
      <c r="AHT228" s="35"/>
      <c r="AHU228" s="35"/>
      <c r="AHV228" s="35"/>
      <c r="AHW228" s="35"/>
      <c r="AHX228" s="35"/>
      <c r="AHY228" s="35"/>
      <c r="AHZ228" s="35"/>
      <c r="AIA228" s="35"/>
      <c r="AIB228" s="35"/>
      <c r="AIC228" s="35"/>
      <c r="AID228" s="35"/>
      <c r="AIE228" s="35"/>
      <c r="AIF228" s="35"/>
      <c r="AIG228" s="35"/>
      <c r="AIH228" s="35"/>
      <c r="AII228" s="35"/>
      <c r="AIJ228" s="35"/>
      <c r="AIK228" s="35"/>
      <c r="AIL228" s="35"/>
      <c r="AIM228" s="35"/>
      <c r="AIN228" s="35"/>
      <c r="AIO228" s="35"/>
      <c r="AIP228" s="35"/>
      <c r="AIQ228" s="35"/>
      <c r="AIR228" s="35"/>
      <c r="AIS228" s="35"/>
      <c r="AIT228" s="35"/>
      <c r="AIU228" s="35"/>
      <c r="AIV228" s="35"/>
      <c r="AIW228" s="35"/>
      <c r="AIX228" s="35"/>
      <c r="AIY228" s="35"/>
      <c r="AIZ228" s="35"/>
      <c r="AJA228" s="35"/>
      <c r="AJB228" s="35"/>
      <c r="AJC228" s="35"/>
      <c r="AJD228" s="35"/>
      <c r="AJE228" s="35"/>
      <c r="AJF228" s="35"/>
      <c r="AJG228" s="35"/>
      <c r="AJH228" s="35"/>
      <c r="AJI228" s="35"/>
      <c r="AJJ228" s="35"/>
      <c r="AJK228" s="35"/>
      <c r="AJL228" s="35"/>
      <c r="AJM228" s="35"/>
      <c r="AJN228" s="35"/>
      <c r="AJO228" s="35"/>
      <c r="AJP228" s="35"/>
      <c r="AJQ228" s="35"/>
      <c r="AJR228" s="35"/>
      <c r="AJS228" s="35"/>
      <c r="AJT228" s="35"/>
      <c r="AJU228" s="35"/>
      <c r="AJV228" s="35"/>
      <c r="AJW228" s="35"/>
      <c r="AJX228" s="35"/>
      <c r="AJY228" s="35"/>
      <c r="AJZ228" s="35"/>
      <c r="AKA228" s="35"/>
      <c r="AKB228" s="35"/>
      <c r="AKC228" s="35"/>
      <c r="AKD228" s="35"/>
      <c r="AKE228" s="35"/>
      <c r="AKF228" s="35"/>
      <c r="AKG228" s="35"/>
      <c r="AKH228" s="35"/>
      <c r="AKI228" s="35"/>
      <c r="AKJ228" s="35"/>
      <c r="AKK228" s="35"/>
      <c r="AKL228" s="35"/>
      <c r="AKM228" s="35"/>
      <c r="AKN228" s="35"/>
      <c r="AKO228" s="35"/>
      <c r="AKP228" s="35"/>
      <c r="AKQ228" s="35"/>
      <c r="AKR228" s="35"/>
      <c r="AKS228" s="35"/>
      <c r="AKT228" s="35"/>
      <c r="AKU228" s="35"/>
      <c r="AKV228" s="35"/>
      <c r="AKW228" s="35"/>
      <c r="AKX228" s="35"/>
      <c r="AKY228" s="35"/>
      <c r="AKZ228" s="35"/>
      <c r="ALA228" s="35"/>
      <c r="ALB228" s="35"/>
      <c r="ALC228" s="35"/>
      <c r="ALD228" s="35"/>
      <c r="ALE228" s="35"/>
      <c r="ALF228" s="35"/>
      <c r="ALG228" s="35"/>
      <c r="ALH228" s="35"/>
      <c r="ALI228" s="35"/>
      <c r="ALJ228" s="35"/>
      <c r="ALK228" s="35"/>
      <c r="ALL228" s="35"/>
      <c r="ALM228" s="35"/>
      <c r="ALN228" s="35"/>
      <c r="ALO228" s="35"/>
      <c r="ALP228" s="35"/>
      <c r="ALQ228" s="35"/>
      <c r="ALR228" s="35"/>
      <c r="ALS228" s="35"/>
      <c r="ALT228" s="35"/>
      <c r="ALU228" s="35"/>
      <c r="ALV228" s="35"/>
      <c r="ALW228" s="35"/>
      <c r="ALX228" s="35"/>
      <c r="ALY228" s="35"/>
      <c r="ALZ228" s="35"/>
      <c r="AMA228" s="35"/>
    </row>
    <row r="229" spans="14:1015">
      <c r="N229" s="3">
        <f>Y229*info!T$4+AC229*info!T$5+AG229*info!T$6+AK229*info!T$7+N228</f>
        <v>5.0453999999999946</v>
      </c>
      <c r="P229" s="45">
        <v>189</v>
      </c>
      <c r="Q229" s="131"/>
      <c r="R229" s="131"/>
      <c r="S229" s="161">
        <f t="shared" si="93"/>
        <v>3.3743083003952568E-2</v>
      </c>
      <c r="T229" s="169">
        <f>AA228*$AA$30*$AA$34*(1-$AA$32)+AE228*$AE$30*$AE$34*(1-$AE$32)+AI228*$AI$30*$AI$34*(1-$AI$32)+AM228*$AM$30*$AM$34*(1-$AM$32)+AQ228*$AQ$30*$AQ$34*(1-$AQ$32)+AU228*$AU$30*$AU$34*(1-$AU$32)+Q229-R229+AW228+AX228+Advance!G203</f>
        <v>0.29609999999999853</v>
      </c>
      <c r="U229" s="132">
        <f t="shared" si="102"/>
        <v>0</v>
      </c>
      <c r="V229" s="165">
        <f t="shared" si="81"/>
        <v>0.29609999999999853</v>
      </c>
      <c r="W229" s="166">
        <f t="shared" si="94"/>
        <v>11.94</v>
      </c>
      <c r="X229" s="49"/>
      <c r="Y229" s="42">
        <f t="shared" si="73"/>
        <v>0</v>
      </c>
      <c r="Z229" s="46">
        <f t="shared" si="95"/>
        <v>0</v>
      </c>
      <c r="AA229" s="47">
        <f t="shared" si="82"/>
        <v>0</v>
      </c>
      <c r="AB229" s="48">
        <f t="shared" si="83"/>
        <v>0.29609999999999853</v>
      </c>
      <c r="AC229" s="49">
        <f t="shared" si="84"/>
        <v>0</v>
      </c>
      <c r="AD229" s="46">
        <f t="shared" si="96"/>
        <v>0</v>
      </c>
      <c r="AE229" s="46">
        <f t="shared" si="85"/>
        <v>100</v>
      </c>
      <c r="AF229" s="50">
        <f t="shared" si="74"/>
        <v>0.29609999999999853</v>
      </c>
      <c r="AG229" s="42">
        <f t="shared" si="97"/>
        <v>0</v>
      </c>
      <c r="AH229" s="46">
        <f t="shared" si="98"/>
        <v>0</v>
      </c>
      <c r="AI229" s="46">
        <f t="shared" si="86"/>
        <v>200</v>
      </c>
      <c r="AJ229" s="50">
        <f t="shared" si="75"/>
        <v>0.29609999999999853</v>
      </c>
      <c r="AK229" s="42">
        <f t="shared" si="87"/>
        <v>8</v>
      </c>
      <c r="AL229" s="46">
        <f t="shared" si="99"/>
        <v>-3</v>
      </c>
      <c r="AM229" s="46">
        <f t="shared" si="88"/>
        <v>165</v>
      </c>
      <c r="AN229" s="50">
        <f t="shared" si="76"/>
        <v>8.0999999999985528E-3</v>
      </c>
      <c r="AO229" s="42">
        <f t="shared" si="89"/>
        <v>0</v>
      </c>
      <c r="AP229" s="46">
        <f t="shared" si="100"/>
        <v>0</v>
      </c>
      <c r="AQ229" s="46">
        <f t="shared" si="90"/>
        <v>0</v>
      </c>
      <c r="AR229" s="50">
        <f t="shared" si="77"/>
        <v>8.0999999999985528E-3</v>
      </c>
      <c r="AS229" s="42">
        <f t="shared" si="91"/>
        <v>0</v>
      </c>
      <c r="AT229" s="46">
        <f t="shared" si="101"/>
        <v>0</v>
      </c>
      <c r="AU229" s="46">
        <f t="shared" si="92"/>
        <v>0</v>
      </c>
      <c r="AV229" s="51">
        <f t="shared" si="78"/>
        <v>8.0999999999985528E-3</v>
      </c>
      <c r="AW229" s="42">
        <f t="shared" si="79"/>
        <v>0.29609999999999853</v>
      </c>
      <c r="AX229" s="43">
        <f t="shared" si="80"/>
        <v>-0.28799999999999998</v>
      </c>
      <c r="AY229" s="42">
        <f t="shared" si="103"/>
        <v>465</v>
      </c>
      <c r="AZ229" s="52">
        <f t="shared" si="104"/>
        <v>11.94</v>
      </c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  <c r="QR229" s="35"/>
      <c r="QS229" s="35"/>
      <c r="QT229" s="35"/>
      <c r="QU229" s="35"/>
      <c r="QV229" s="35"/>
      <c r="QW229" s="35"/>
      <c r="QX229" s="35"/>
      <c r="QY229" s="35"/>
      <c r="QZ229" s="35"/>
      <c r="RA229" s="35"/>
      <c r="RB229" s="35"/>
      <c r="RC229" s="35"/>
      <c r="RD229" s="35"/>
      <c r="RE229" s="35"/>
      <c r="RF229" s="35"/>
      <c r="RG229" s="35"/>
      <c r="RH229" s="35"/>
      <c r="RI229" s="35"/>
      <c r="RJ229" s="35"/>
      <c r="RK229" s="35"/>
      <c r="RL229" s="35"/>
      <c r="RM229" s="35"/>
      <c r="RN229" s="35"/>
      <c r="RO229" s="35"/>
      <c r="RP229" s="35"/>
      <c r="RQ229" s="35"/>
      <c r="RR229" s="35"/>
      <c r="RS229" s="35"/>
      <c r="RT229" s="35"/>
      <c r="RU229" s="35"/>
      <c r="RV229" s="35"/>
      <c r="RW229" s="35"/>
      <c r="RX229" s="35"/>
      <c r="RY229" s="35"/>
      <c r="RZ229" s="35"/>
      <c r="SA229" s="35"/>
      <c r="SB229" s="35"/>
      <c r="SC229" s="35"/>
      <c r="SD229" s="35"/>
      <c r="SE229" s="35"/>
      <c r="SF229" s="35"/>
      <c r="SG229" s="35"/>
      <c r="SH229" s="35"/>
      <c r="SI229" s="35"/>
      <c r="SJ229" s="35"/>
      <c r="SK229" s="35"/>
      <c r="SL229" s="35"/>
      <c r="SM229" s="35"/>
      <c r="SN229" s="35"/>
      <c r="SO229" s="35"/>
      <c r="SP229" s="35"/>
      <c r="SQ229" s="35"/>
      <c r="SR229" s="35"/>
      <c r="SS229" s="35"/>
      <c r="ST229" s="35"/>
      <c r="SU229" s="35"/>
      <c r="SV229" s="35"/>
      <c r="SW229" s="35"/>
      <c r="SX229" s="35"/>
      <c r="SY229" s="35"/>
      <c r="SZ229" s="35"/>
      <c r="TA229" s="35"/>
      <c r="TB229" s="35"/>
      <c r="TC229" s="35"/>
      <c r="TD229" s="35"/>
      <c r="TE229" s="35"/>
      <c r="TF229" s="35"/>
      <c r="TG229" s="35"/>
      <c r="TH229" s="35"/>
      <c r="TI229" s="35"/>
      <c r="TJ229" s="35"/>
      <c r="TK229" s="35"/>
      <c r="TL229" s="35"/>
      <c r="TM229" s="35"/>
      <c r="TN229" s="35"/>
      <c r="TO229" s="35"/>
      <c r="TP229" s="35"/>
      <c r="TQ229" s="35"/>
      <c r="TR229" s="35"/>
      <c r="TS229" s="35"/>
      <c r="TT229" s="35"/>
      <c r="TU229" s="35"/>
      <c r="TV229" s="35"/>
      <c r="TW229" s="35"/>
      <c r="TX229" s="35"/>
      <c r="TY229" s="35"/>
      <c r="TZ229" s="35"/>
      <c r="UA229" s="35"/>
      <c r="UB229" s="35"/>
      <c r="UC229" s="35"/>
      <c r="UD229" s="35"/>
      <c r="UE229" s="35"/>
      <c r="UF229" s="35"/>
      <c r="UG229" s="35"/>
      <c r="UH229" s="35"/>
      <c r="UI229" s="35"/>
      <c r="UJ229" s="35"/>
      <c r="UK229" s="35"/>
      <c r="UL229" s="35"/>
      <c r="UM229" s="35"/>
      <c r="UN229" s="35"/>
      <c r="UO229" s="35"/>
      <c r="UP229" s="35"/>
      <c r="UQ229" s="35"/>
      <c r="UR229" s="35"/>
      <c r="US229" s="35"/>
      <c r="UT229" s="35"/>
      <c r="UU229" s="35"/>
      <c r="UV229" s="35"/>
      <c r="UW229" s="35"/>
      <c r="UX229" s="35"/>
      <c r="UY229" s="35"/>
      <c r="UZ229" s="35"/>
      <c r="VA229" s="35"/>
      <c r="VB229" s="35"/>
      <c r="VC229" s="35"/>
      <c r="VD229" s="35"/>
      <c r="VE229" s="35"/>
      <c r="VF229" s="35"/>
      <c r="VG229" s="35"/>
      <c r="VH229" s="35"/>
      <c r="VI229" s="35"/>
      <c r="VJ229" s="35"/>
      <c r="VK229" s="35"/>
      <c r="VL229" s="35"/>
      <c r="VM229" s="35"/>
      <c r="VN229" s="35"/>
      <c r="VO229" s="35"/>
      <c r="VP229" s="35"/>
      <c r="VQ229" s="35"/>
      <c r="VR229" s="35"/>
      <c r="VS229" s="35"/>
      <c r="VT229" s="35"/>
      <c r="VU229" s="35"/>
      <c r="VV229" s="35"/>
      <c r="VW229" s="35"/>
      <c r="VX229" s="35"/>
      <c r="VY229" s="35"/>
      <c r="VZ229" s="35"/>
      <c r="WA229" s="35"/>
      <c r="WB229" s="35"/>
      <c r="WC229" s="35"/>
      <c r="WD229" s="35"/>
      <c r="WE229" s="35"/>
      <c r="WF229" s="35"/>
      <c r="WG229" s="35"/>
      <c r="WH229" s="35"/>
      <c r="WI229" s="35"/>
      <c r="WJ229" s="35"/>
      <c r="WK229" s="35"/>
      <c r="WL229" s="35"/>
      <c r="WM229" s="35"/>
      <c r="WN229" s="35"/>
      <c r="WO229" s="35"/>
      <c r="WP229" s="35"/>
      <c r="WQ229" s="35"/>
      <c r="WR229" s="35"/>
      <c r="WS229" s="35"/>
      <c r="WT229" s="35"/>
      <c r="WU229" s="35"/>
      <c r="WV229" s="35"/>
      <c r="WW229" s="35"/>
      <c r="WX229" s="35"/>
      <c r="WY229" s="35"/>
      <c r="WZ229" s="35"/>
      <c r="XA229" s="35"/>
      <c r="XB229" s="35"/>
      <c r="XC229" s="35"/>
      <c r="XD229" s="35"/>
      <c r="XE229" s="35"/>
      <c r="XF229" s="35"/>
      <c r="XG229" s="35"/>
      <c r="XH229" s="35"/>
      <c r="XI229" s="35"/>
      <c r="XJ229" s="35"/>
      <c r="XK229" s="35"/>
      <c r="XL229" s="35"/>
      <c r="XM229" s="35"/>
      <c r="XN229" s="35"/>
      <c r="XO229" s="35"/>
      <c r="XP229" s="35"/>
      <c r="XQ229" s="35"/>
      <c r="XR229" s="35"/>
      <c r="XS229" s="35"/>
      <c r="XT229" s="35"/>
      <c r="XU229" s="35"/>
      <c r="XV229" s="35"/>
      <c r="XW229" s="35"/>
      <c r="XX229" s="35"/>
      <c r="XY229" s="35"/>
      <c r="XZ229" s="35"/>
      <c r="YA229" s="35"/>
      <c r="YB229" s="35"/>
      <c r="YC229" s="35"/>
      <c r="YD229" s="35"/>
      <c r="YE229" s="35"/>
      <c r="YF229" s="35"/>
      <c r="YG229" s="35"/>
      <c r="YH229" s="35"/>
      <c r="YI229" s="35"/>
      <c r="YJ229" s="35"/>
      <c r="YK229" s="35"/>
      <c r="YL229" s="35"/>
      <c r="YM229" s="35"/>
      <c r="YN229" s="35"/>
      <c r="YO229" s="35"/>
      <c r="YP229" s="35"/>
      <c r="YQ229" s="35"/>
      <c r="YR229" s="35"/>
      <c r="YS229" s="35"/>
      <c r="YT229" s="35"/>
      <c r="YU229" s="35"/>
      <c r="YV229" s="35"/>
      <c r="YW229" s="35"/>
      <c r="YX229" s="35"/>
      <c r="YY229" s="35"/>
      <c r="YZ229" s="35"/>
      <c r="ZA229" s="35"/>
      <c r="ZB229" s="35"/>
      <c r="ZC229" s="35"/>
      <c r="ZD229" s="35"/>
      <c r="ZE229" s="35"/>
      <c r="ZF229" s="35"/>
      <c r="ZG229" s="35"/>
      <c r="ZH229" s="35"/>
      <c r="ZI229" s="35"/>
      <c r="ZJ229" s="35"/>
      <c r="ZK229" s="35"/>
      <c r="ZL229" s="35"/>
      <c r="ZM229" s="35"/>
      <c r="ZN229" s="35"/>
      <c r="ZO229" s="35"/>
      <c r="ZP229" s="35"/>
      <c r="ZQ229" s="35"/>
      <c r="ZR229" s="35"/>
      <c r="ZS229" s="35"/>
      <c r="ZT229" s="35"/>
      <c r="ZU229" s="35"/>
      <c r="ZV229" s="35"/>
      <c r="ZW229" s="35"/>
      <c r="ZX229" s="35"/>
      <c r="ZY229" s="35"/>
      <c r="ZZ229" s="35"/>
      <c r="AAA229" s="35"/>
      <c r="AAB229" s="35"/>
      <c r="AAC229" s="35"/>
      <c r="AAD229" s="35"/>
      <c r="AAE229" s="35"/>
      <c r="AAF229" s="35"/>
      <c r="AAG229" s="35"/>
      <c r="AAH229" s="35"/>
      <c r="AAI229" s="35"/>
      <c r="AAJ229" s="35"/>
      <c r="AAK229" s="35"/>
      <c r="AAL229" s="35"/>
      <c r="AAM229" s="35"/>
      <c r="AAN229" s="35"/>
      <c r="AAO229" s="35"/>
      <c r="AAP229" s="35"/>
      <c r="AAQ229" s="35"/>
      <c r="AAR229" s="35"/>
      <c r="AAS229" s="35"/>
      <c r="AAT229" s="35"/>
      <c r="AAU229" s="35"/>
      <c r="AAV229" s="35"/>
      <c r="AAW229" s="35"/>
      <c r="AAX229" s="35"/>
      <c r="AAY229" s="35"/>
      <c r="AAZ229" s="35"/>
      <c r="ABA229" s="35"/>
      <c r="ABB229" s="35"/>
      <c r="ABC229" s="35"/>
      <c r="ABD229" s="35"/>
      <c r="ABE229" s="35"/>
      <c r="ABF229" s="35"/>
      <c r="ABG229" s="35"/>
      <c r="ABH229" s="35"/>
      <c r="ABI229" s="35"/>
      <c r="ABJ229" s="35"/>
      <c r="ABK229" s="35"/>
      <c r="ABL229" s="35"/>
      <c r="ABM229" s="35"/>
      <c r="ABN229" s="35"/>
      <c r="ABO229" s="35"/>
      <c r="ABP229" s="35"/>
      <c r="ABQ229" s="35"/>
      <c r="ABR229" s="35"/>
      <c r="ABS229" s="35"/>
      <c r="ABT229" s="35"/>
      <c r="ABU229" s="35"/>
      <c r="ABV229" s="35"/>
      <c r="ABW229" s="35"/>
      <c r="ABX229" s="35"/>
      <c r="ABY229" s="35"/>
      <c r="ABZ229" s="35"/>
      <c r="ACA229" s="35"/>
      <c r="ACB229" s="35"/>
      <c r="ACC229" s="35"/>
      <c r="ACD229" s="35"/>
      <c r="ACE229" s="35"/>
      <c r="ACF229" s="35"/>
      <c r="ACG229" s="35"/>
      <c r="ACH229" s="35"/>
      <c r="ACI229" s="35"/>
      <c r="ACJ229" s="35"/>
      <c r="ACK229" s="35"/>
      <c r="ACL229" s="35"/>
      <c r="ACM229" s="35"/>
      <c r="ACN229" s="35"/>
      <c r="ACO229" s="35"/>
      <c r="ACP229" s="35"/>
      <c r="ACQ229" s="35"/>
      <c r="ACR229" s="35"/>
      <c r="ACS229" s="35"/>
      <c r="ACT229" s="35"/>
      <c r="ACU229" s="35"/>
      <c r="ACV229" s="35"/>
      <c r="ACW229" s="35"/>
      <c r="ACX229" s="35"/>
      <c r="ACY229" s="35"/>
      <c r="ACZ229" s="35"/>
      <c r="ADA229" s="35"/>
      <c r="ADB229" s="35"/>
      <c r="ADC229" s="35"/>
      <c r="ADD229" s="35"/>
      <c r="ADE229" s="35"/>
      <c r="ADF229" s="35"/>
      <c r="ADG229" s="35"/>
      <c r="ADH229" s="35"/>
      <c r="ADI229" s="35"/>
      <c r="ADJ229" s="35"/>
      <c r="ADK229" s="35"/>
      <c r="ADL229" s="35"/>
      <c r="ADM229" s="35"/>
      <c r="ADN229" s="35"/>
      <c r="ADO229" s="35"/>
      <c r="ADP229" s="35"/>
      <c r="ADQ229" s="35"/>
      <c r="ADR229" s="35"/>
      <c r="ADS229" s="35"/>
      <c r="ADT229" s="35"/>
      <c r="ADU229" s="35"/>
      <c r="ADV229" s="35"/>
      <c r="ADW229" s="35"/>
      <c r="ADX229" s="35"/>
      <c r="ADY229" s="35"/>
      <c r="ADZ229" s="35"/>
      <c r="AEA229" s="35"/>
      <c r="AEB229" s="35"/>
      <c r="AEC229" s="35"/>
      <c r="AED229" s="35"/>
      <c r="AEE229" s="35"/>
      <c r="AEF229" s="35"/>
      <c r="AEG229" s="35"/>
      <c r="AEH229" s="35"/>
      <c r="AEI229" s="35"/>
      <c r="AEJ229" s="35"/>
      <c r="AEK229" s="35"/>
      <c r="AEL229" s="35"/>
      <c r="AEM229" s="35"/>
      <c r="AEN229" s="35"/>
      <c r="AEO229" s="35"/>
      <c r="AEP229" s="35"/>
      <c r="AEQ229" s="35"/>
      <c r="AER229" s="35"/>
      <c r="AES229" s="35"/>
      <c r="AET229" s="35"/>
      <c r="AEU229" s="35"/>
      <c r="AEV229" s="35"/>
      <c r="AEW229" s="35"/>
      <c r="AEX229" s="35"/>
      <c r="AEY229" s="35"/>
      <c r="AEZ229" s="35"/>
      <c r="AFA229" s="35"/>
      <c r="AFB229" s="35"/>
      <c r="AFC229" s="35"/>
      <c r="AFD229" s="35"/>
      <c r="AFE229" s="35"/>
      <c r="AFF229" s="35"/>
      <c r="AFG229" s="35"/>
      <c r="AFH229" s="35"/>
      <c r="AFI229" s="35"/>
      <c r="AFJ229" s="35"/>
      <c r="AFK229" s="35"/>
      <c r="AFL229" s="35"/>
      <c r="AFM229" s="35"/>
      <c r="AFN229" s="35"/>
      <c r="AFO229" s="35"/>
      <c r="AFP229" s="35"/>
      <c r="AFQ229" s="35"/>
      <c r="AFR229" s="35"/>
      <c r="AFS229" s="35"/>
      <c r="AFT229" s="35"/>
      <c r="AFU229" s="35"/>
      <c r="AFV229" s="35"/>
      <c r="AFW229" s="35"/>
      <c r="AFX229" s="35"/>
      <c r="AFY229" s="35"/>
      <c r="AFZ229" s="35"/>
      <c r="AGA229" s="35"/>
      <c r="AGB229" s="35"/>
      <c r="AGC229" s="35"/>
      <c r="AGD229" s="35"/>
      <c r="AGE229" s="35"/>
      <c r="AGF229" s="35"/>
      <c r="AGG229" s="35"/>
      <c r="AGH229" s="35"/>
      <c r="AGI229" s="35"/>
      <c r="AGJ229" s="35"/>
      <c r="AGK229" s="35"/>
      <c r="AGL229" s="35"/>
      <c r="AGM229" s="35"/>
      <c r="AGN229" s="35"/>
      <c r="AGO229" s="35"/>
      <c r="AGP229" s="35"/>
      <c r="AGQ229" s="35"/>
      <c r="AGR229" s="35"/>
      <c r="AGS229" s="35"/>
      <c r="AGT229" s="35"/>
      <c r="AGU229" s="35"/>
      <c r="AGV229" s="35"/>
      <c r="AGW229" s="35"/>
      <c r="AGX229" s="35"/>
      <c r="AGY229" s="35"/>
      <c r="AGZ229" s="35"/>
      <c r="AHA229" s="35"/>
      <c r="AHB229" s="35"/>
      <c r="AHC229" s="35"/>
      <c r="AHD229" s="35"/>
      <c r="AHE229" s="35"/>
      <c r="AHF229" s="35"/>
      <c r="AHG229" s="35"/>
      <c r="AHH229" s="35"/>
      <c r="AHI229" s="35"/>
      <c r="AHJ229" s="35"/>
      <c r="AHK229" s="35"/>
      <c r="AHL229" s="35"/>
      <c r="AHM229" s="35"/>
      <c r="AHN229" s="35"/>
      <c r="AHO229" s="35"/>
      <c r="AHP229" s="35"/>
      <c r="AHQ229" s="35"/>
      <c r="AHR229" s="35"/>
      <c r="AHS229" s="35"/>
      <c r="AHT229" s="35"/>
      <c r="AHU229" s="35"/>
      <c r="AHV229" s="35"/>
      <c r="AHW229" s="35"/>
      <c r="AHX229" s="35"/>
      <c r="AHY229" s="35"/>
      <c r="AHZ229" s="35"/>
      <c r="AIA229" s="35"/>
      <c r="AIB229" s="35"/>
      <c r="AIC229" s="35"/>
      <c r="AID229" s="35"/>
      <c r="AIE229" s="35"/>
      <c r="AIF229" s="35"/>
      <c r="AIG229" s="35"/>
      <c r="AIH229" s="35"/>
      <c r="AII229" s="35"/>
      <c r="AIJ229" s="35"/>
      <c r="AIK229" s="35"/>
      <c r="AIL229" s="35"/>
      <c r="AIM229" s="35"/>
      <c r="AIN229" s="35"/>
      <c r="AIO229" s="35"/>
      <c r="AIP229" s="35"/>
      <c r="AIQ229" s="35"/>
      <c r="AIR229" s="35"/>
      <c r="AIS229" s="35"/>
      <c r="AIT229" s="35"/>
      <c r="AIU229" s="35"/>
      <c r="AIV229" s="35"/>
      <c r="AIW229" s="35"/>
      <c r="AIX229" s="35"/>
      <c r="AIY229" s="35"/>
      <c r="AIZ229" s="35"/>
      <c r="AJA229" s="35"/>
      <c r="AJB229" s="35"/>
      <c r="AJC229" s="35"/>
      <c r="AJD229" s="35"/>
      <c r="AJE229" s="35"/>
      <c r="AJF229" s="35"/>
      <c r="AJG229" s="35"/>
      <c r="AJH229" s="35"/>
      <c r="AJI229" s="35"/>
      <c r="AJJ229" s="35"/>
      <c r="AJK229" s="35"/>
      <c r="AJL229" s="35"/>
      <c r="AJM229" s="35"/>
      <c r="AJN229" s="35"/>
      <c r="AJO229" s="35"/>
      <c r="AJP229" s="35"/>
      <c r="AJQ229" s="35"/>
      <c r="AJR229" s="35"/>
      <c r="AJS229" s="35"/>
      <c r="AJT229" s="35"/>
      <c r="AJU229" s="35"/>
      <c r="AJV229" s="35"/>
      <c r="AJW229" s="35"/>
      <c r="AJX229" s="35"/>
      <c r="AJY229" s="35"/>
      <c r="AJZ229" s="35"/>
      <c r="AKA229" s="35"/>
      <c r="AKB229" s="35"/>
      <c r="AKC229" s="35"/>
      <c r="AKD229" s="35"/>
      <c r="AKE229" s="35"/>
      <c r="AKF229" s="35"/>
      <c r="AKG229" s="35"/>
      <c r="AKH229" s="35"/>
      <c r="AKI229" s="35"/>
      <c r="AKJ229" s="35"/>
      <c r="AKK229" s="35"/>
      <c r="AKL229" s="35"/>
      <c r="AKM229" s="35"/>
      <c r="AKN229" s="35"/>
      <c r="AKO229" s="35"/>
      <c r="AKP229" s="35"/>
      <c r="AKQ229" s="35"/>
      <c r="AKR229" s="35"/>
      <c r="AKS229" s="35"/>
      <c r="AKT229" s="35"/>
      <c r="AKU229" s="35"/>
      <c r="AKV229" s="35"/>
      <c r="AKW229" s="35"/>
      <c r="AKX229" s="35"/>
      <c r="AKY229" s="35"/>
      <c r="AKZ229" s="35"/>
      <c r="ALA229" s="35"/>
      <c r="ALB229" s="35"/>
      <c r="ALC229" s="35"/>
      <c r="ALD229" s="35"/>
      <c r="ALE229" s="35"/>
      <c r="ALF229" s="35"/>
      <c r="ALG229" s="35"/>
      <c r="ALH229" s="35"/>
      <c r="ALI229" s="35"/>
      <c r="ALJ229" s="35"/>
      <c r="ALK229" s="35"/>
      <c r="ALL229" s="35"/>
      <c r="ALM229" s="35"/>
      <c r="ALN229" s="35"/>
      <c r="ALO229" s="35"/>
      <c r="ALP229" s="35"/>
      <c r="ALQ229" s="35"/>
      <c r="ALR229" s="35"/>
      <c r="ALS229" s="35"/>
      <c r="ALT229" s="35"/>
      <c r="ALU229" s="35"/>
      <c r="ALV229" s="35"/>
      <c r="ALW229" s="35"/>
      <c r="ALX229" s="35"/>
      <c r="ALY229" s="35"/>
      <c r="ALZ229" s="35"/>
      <c r="AMA229" s="35"/>
    </row>
    <row r="230" spans="14:1015">
      <c r="N230" s="3">
        <f>Y230*info!T$4+AC230*info!T$5+AG230*info!T$6+AK230*info!T$7+N229</f>
        <v>5.0741999999999949</v>
      </c>
      <c r="P230" s="45">
        <v>190</v>
      </c>
      <c r="Q230" s="131"/>
      <c r="R230" s="131"/>
      <c r="S230" s="161">
        <f t="shared" si="93"/>
        <v>3.4152173913043482E-2</v>
      </c>
      <c r="T230" s="169">
        <f>AA229*$AA$30*$AA$34*(1-$AA$32)+AE229*$AE$30*$AE$34*(1-$AE$32)+AI229*$AI$30*$AI$34*(1-$AI$32)+AM229*$AM$30*$AM$34*(1-$AM$32)+AQ229*$AQ$30*$AQ$34*(1-$AQ$32)+AU229*$AU$30*$AU$34*(1-$AU$32)+Q230-R230+AW229+AX229+Advance!G204</f>
        <v>0.30659999999999848</v>
      </c>
      <c r="U230" s="132">
        <f t="shared" si="102"/>
        <v>0</v>
      </c>
      <c r="V230" s="165">
        <f t="shared" si="81"/>
        <v>0.30659999999999848</v>
      </c>
      <c r="W230" s="166">
        <f t="shared" si="94"/>
        <v>12.12</v>
      </c>
      <c r="X230" s="49"/>
      <c r="Y230" s="42">
        <f t="shared" si="73"/>
        <v>0</v>
      </c>
      <c r="Z230" s="46">
        <f t="shared" si="95"/>
        <v>0</v>
      </c>
      <c r="AA230" s="47">
        <f t="shared" si="82"/>
        <v>0</v>
      </c>
      <c r="AB230" s="48">
        <f t="shared" si="83"/>
        <v>0.30659999999999848</v>
      </c>
      <c r="AC230" s="49">
        <f t="shared" si="84"/>
        <v>0</v>
      </c>
      <c r="AD230" s="46">
        <f t="shared" si="96"/>
        <v>0</v>
      </c>
      <c r="AE230" s="46">
        <f t="shared" si="85"/>
        <v>100</v>
      </c>
      <c r="AF230" s="50">
        <f t="shared" si="74"/>
        <v>0.30659999999999848</v>
      </c>
      <c r="AG230" s="42">
        <f t="shared" si="97"/>
        <v>0</v>
      </c>
      <c r="AH230" s="46">
        <f t="shared" si="98"/>
        <v>0</v>
      </c>
      <c r="AI230" s="46">
        <f t="shared" si="86"/>
        <v>200</v>
      </c>
      <c r="AJ230" s="50">
        <f t="shared" si="75"/>
        <v>0.30659999999999848</v>
      </c>
      <c r="AK230" s="42">
        <f t="shared" si="87"/>
        <v>8</v>
      </c>
      <c r="AL230" s="46">
        <f t="shared" si="99"/>
        <v>-3</v>
      </c>
      <c r="AM230" s="46">
        <f t="shared" si="88"/>
        <v>170</v>
      </c>
      <c r="AN230" s="50">
        <f t="shared" si="76"/>
        <v>1.8599999999998507E-2</v>
      </c>
      <c r="AO230" s="42">
        <f t="shared" si="89"/>
        <v>0</v>
      </c>
      <c r="AP230" s="46">
        <f t="shared" si="100"/>
        <v>0</v>
      </c>
      <c r="AQ230" s="46">
        <f t="shared" si="90"/>
        <v>0</v>
      </c>
      <c r="AR230" s="50">
        <f t="shared" si="77"/>
        <v>1.8599999999998507E-2</v>
      </c>
      <c r="AS230" s="42">
        <f t="shared" si="91"/>
        <v>0</v>
      </c>
      <c r="AT230" s="46">
        <f t="shared" si="101"/>
        <v>0</v>
      </c>
      <c r="AU230" s="46">
        <f t="shared" si="92"/>
        <v>0</v>
      </c>
      <c r="AV230" s="51">
        <f t="shared" si="78"/>
        <v>1.8599999999998507E-2</v>
      </c>
      <c r="AW230" s="42">
        <f t="shared" si="79"/>
        <v>0.30659999999999848</v>
      </c>
      <c r="AX230" s="43">
        <f t="shared" si="80"/>
        <v>-0.28799999999999998</v>
      </c>
      <c r="AY230" s="42">
        <f t="shared" si="103"/>
        <v>470</v>
      </c>
      <c r="AZ230" s="52">
        <f t="shared" si="104"/>
        <v>12.12</v>
      </c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  <c r="QR230" s="35"/>
      <c r="QS230" s="35"/>
      <c r="QT230" s="35"/>
      <c r="QU230" s="35"/>
      <c r="QV230" s="35"/>
      <c r="QW230" s="35"/>
      <c r="QX230" s="35"/>
      <c r="QY230" s="35"/>
      <c r="QZ230" s="35"/>
      <c r="RA230" s="35"/>
      <c r="RB230" s="35"/>
      <c r="RC230" s="35"/>
      <c r="RD230" s="35"/>
      <c r="RE230" s="35"/>
      <c r="RF230" s="35"/>
      <c r="RG230" s="35"/>
      <c r="RH230" s="35"/>
      <c r="RI230" s="35"/>
      <c r="RJ230" s="35"/>
      <c r="RK230" s="35"/>
      <c r="RL230" s="35"/>
      <c r="RM230" s="35"/>
      <c r="RN230" s="35"/>
      <c r="RO230" s="35"/>
      <c r="RP230" s="35"/>
      <c r="RQ230" s="35"/>
      <c r="RR230" s="35"/>
      <c r="RS230" s="35"/>
      <c r="RT230" s="35"/>
      <c r="RU230" s="35"/>
      <c r="RV230" s="35"/>
      <c r="RW230" s="35"/>
      <c r="RX230" s="35"/>
      <c r="RY230" s="35"/>
      <c r="RZ230" s="35"/>
      <c r="SA230" s="35"/>
      <c r="SB230" s="35"/>
      <c r="SC230" s="35"/>
      <c r="SD230" s="35"/>
      <c r="SE230" s="35"/>
      <c r="SF230" s="35"/>
      <c r="SG230" s="35"/>
      <c r="SH230" s="35"/>
      <c r="SI230" s="35"/>
      <c r="SJ230" s="35"/>
      <c r="SK230" s="35"/>
      <c r="SL230" s="35"/>
      <c r="SM230" s="35"/>
      <c r="SN230" s="35"/>
      <c r="SO230" s="35"/>
      <c r="SP230" s="35"/>
      <c r="SQ230" s="35"/>
      <c r="SR230" s="35"/>
      <c r="SS230" s="35"/>
      <c r="ST230" s="35"/>
      <c r="SU230" s="35"/>
      <c r="SV230" s="35"/>
      <c r="SW230" s="35"/>
      <c r="SX230" s="35"/>
      <c r="SY230" s="35"/>
      <c r="SZ230" s="35"/>
      <c r="TA230" s="35"/>
      <c r="TB230" s="35"/>
      <c r="TC230" s="35"/>
      <c r="TD230" s="35"/>
      <c r="TE230" s="35"/>
      <c r="TF230" s="35"/>
      <c r="TG230" s="35"/>
      <c r="TH230" s="35"/>
      <c r="TI230" s="35"/>
      <c r="TJ230" s="35"/>
      <c r="TK230" s="35"/>
      <c r="TL230" s="35"/>
      <c r="TM230" s="35"/>
      <c r="TN230" s="35"/>
      <c r="TO230" s="35"/>
      <c r="TP230" s="35"/>
      <c r="TQ230" s="35"/>
      <c r="TR230" s="35"/>
      <c r="TS230" s="35"/>
      <c r="TT230" s="35"/>
      <c r="TU230" s="35"/>
      <c r="TV230" s="35"/>
      <c r="TW230" s="35"/>
      <c r="TX230" s="35"/>
      <c r="TY230" s="35"/>
      <c r="TZ230" s="35"/>
      <c r="UA230" s="35"/>
      <c r="UB230" s="35"/>
      <c r="UC230" s="35"/>
      <c r="UD230" s="35"/>
      <c r="UE230" s="35"/>
      <c r="UF230" s="35"/>
      <c r="UG230" s="35"/>
      <c r="UH230" s="35"/>
      <c r="UI230" s="35"/>
      <c r="UJ230" s="35"/>
      <c r="UK230" s="35"/>
      <c r="UL230" s="35"/>
      <c r="UM230" s="35"/>
      <c r="UN230" s="35"/>
      <c r="UO230" s="35"/>
      <c r="UP230" s="35"/>
      <c r="UQ230" s="35"/>
      <c r="UR230" s="35"/>
      <c r="US230" s="35"/>
      <c r="UT230" s="35"/>
      <c r="UU230" s="35"/>
      <c r="UV230" s="35"/>
      <c r="UW230" s="35"/>
      <c r="UX230" s="35"/>
      <c r="UY230" s="35"/>
      <c r="UZ230" s="35"/>
      <c r="VA230" s="35"/>
      <c r="VB230" s="35"/>
      <c r="VC230" s="35"/>
      <c r="VD230" s="35"/>
      <c r="VE230" s="35"/>
      <c r="VF230" s="35"/>
      <c r="VG230" s="35"/>
      <c r="VH230" s="35"/>
      <c r="VI230" s="35"/>
      <c r="VJ230" s="35"/>
      <c r="VK230" s="35"/>
      <c r="VL230" s="35"/>
      <c r="VM230" s="35"/>
      <c r="VN230" s="35"/>
      <c r="VO230" s="35"/>
      <c r="VP230" s="35"/>
      <c r="VQ230" s="35"/>
      <c r="VR230" s="35"/>
      <c r="VS230" s="35"/>
      <c r="VT230" s="35"/>
      <c r="VU230" s="35"/>
      <c r="VV230" s="35"/>
      <c r="VW230" s="35"/>
      <c r="VX230" s="35"/>
      <c r="VY230" s="35"/>
      <c r="VZ230" s="35"/>
      <c r="WA230" s="35"/>
      <c r="WB230" s="35"/>
      <c r="WC230" s="35"/>
      <c r="WD230" s="35"/>
      <c r="WE230" s="35"/>
      <c r="WF230" s="35"/>
      <c r="WG230" s="35"/>
      <c r="WH230" s="35"/>
      <c r="WI230" s="35"/>
      <c r="WJ230" s="35"/>
      <c r="WK230" s="35"/>
      <c r="WL230" s="35"/>
      <c r="WM230" s="35"/>
      <c r="WN230" s="35"/>
      <c r="WO230" s="35"/>
      <c r="WP230" s="35"/>
      <c r="WQ230" s="35"/>
      <c r="WR230" s="35"/>
      <c r="WS230" s="35"/>
      <c r="WT230" s="35"/>
      <c r="WU230" s="35"/>
      <c r="WV230" s="35"/>
      <c r="WW230" s="35"/>
      <c r="WX230" s="35"/>
      <c r="WY230" s="35"/>
      <c r="WZ230" s="35"/>
      <c r="XA230" s="35"/>
      <c r="XB230" s="35"/>
      <c r="XC230" s="35"/>
      <c r="XD230" s="35"/>
      <c r="XE230" s="35"/>
      <c r="XF230" s="35"/>
      <c r="XG230" s="35"/>
      <c r="XH230" s="35"/>
      <c r="XI230" s="35"/>
      <c r="XJ230" s="35"/>
      <c r="XK230" s="35"/>
      <c r="XL230" s="35"/>
      <c r="XM230" s="35"/>
      <c r="XN230" s="35"/>
      <c r="XO230" s="35"/>
      <c r="XP230" s="35"/>
      <c r="XQ230" s="35"/>
      <c r="XR230" s="35"/>
      <c r="XS230" s="35"/>
      <c r="XT230" s="35"/>
      <c r="XU230" s="35"/>
      <c r="XV230" s="35"/>
      <c r="XW230" s="35"/>
      <c r="XX230" s="35"/>
      <c r="XY230" s="35"/>
      <c r="XZ230" s="35"/>
      <c r="YA230" s="35"/>
      <c r="YB230" s="35"/>
      <c r="YC230" s="35"/>
      <c r="YD230" s="35"/>
      <c r="YE230" s="35"/>
      <c r="YF230" s="35"/>
      <c r="YG230" s="35"/>
      <c r="YH230" s="35"/>
      <c r="YI230" s="35"/>
      <c r="YJ230" s="35"/>
      <c r="YK230" s="35"/>
      <c r="YL230" s="35"/>
      <c r="YM230" s="35"/>
      <c r="YN230" s="35"/>
      <c r="YO230" s="35"/>
      <c r="YP230" s="35"/>
      <c r="YQ230" s="35"/>
      <c r="YR230" s="35"/>
      <c r="YS230" s="35"/>
      <c r="YT230" s="35"/>
      <c r="YU230" s="35"/>
      <c r="YV230" s="35"/>
      <c r="YW230" s="35"/>
      <c r="YX230" s="35"/>
      <c r="YY230" s="35"/>
      <c r="YZ230" s="35"/>
      <c r="ZA230" s="35"/>
      <c r="ZB230" s="35"/>
      <c r="ZC230" s="35"/>
      <c r="ZD230" s="35"/>
      <c r="ZE230" s="35"/>
      <c r="ZF230" s="35"/>
      <c r="ZG230" s="35"/>
      <c r="ZH230" s="35"/>
      <c r="ZI230" s="35"/>
      <c r="ZJ230" s="35"/>
      <c r="ZK230" s="35"/>
      <c r="ZL230" s="35"/>
      <c r="ZM230" s="35"/>
      <c r="ZN230" s="35"/>
      <c r="ZO230" s="35"/>
      <c r="ZP230" s="35"/>
      <c r="ZQ230" s="35"/>
      <c r="ZR230" s="35"/>
      <c r="ZS230" s="35"/>
      <c r="ZT230" s="35"/>
      <c r="ZU230" s="35"/>
      <c r="ZV230" s="35"/>
      <c r="ZW230" s="35"/>
      <c r="ZX230" s="35"/>
      <c r="ZY230" s="35"/>
      <c r="ZZ230" s="35"/>
      <c r="AAA230" s="35"/>
      <c r="AAB230" s="35"/>
      <c r="AAC230" s="35"/>
      <c r="AAD230" s="35"/>
      <c r="AAE230" s="35"/>
      <c r="AAF230" s="35"/>
      <c r="AAG230" s="35"/>
      <c r="AAH230" s="35"/>
      <c r="AAI230" s="35"/>
      <c r="AAJ230" s="35"/>
      <c r="AAK230" s="35"/>
      <c r="AAL230" s="35"/>
      <c r="AAM230" s="35"/>
      <c r="AAN230" s="35"/>
      <c r="AAO230" s="35"/>
      <c r="AAP230" s="35"/>
      <c r="AAQ230" s="35"/>
      <c r="AAR230" s="35"/>
      <c r="AAS230" s="35"/>
      <c r="AAT230" s="35"/>
      <c r="AAU230" s="35"/>
      <c r="AAV230" s="35"/>
      <c r="AAW230" s="35"/>
      <c r="AAX230" s="35"/>
      <c r="AAY230" s="35"/>
      <c r="AAZ230" s="35"/>
      <c r="ABA230" s="35"/>
      <c r="ABB230" s="35"/>
      <c r="ABC230" s="35"/>
      <c r="ABD230" s="35"/>
      <c r="ABE230" s="35"/>
      <c r="ABF230" s="35"/>
      <c r="ABG230" s="35"/>
      <c r="ABH230" s="35"/>
      <c r="ABI230" s="35"/>
      <c r="ABJ230" s="35"/>
      <c r="ABK230" s="35"/>
      <c r="ABL230" s="35"/>
      <c r="ABM230" s="35"/>
      <c r="ABN230" s="35"/>
      <c r="ABO230" s="35"/>
      <c r="ABP230" s="35"/>
      <c r="ABQ230" s="35"/>
      <c r="ABR230" s="35"/>
      <c r="ABS230" s="35"/>
      <c r="ABT230" s="35"/>
      <c r="ABU230" s="35"/>
      <c r="ABV230" s="35"/>
      <c r="ABW230" s="35"/>
      <c r="ABX230" s="35"/>
      <c r="ABY230" s="35"/>
      <c r="ABZ230" s="35"/>
      <c r="ACA230" s="35"/>
      <c r="ACB230" s="35"/>
      <c r="ACC230" s="35"/>
      <c r="ACD230" s="35"/>
      <c r="ACE230" s="35"/>
      <c r="ACF230" s="35"/>
      <c r="ACG230" s="35"/>
      <c r="ACH230" s="35"/>
      <c r="ACI230" s="35"/>
      <c r="ACJ230" s="35"/>
      <c r="ACK230" s="35"/>
      <c r="ACL230" s="35"/>
      <c r="ACM230" s="35"/>
      <c r="ACN230" s="35"/>
      <c r="ACO230" s="35"/>
      <c r="ACP230" s="35"/>
      <c r="ACQ230" s="35"/>
      <c r="ACR230" s="35"/>
      <c r="ACS230" s="35"/>
      <c r="ACT230" s="35"/>
      <c r="ACU230" s="35"/>
      <c r="ACV230" s="35"/>
      <c r="ACW230" s="35"/>
      <c r="ACX230" s="35"/>
      <c r="ACY230" s="35"/>
      <c r="ACZ230" s="35"/>
      <c r="ADA230" s="35"/>
      <c r="ADB230" s="35"/>
      <c r="ADC230" s="35"/>
      <c r="ADD230" s="35"/>
      <c r="ADE230" s="35"/>
      <c r="ADF230" s="35"/>
      <c r="ADG230" s="35"/>
      <c r="ADH230" s="35"/>
      <c r="ADI230" s="35"/>
      <c r="ADJ230" s="35"/>
      <c r="ADK230" s="35"/>
      <c r="ADL230" s="35"/>
      <c r="ADM230" s="35"/>
      <c r="ADN230" s="35"/>
      <c r="ADO230" s="35"/>
      <c r="ADP230" s="35"/>
      <c r="ADQ230" s="35"/>
      <c r="ADR230" s="35"/>
      <c r="ADS230" s="35"/>
      <c r="ADT230" s="35"/>
      <c r="ADU230" s="35"/>
      <c r="ADV230" s="35"/>
      <c r="ADW230" s="35"/>
      <c r="ADX230" s="35"/>
      <c r="ADY230" s="35"/>
      <c r="ADZ230" s="35"/>
      <c r="AEA230" s="35"/>
      <c r="AEB230" s="35"/>
      <c r="AEC230" s="35"/>
      <c r="AED230" s="35"/>
      <c r="AEE230" s="35"/>
      <c r="AEF230" s="35"/>
      <c r="AEG230" s="35"/>
      <c r="AEH230" s="35"/>
      <c r="AEI230" s="35"/>
      <c r="AEJ230" s="35"/>
      <c r="AEK230" s="35"/>
      <c r="AEL230" s="35"/>
      <c r="AEM230" s="35"/>
      <c r="AEN230" s="35"/>
      <c r="AEO230" s="35"/>
      <c r="AEP230" s="35"/>
      <c r="AEQ230" s="35"/>
      <c r="AER230" s="35"/>
      <c r="AES230" s="35"/>
      <c r="AET230" s="35"/>
      <c r="AEU230" s="35"/>
      <c r="AEV230" s="35"/>
      <c r="AEW230" s="35"/>
      <c r="AEX230" s="35"/>
      <c r="AEY230" s="35"/>
      <c r="AEZ230" s="35"/>
      <c r="AFA230" s="35"/>
      <c r="AFB230" s="35"/>
      <c r="AFC230" s="35"/>
      <c r="AFD230" s="35"/>
      <c r="AFE230" s="35"/>
      <c r="AFF230" s="35"/>
      <c r="AFG230" s="35"/>
      <c r="AFH230" s="35"/>
      <c r="AFI230" s="35"/>
      <c r="AFJ230" s="35"/>
      <c r="AFK230" s="35"/>
      <c r="AFL230" s="35"/>
      <c r="AFM230" s="35"/>
      <c r="AFN230" s="35"/>
      <c r="AFO230" s="35"/>
      <c r="AFP230" s="35"/>
      <c r="AFQ230" s="35"/>
      <c r="AFR230" s="35"/>
      <c r="AFS230" s="35"/>
      <c r="AFT230" s="35"/>
      <c r="AFU230" s="35"/>
      <c r="AFV230" s="35"/>
      <c r="AFW230" s="35"/>
      <c r="AFX230" s="35"/>
      <c r="AFY230" s="35"/>
      <c r="AFZ230" s="35"/>
      <c r="AGA230" s="35"/>
      <c r="AGB230" s="35"/>
      <c r="AGC230" s="35"/>
      <c r="AGD230" s="35"/>
      <c r="AGE230" s="35"/>
      <c r="AGF230" s="35"/>
      <c r="AGG230" s="35"/>
      <c r="AGH230" s="35"/>
      <c r="AGI230" s="35"/>
      <c r="AGJ230" s="35"/>
      <c r="AGK230" s="35"/>
      <c r="AGL230" s="35"/>
      <c r="AGM230" s="35"/>
      <c r="AGN230" s="35"/>
      <c r="AGO230" s="35"/>
      <c r="AGP230" s="35"/>
      <c r="AGQ230" s="35"/>
      <c r="AGR230" s="35"/>
      <c r="AGS230" s="35"/>
      <c r="AGT230" s="35"/>
      <c r="AGU230" s="35"/>
      <c r="AGV230" s="35"/>
      <c r="AGW230" s="35"/>
      <c r="AGX230" s="35"/>
      <c r="AGY230" s="35"/>
      <c r="AGZ230" s="35"/>
      <c r="AHA230" s="35"/>
      <c r="AHB230" s="35"/>
      <c r="AHC230" s="35"/>
      <c r="AHD230" s="35"/>
      <c r="AHE230" s="35"/>
      <c r="AHF230" s="35"/>
      <c r="AHG230" s="35"/>
      <c r="AHH230" s="35"/>
      <c r="AHI230" s="35"/>
      <c r="AHJ230" s="35"/>
      <c r="AHK230" s="35"/>
      <c r="AHL230" s="35"/>
      <c r="AHM230" s="35"/>
      <c r="AHN230" s="35"/>
      <c r="AHO230" s="35"/>
      <c r="AHP230" s="35"/>
      <c r="AHQ230" s="35"/>
      <c r="AHR230" s="35"/>
      <c r="AHS230" s="35"/>
      <c r="AHT230" s="35"/>
      <c r="AHU230" s="35"/>
      <c r="AHV230" s="35"/>
      <c r="AHW230" s="35"/>
      <c r="AHX230" s="35"/>
      <c r="AHY230" s="35"/>
      <c r="AHZ230" s="35"/>
      <c r="AIA230" s="35"/>
      <c r="AIB230" s="35"/>
      <c r="AIC230" s="35"/>
      <c r="AID230" s="35"/>
      <c r="AIE230" s="35"/>
      <c r="AIF230" s="35"/>
      <c r="AIG230" s="35"/>
      <c r="AIH230" s="35"/>
      <c r="AII230" s="35"/>
      <c r="AIJ230" s="35"/>
      <c r="AIK230" s="35"/>
      <c r="AIL230" s="35"/>
      <c r="AIM230" s="35"/>
      <c r="AIN230" s="35"/>
      <c r="AIO230" s="35"/>
      <c r="AIP230" s="35"/>
      <c r="AIQ230" s="35"/>
      <c r="AIR230" s="35"/>
      <c r="AIS230" s="35"/>
      <c r="AIT230" s="35"/>
      <c r="AIU230" s="35"/>
      <c r="AIV230" s="35"/>
      <c r="AIW230" s="35"/>
      <c r="AIX230" s="35"/>
      <c r="AIY230" s="35"/>
      <c r="AIZ230" s="35"/>
      <c r="AJA230" s="35"/>
      <c r="AJB230" s="35"/>
      <c r="AJC230" s="35"/>
      <c r="AJD230" s="35"/>
      <c r="AJE230" s="35"/>
      <c r="AJF230" s="35"/>
      <c r="AJG230" s="35"/>
      <c r="AJH230" s="35"/>
      <c r="AJI230" s="35"/>
      <c r="AJJ230" s="35"/>
      <c r="AJK230" s="35"/>
      <c r="AJL230" s="35"/>
      <c r="AJM230" s="35"/>
      <c r="AJN230" s="35"/>
      <c r="AJO230" s="35"/>
      <c r="AJP230" s="35"/>
      <c r="AJQ230" s="35"/>
      <c r="AJR230" s="35"/>
      <c r="AJS230" s="35"/>
      <c r="AJT230" s="35"/>
      <c r="AJU230" s="35"/>
      <c r="AJV230" s="35"/>
      <c r="AJW230" s="35"/>
      <c r="AJX230" s="35"/>
      <c r="AJY230" s="35"/>
      <c r="AJZ230" s="35"/>
      <c r="AKA230" s="35"/>
      <c r="AKB230" s="35"/>
      <c r="AKC230" s="35"/>
      <c r="AKD230" s="35"/>
      <c r="AKE230" s="35"/>
      <c r="AKF230" s="35"/>
      <c r="AKG230" s="35"/>
      <c r="AKH230" s="35"/>
      <c r="AKI230" s="35"/>
      <c r="AKJ230" s="35"/>
      <c r="AKK230" s="35"/>
      <c r="AKL230" s="35"/>
      <c r="AKM230" s="35"/>
      <c r="AKN230" s="35"/>
      <c r="AKO230" s="35"/>
      <c r="AKP230" s="35"/>
      <c r="AKQ230" s="35"/>
      <c r="AKR230" s="35"/>
      <c r="AKS230" s="35"/>
      <c r="AKT230" s="35"/>
      <c r="AKU230" s="35"/>
      <c r="AKV230" s="35"/>
      <c r="AKW230" s="35"/>
      <c r="AKX230" s="35"/>
      <c r="AKY230" s="35"/>
      <c r="AKZ230" s="35"/>
      <c r="ALA230" s="35"/>
      <c r="ALB230" s="35"/>
      <c r="ALC230" s="35"/>
      <c r="ALD230" s="35"/>
      <c r="ALE230" s="35"/>
      <c r="ALF230" s="35"/>
      <c r="ALG230" s="35"/>
      <c r="ALH230" s="35"/>
      <c r="ALI230" s="35"/>
      <c r="ALJ230" s="35"/>
      <c r="ALK230" s="35"/>
      <c r="ALL230" s="35"/>
      <c r="ALM230" s="35"/>
      <c r="ALN230" s="35"/>
      <c r="ALO230" s="35"/>
      <c r="ALP230" s="35"/>
      <c r="ALQ230" s="35"/>
      <c r="ALR230" s="35"/>
      <c r="ALS230" s="35"/>
      <c r="ALT230" s="35"/>
      <c r="ALU230" s="35"/>
      <c r="ALV230" s="35"/>
      <c r="ALW230" s="35"/>
      <c r="ALX230" s="35"/>
      <c r="ALY230" s="35"/>
      <c r="ALZ230" s="35"/>
      <c r="AMA230" s="35"/>
    </row>
    <row r="231" spans="14:1015">
      <c r="N231" s="3">
        <f>Y231*info!T$4+AC231*info!T$5+AG231*info!T$6+AK231*info!T$7+N230</f>
        <v>5.1029999999999953</v>
      </c>
      <c r="P231" s="45">
        <v>191</v>
      </c>
      <c r="Q231" s="131"/>
      <c r="R231" s="131"/>
      <c r="S231" s="161">
        <f t="shared" si="93"/>
        <v>3.456126482213439E-2</v>
      </c>
      <c r="T231" s="169">
        <f>AA230*$AA$30*$AA$34*(1-$AA$32)+AE230*$AE$30*$AE$34*(1-$AE$32)+AI230*$AI$30*$AI$34*(1-$AI$32)+AM230*$AM$30*$AM$34*(1-$AM$32)+AQ230*$AQ$30*$AQ$34*(1-$AQ$32)+AU230*$AU$30*$AU$34*(1-$AU$32)+Q231-R231+AW230+AX230+Advance!G205</f>
        <v>0.3215999999999985</v>
      </c>
      <c r="U231" s="132">
        <f t="shared" si="102"/>
        <v>0</v>
      </c>
      <c r="V231" s="165">
        <f t="shared" si="81"/>
        <v>0.3215999999999985</v>
      </c>
      <c r="W231" s="166">
        <f t="shared" si="94"/>
        <v>12.3</v>
      </c>
      <c r="X231" s="49"/>
      <c r="Y231" s="42">
        <f t="shared" si="73"/>
        <v>0</v>
      </c>
      <c r="Z231" s="46">
        <f t="shared" si="95"/>
        <v>0</v>
      </c>
      <c r="AA231" s="47">
        <f t="shared" si="82"/>
        <v>0</v>
      </c>
      <c r="AB231" s="48">
        <f t="shared" si="83"/>
        <v>0.3215999999999985</v>
      </c>
      <c r="AC231" s="49">
        <f t="shared" si="84"/>
        <v>0</v>
      </c>
      <c r="AD231" s="46">
        <f t="shared" si="96"/>
        <v>0</v>
      </c>
      <c r="AE231" s="46">
        <f t="shared" si="85"/>
        <v>100</v>
      </c>
      <c r="AF231" s="50">
        <f t="shared" si="74"/>
        <v>0.3215999999999985</v>
      </c>
      <c r="AG231" s="42">
        <f t="shared" si="97"/>
        <v>0</v>
      </c>
      <c r="AH231" s="46">
        <f t="shared" si="98"/>
        <v>0</v>
      </c>
      <c r="AI231" s="46">
        <f t="shared" si="86"/>
        <v>200</v>
      </c>
      <c r="AJ231" s="50">
        <f t="shared" si="75"/>
        <v>0.3215999999999985</v>
      </c>
      <c r="AK231" s="42">
        <f t="shared" si="87"/>
        <v>8</v>
      </c>
      <c r="AL231" s="46">
        <f t="shared" si="99"/>
        <v>-3</v>
      </c>
      <c r="AM231" s="46">
        <f t="shared" si="88"/>
        <v>175</v>
      </c>
      <c r="AN231" s="50">
        <f t="shared" si="76"/>
        <v>3.359999999999852E-2</v>
      </c>
      <c r="AO231" s="42">
        <f t="shared" si="89"/>
        <v>0</v>
      </c>
      <c r="AP231" s="46">
        <f t="shared" si="100"/>
        <v>0</v>
      </c>
      <c r="AQ231" s="46">
        <f t="shared" si="90"/>
        <v>0</v>
      </c>
      <c r="AR231" s="50">
        <f t="shared" si="77"/>
        <v>3.359999999999852E-2</v>
      </c>
      <c r="AS231" s="42">
        <f t="shared" si="91"/>
        <v>0</v>
      </c>
      <c r="AT231" s="46">
        <f t="shared" si="101"/>
        <v>0</v>
      </c>
      <c r="AU231" s="46">
        <f t="shared" si="92"/>
        <v>0</v>
      </c>
      <c r="AV231" s="51">
        <f t="shared" si="78"/>
        <v>3.359999999999852E-2</v>
      </c>
      <c r="AW231" s="42">
        <f t="shared" si="79"/>
        <v>0.3215999999999985</v>
      </c>
      <c r="AX231" s="43">
        <f t="shared" si="80"/>
        <v>-0.28799999999999998</v>
      </c>
      <c r="AY231" s="42">
        <f t="shared" si="103"/>
        <v>475</v>
      </c>
      <c r="AZ231" s="52">
        <f t="shared" si="104"/>
        <v>12.3</v>
      </c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  <c r="QR231" s="35"/>
      <c r="QS231" s="35"/>
      <c r="QT231" s="35"/>
      <c r="QU231" s="35"/>
      <c r="QV231" s="35"/>
      <c r="QW231" s="35"/>
      <c r="QX231" s="35"/>
      <c r="QY231" s="35"/>
      <c r="QZ231" s="35"/>
      <c r="RA231" s="35"/>
      <c r="RB231" s="35"/>
      <c r="RC231" s="35"/>
      <c r="RD231" s="35"/>
      <c r="RE231" s="35"/>
      <c r="RF231" s="35"/>
      <c r="RG231" s="35"/>
      <c r="RH231" s="35"/>
      <c r="RI231" s="35"/>
      <c r="RJ231" s="35"/>
      <c r="RK231" s="35"/>
      <c r="RL231" s="35"/>
      <c r="RM231" s="35"/>
      <c r="RN231" s="35"/>
      <c r="RO231" s="35"/>
      <c r="RP231" s="35"/>
      <c r="RQ231" s="35"/>
      <c r="RR231" s="35"/>
      <c r="RS231" s="35"/>
      <c r="RT231" s="35"/>
      <c r="RU231" s="35"/>
      <c r="RV231" s="35"/>
      <c r="RW231" s="35"/>
      <c r="RX231" s="35"/>
      <c r="RY231" s="35"/>
      <c r="RZ231" s="35"/>
      <c r="SA231" s="35"/>
      <c r="SB231" s="35"/>
      <c r="SC231" s="35"/>
      <c r="SD231" s="35"/>
      <c r="SE231" s="35"/>
      <c r="SF231" s="35"/>
      <c r="SG231" s="35"/>
      <c r="SH231" s="35"/>
      <c r="SI231" s="35"/>
      <c r="SJ231" s="35"/>
      <c r="SK231" s="35"/>
      <c r="SL231" s="35"/>
      <c r="SM231" s="35"/>
      <c r="SN231" s="35"/>
      <c r="SO231" s="35"/>
      <c r="SP231" s="35"/>
      <c r="SQ231" s="35"/>
      <c r="SR231" s="35"/>
      <c r="SS231" s="35"/>
      <c r="ST231" s="35"/>
      <c r="SU231" s="35"/>
      <c r="SV231" s="35"/>
      <c r="SW231" s="35"/>
      <c r="SX231" s="35"/>
      <c r="SY231" s="35"/>
      <c r="SZ231" s="35"/>
      <c r="TA231" s="35"/>
      <c r="TB231" s="35"/>
      <c r="TC231" s="35"/>
      <c r="TD231" s="35"/>
      <c r="TE231" s="35"/>
      <c r="TF231" s="35"/>
      <c r="TG231" s="35"/>
      <c r="TH231" s="35"/>
      <c r="TI231" s="35"/>
      <c r="TJ231" s="35"/>
      <c r="TK231" s="35"/>
      <c r="TL231" s="35"/>
      <c r="TM231" s="35"/>
      <c r="TN231" s="35"/>
      <c r="TO231" s="35"/>
      <c r="TP231" s="35"/>
      <c r="TQ231" s="35"/>
      <c r="TR231" s="35"/>
      <c r="TS231" s="35"/>
      <c r="TT231" s="35"/>
      <c r="TU231" s="35"/>
      <c r="TV231" s="35"/>
      <c r="TW231" s="35"/>
      <c r="TX231" s="35"/>
      <c r="TY231" s="35"/>
      <c r="TZ231" s="35"/>
      <c r="UA231" s="35"/>
      <c r="UB231" s="35"/>
      <c r="UC231" s="35"/>
      <c r="UD231" s="35"/>
      <c r="UE231" s="35"/>
      <c r="UF231" s="35"/>
      <c r="UG231" s="35"/>
      <c r="UH231" s="35"/>
      <c r="UI231" s="35"/>
      <c r="UJ231" s="35"/>
      <c r="UK231" s="35"/>
      <c r="UL231" s="35"/>
      <c r="UM231" s="35"/>
      <c r="UN231" s="35"/>
      <c r="UO231" s="35"/>
      <c r="UP231" s="35"/>
      <c r="UQ231" s="35"/>
      <c r="UR231" s="35"/>
      <c r="US231" s="35"/>
      <c r="UT231" s="35"/>
      <c r="UU231" s="35"/>
      <c r="UV231" s="35"/>
      <c r="UW231" s="35"/>
      <c r="UX231" s="35"/>
      <c r="UY231" s="35"/>
      <c r="UZ231" s="35"/>
      <c r="VA231" s="35"/>
      <c r="VB231" s="35"/>
      <c r="VC231" s="35"/>
      <c r="VD231" s="35"/>
      <c r="VE231" s="35"/>
      <c r="VF231" s="35"/>
      <c r="VG231" s="35"/>
      <c r="VH231" s="35"/>
      <c r="VI231" s="35"/>
      <c r="VJ231" s="35"/>
      <c r="VK231" s="35"/>
      <c r="VL231" s="35"/>
      <c r="VM231" s="35"/>
      <c r="VN231" s="35"/>
      <c r="VO231" s="35"/>
      <c r="VP231" s="35"/>
      <c r="VQ231" s="35"/>
      <c r="VR231" s="35"/>
      <c r="VS231" s="35"/>
      <c r="VT231" s="35"/>
      <c r="VU231" s="35"/>
      <c r="VV231" s="35"/>
      <c r="VW231" s="35"/>
      <c r="VX231" s="35"/>
      <c r="VY231" s="35"/>
      <c r="VZ231" s="35"/>
      <c r="WA231" s="35"/>
      <c r="WB231" s="35"/>
      <c r="WC231" s="35"/>
      <c r="WD231" s="35"/>
      <c r="WE231" s="35"/>
      <c r="WF231" s="35"/>
      <c r="WG231" s="35"/>
      <c r="WH231" s="35"/>
      <c r="WI231" s="35"/>
      <c r="WJ231" s="35"/>
      <c r="WK231" s="35"/>
      <c r="WL231" s="35"/>
      <c r="WM231" s="35"/>
      <c r="WN231" s="35"/>
      <c r="WO231" s="35"/>
      <c r="WP231" s="35"/>
      <c r="WQ231" s="35"/>
      <c r="WR231" s="35"/>
      <c r="WS231" s="35"/>
      <c r="WT231" s="35"/>
      <c r="WU231" s="35"/>
      <c r="WV231" s="35"/>
      <c r="WW231" s="35"/>
      <c r="WX231" s="35"/>
      <c r="WY231" s="35"/>
      <c r="WZ231" s="35"/>
      <c r="XA231" s="35"/>
      <c r="XB231" s="35"/>
      <c r="XC231" s="35"/>
      <c r="XD231" s="35"/>
      <c r="XE231" s="35"/>
      <c r="XF231" s="35"/>
      <c r="XG231" s="35"/>
      <c r="XH231" s="35"/>
      <c r="XI231" s="35"/>
      <c r="XJ231" s="35"/>
      <c r="XK231" s="35"/>
      <c r="XL231" s="35"/>
      <c r="XM231" s="35"/>
      <c r="XN231" s="35"/>
      <c r="XO231" s="35"/>
      <c r="XP231" s="35"/>
      <c r="XQ231" s="35"/>
      <c r="XR231" s="35"/>
      <c r="XS231" s="35"/>
      <c r="XT231" s="35"/>
      <c r="XU231" s="35"/>
      <c r="XV231" s="35"/>
      <c r="XW231" s="35"/>
      <c r="XX231" s="35"/>
      <c r="XY231" s="35"/>
      <c r="XZ231" s="35"/>
      <c r="YA231" s="35"/>
      <c r="YB231" s="35"/>
      <c r="YC231" s="35"/>
      <c r="YD231" s="35"/>
      <c r="YE231" s="35"/>
      <c r="YF231" s="35"/>
      <c r="YG231" s="35"/>
      <c r="YH231" s="35"/>
      <c r="YI231" s="35"/>
      <c r="YJ231" s="35"/>
      <c r="YK231" s="35"/>
      <c r="YL231" s="35"/>
      <c r="YM231" s="35"/>
      <c r="YN231" s="35"/>
      <c r="YO231" s="35"/>
      <c r="YP231" s="35"/>
      <c r="YQ231" s="35"/>
      <c r="YR231" s="35"/>
      <c r="YS231" s="35"/>
      <c r="YT231" s="35"/>
      <c r="YU231" s="35"/>
      <c r="YV231" s="35"/>
      <c r="YW231" s="35"/>
      <c r="YX231" s="35"/>
      <c r="YY231" s="35"/>
      <c r="YZ231" s="35"/>
      <c r="ZA231" s="35"/>
      <c r="ZB231" s="35"/>
      <c r="ZC231" s="35"/>
      <c r="ZD231" s="35"/>
      <c r="ZE231" s="35"/>
      <c r="ZF231" s="35"/>
      <c r="ZG231" s="35"/>
      <c r="ZH231" s="35"/>
      <c r="ZI231" s="35"/>
      <c r="ZJ231" s="35"/>
      <c r="ZK231" s="35"/>
      <c r="ZL231" s="35"/>
      <c r="ZM231" s="35"/>
      <c r="ZN231" s="35"/>
      <c r="ZO231" s="35"/>
      <c r="ZP231" s="35"/>
      <c r="ZQ231" s="35"/>
      <c r="ZR231" s="35"/>
      <c r="ZS231" s="35"/>
      <c r="ZT231" s="35"/>
      <c r="ZU231" s="35"/>
      <c r="ZV231" s="35"/>
      <c r="ZW231" s="35"/>
      <c r="ZX231" s="35"/>
      <c r="ZY231" s="35"/>
      <c r="ZZ231" s="35"/>
      <c r="AAA231" s="35"/>
      <c r="AAB231" s="35"/>
      <c r="AAC231" s="35"/>
      <c r="AAD231" s="35"/>
      <c r="AAE231" s="35"/>
      <c r="AAF231" s="35"/>
      <c r="AAG231" s="35"/>
      <c r="AAH231" s="35"/>
      <c r="AAI231" s="35"/>
      <c r="AAJ231" s="35"/>
      <c r="AAK231" s="35"/>
      <c r="AAL231" s="35"/>
      <c r="AAM231" s="35"/>
      <c r="AAN231" s="35"/>
      <c r="AAO231" s="35"/>
      <c r="AAP231" s="35"/>
      <c r="AAQ231" s="35"/>
      <c r="AAR231" s="35"/>
      <c r="AAS231" s="35"/>
      <c r="AAT231" s="35"/>
      <c r="AAU231" s="35"/>
      <c r="AAV231" s="35"/>
      <c r="AAW231" s="35"/>
      <c r="AAX231" s="35"/>
      <c r="AAY231" s="35"/>
      <c r="AAZ231" s="35"/>
      <c r="ABA231" s="35"/>
      <c r="ABB231" s="35"/>
      <c r="ABC231" s="35"/>
      <c r="ABD231" s="35"/>
      <c r="ABE231" s="35"/>
      <c r="ABF231" s="35"/>
      <c r="ABG231" s="35"/>
      <c r="ABH231" s="35"/>
      <c r="ABI231" s="35"/>
      <c r="ABJ231" s="35"/>
      <c r="ABK231" s="35"/>
      <c r="ABL231" s="35"/>
      <c r="ABM231" s="35"/>
      <c r="ABN231" s="35"/>
      <c r="ABO231" s="35"/>
      <c r="ABP231" s="35"/>
      <c r="ABQ231" s="35"/>
      <c r="ABR231" s="35"/>
      <c r="ABS231" s="35"/>
      <c r="ABT231" s="35"/>
      <c r="ABU231" s="35"/>
      <c r="ABV231" s="35"/>
      <c r="ABW231" s="35"/>
      <c r="ABX231" s="35"/>
      <c r="ABY231" s="35"/>
      <c r="ABZ231" s="35"/>
      <c r="ACA231" s="35"/>
      <c r="ACB231" s="35"/>
      <c r="ACC231" s="35"/>
      <c r="ACD231" s="35"/>
      <c r="ACE231" s="35"/>
      <c r="ACF231" s="35"/>
      <c r="ACG231" s="35"/>
      <c r="ACH231" s="35"/>
      <c r="ACI231" s="35"/>
      <c r="ACJ231" s="35"/>
      <c r="ACK231" s="35"/>
      <c r="ACL231" s="35"/>
      <c r="ACM231" s="35"/>
      <c r="ACN231" s="35"/>
      <c r="ACO231" s="35"/>
      <c r="ACP231" s="35"/>
      <c r="ACQ231" s="35"/>
      <c r="ACR231" s="35"/>
      <c r="ACS231" s="35"/>
      <c r="ACT231" s="35"/>
      <c r="ACU231" s="35"/>
      <c r="ACV231" s="35"/>
      <c r="ACW231" s="35"/>
      <c r="ACX231" s="35"/>
      <c r="ACY231" s="35"/>
      <c r="ACZ231" s="35"/>
      <c r="ADA231" s="35"/>
      <c r="ADB231" s="35"/>
      <c r="ADC231" s="35"/>
      <c r="ADD231" s="35"/>
      <c r="ADE231" s="35"/>
      <c r="ADF231" s="35"/>
      <c r="ADG231" s="35"/>
      <c r="ADH231" s="35"/>
      <c r="ADI231" s="35"/>
      <c r="ADJ231" s="35"/>
      <c r="ADK231" s="35"/>
      <c r="ADL231" s="35"/>
      <c r="ADM231" s="35"/>
      <c r="ADN231" s="35"/>
      <c r="ADO231" s="35"/>
      <c r="ADP231" s="35"/>
      <c r="ADQ231" s="35"/>
      <c r="ADR231" s="35"/>
      <c r="ADS231" s="35"/>
      <c r="ADT231" s="35"/>
      <c r="ADU231" s="35"/>
      <c r="ADV231" s="35"/>
      <c r="ADW231" s="35"/>
      <c r="ADX231" s="35"/>
      <c r="ADY231" s="35"/>
      <c r="ADZ231" s="35"/>
      <c r="AEA231" s="35"/>
      <c r="AEB231" s="35"/>
      <c r="AEC231" s="35"/>
      <c r="AED231" s="35"/>
      <c r="AEE231" s="35"/>
      <c r="AEF231" s="35"/>
      <c r="AEG231" s="35"/>
      <c r="AEH231" s="35"/>
      <c r="AEI231" s="35"/>
      <c r="AEJ231" s="35"/>
      <c r="AEK231" s="35"/>
      <c r="AEL231" s="35"/>
      <c r="AEM231" s="35"/>
      <c r="AEN231" s="35"/>
      <c r="AEO231" s="35"/>
      <c r="AEP231" s="35"/>
      <c r="AEQ231" s="35"/>
      <c r="AER231" s="35"/>
      <c r="AES231" s="35"/>
      <c r="AET231" s="35"/>
      <c r="AEU231" s="35"/>
      <c r="AEV231" s="35"/>
      <c r="AEW231" s="35"/>
      <c r="AEX231" s="35"/>
      <c r="AEY231" s="35"/>
      <c r="AEZ231" s="35"/>
      <c r="AFA231" s="35"/>
      <c r="AFB231" s="35"/>
      <c r="AFC231" s="35"/>
      <c r="AFD231" s="35"/>
      <c r="AFE231" s="35"/>
      <c r="AFF231" s="35"/>
      <c r="AFG231" s="35"/>
      <c r="AFH231" s="35"/>
      <c r="AFI231" s="35"/>
      <c r="AFJ231" s="35"/>
      <c r="AFK231" s="35"/>
      <c r="AFL231" s="35"/>
      <c r="AFM231" s="35"/>
      <c r="AFN231" s="35"/>
      <c r="AFO231" s="35"/>
      <c r="AFP231" s="35"/>
      <c r="AFQ231" s="35"/>
      <c r="AFR231" s="35"/>
      <c r="AFS231" s="35"/>
      <c r="AFT231" s="35"/>
      <c r="AFU231" s="35"/>
      <c r="AFV231" s="35"/>
      <c r="AFW231" s="35"/>
      <c r="AFX231" s="35"/>
      <c r="AFY231" s="35"/>
      <c r="AFZ231" s="35"/>
      <c r="AGA231" s="35"/>
      <c r="AGB231" s="35"/>
      <c r="AGC231" s="35"/>
      <c r="AGD231" s="35"/>
      <c r="AGE231" s="35"/>
      <c r="AGF231" s="35"/>
      <c r="AGG231" s="35"/>
      <c r="AGH231" s="35"/>
      <c r="AGI231" s="35"/>
      <c r="AGJ231" s="35"/>
      <c r="AGK231" s="35"/>
      <c r="AGL231" s="35"/>
      <c r="AGM231" s="35"/>
      <c r="AGN231" s="35"/>
      <c r="AGO231" s="35"/>
      <c r="AGP231" s="35"/>
      <c r="AGQ231" s="35"/>
      <c r="AGR231" s="35"/>
      <c r="AGS231" s="35"/>
      <c r="AGT231" s="35"/>
      <c r="AGU231" s="35"/>
      <c r="AGV231" s="35"/>
      <c r="AGW231" s="35"/>
      <c r="AGX231" s="35"/>
      <c r="AGY231" s="35"/>
      <c r="AGZ231" s="35"/>
      <c r="AHA231" s="35"/>
      <c r="AHB231" s="35"/>
      <c r="AHC231" s="35"/>
      <c r="AHD231" s="35"/>
      <c r="AHE231" s="35"/>
      <c r="AHF231" s="35"/>
      <c r="AHG231" s="35"/>
      <c r="AHH231" s="35"/>
      <c r="AHI231" s="35"/>
      <c r="AHJ231" s="35"/>
      <c r="AHK231" s="35"/>
      <c r="AHL231" s="35"/>
      <c r="AHM231" s="35"/>
      <c r="AHN231" s="35"/>
      <c r="AHO231" s="35"/>
      <c r="AHP231" s="35"/>
      <c r="AHQ231" s="35"/>
      <c r="AHR231" s="35"/>
      <c r="AHS231" s="35"/>
      <c r="AHT231" s="35"/>
      <c r="AHU231" s="35"/>
      <c r="AHV231" s="35"/>
      <c r="AHW231" s="35"/>
      <c r="AHX231" s="35"/>
      <c r="AHY231" s="35"/>
      <c r="AHZ231" s="35"/>
      <c r="AIA231" s="35"/>
      <c r="AIB231" s="35"/>
      <c r="AIC231" s="35"/>
      <c r="AID231" s="35"/>
      <c r="AIE231" s="35"/>
      <c r="AIF231" s="35"/>
      <c r="AIG231" s="35"/>
      <c r="AIH231" s="35"/>
      <c r="AII231" s="35"/>
      <c r="AIJ231" s="35"/>
      <c r="AIK231" s="35"/>
      <c r="AIL231" s="35"/>
      <c r="AIM231" s="35"/>
      <c r="AIN231" s="35"/>
      <c r="AIO231" s="35"/>
      <c r="AIP231" s="35"/>
      <c r="AIQ231" s="35"/>
      <c r="AIR231" s="35"/>
      <c r="AIS231" s="35"/>
      <c r="AIT231" s="35"/>
      <c r="AIU231" s="35"/>
      <c r="AIV231" s="35"/>
      <c r="AIW231" s="35"/>
      <c r="AIX231" s="35"/>
      <c r="AIY231" s="35"/>
      <c r="AIZ231" s="35"/>
      <c r="AJA231" s="35"/>
      <c r="AJB231" s="35"/>
      <c r="AJC231" s="35"/>
      <c r="AJD231" s="35"/>
      <c r="AJE231" s="35"/>
      <c r="AJF231" s="35"/>
      <c r="AJG231" s="35"/>
      <c r="AJH231" s="35"/>
      <c r="AJI231" s="35"/>
      <c r="AJJ231" s="35"/>
      <c r="AJK231" s="35"/>
      <c r="AJL231" s="35"/>
      <c r="AJM231" s="35"/>
      <c r="AJN231" s="35"/>
      <c r="AJO231" s="35"/>
      <c r="AJP231" s="35"/>
      <c r="AJQ231" s="35"/>
      <c r="AJR231" s="35"/>
      <c r="AJS231" s="35"/>
      <c r="AJT231" s="35"/>
      <c r="AJU231" s="35"/>
      <c r="AJV231" s="35"/>
      <c r="AJW231" s="35"/>
      <c r="AJX231" s="35"/>
      <c r="AJY231" s="35"/>
      <c r="AJZ231" s="35"/>
      <c r="AKA231" s="35"/>
      <c r="AKB231" s="35"/>
      <c r="AKC231" s="35"/>
      <c r="AKD231" s="35"/>
      <c r="AKE231" s="35"/>
      <c r="AKF231" s="35"/>
      <c r="AKG231" s="35"/>
      <c r="AKH231" s="35"/>
      <c r="AKI231" s="35"/>
      <c r="AKJ231" s="35"/>
      <c r="AKK231" s="35"/>
      <c r="AKL231" s="35"/>
      <c r="AKM231" s="35"/>
      <c r="AKN231" s="35"/>
      <c r="AKO231" s="35"/>
      <c r="AKP231" s="35"/>
      <c r="AKQ231" s="35"/>
      <c r="AKR231" s="35"/>
      <c r="AKS231" s="35"/>
      <c r="AKT231" s="35"/>
      <c r="AKU231" s="35"/>
      <c r="AKV231" s="35"/>
      <c r="AKW231" s="35"/>
      <c r="AKX231" s="35"/>
      <c r="AKY231" s="35"/>
      <c r="AKZ231" s="35"/>
      <c r="ALA231" s="35"/>
      <c r="ALB231" s="35"/>
      <c r="ALC231" s="35"/>
      <c r="ALD231" s="35"/>
      <c r="ALE231" s="35"/>
      <c r="ALF231" s="35"/>
      <c r="ALG231" s="35"/>
      <c r="ALH231" s="35"/>
      <c r="ALI231" s="35"/>
      <c r="ALJ231" s="35"/>
      <c r="ALK231" s="35"/>
      <c r="ALL231" s="35"/>
      <c r="ALM231" s="35"/>
      <c r="ALN231" s="35"/>
      <c r="ALO231" s="35"/>
      <c r="ALP231" s="35"/>
      <c r="ALQ231" s="35"/>
      <c r="ALR231" s="35"/>
      <c r="ALS231" s="35"/>
      <c r="ALT231" s="35"/>
      <c r="ALU231" s="35"/>
      <c r="ALV231" s="35"/>
      <c r="ALW231" s="35"/>
      <c r="ALX231" s="35"/>
      <c r="ALY231" s="35"/>
      <c r="ALZ231" s="35"/>
      <c r="AMA231" s="35"/>
    </row>
    <row r="232" spans="14:1015">
      <c r="N232" s="3">
        <f>Y232*info!T$4+AC232*info!T$5+AG232*info!T$6+AK232*info!T$7+N231</f>
        <v>5.1509999999999954</v>
      </c>
      <c r="P232" s="45">
        <v>192</v>
      </c>
      <c r="Q232" s="131"/>
      <c r="R232" s="131"/>
      <c r="S232" s="161">
        <f t="shared" si="93"/>
        <v>3.4970355731225304E-2</v>
      </c>
      <c r="T232" s="169">
        <f>AA231*$AA$30*$AA$34*(1-$AA$32)+AE231*$AE$30*$AE$34*(1-$AE$32)+AI231*$AI$30*$AI$34*(1-$AI$32)+AM231*$AM$30*$AM$34*(1-$AM$32)+AQ231*$AQ$30*$AQ$34*(1-$AQ$32)+AU231*$AU$30*$AU$34*(1-$AU$32)+Q232-R232+AW231+AX231+Advance!G206</f>
        <v>0.34109999999999846</v>
      </c>
      <c r="U232" s="132">
        <f t="shared" si="102"/>
        <v>0</v>
      </c>
      <c r="V232" s="165">
        <f t="shared" si="81"/>
        <v>0.34109999999999846</v>
      </c>
      <c r="W232" s="166">
        <f t="shared" si="94"/>
        <v>12.3</v>
      </c>
      <c r="X232" s="49"/>
      <c r="Y232" s="42">
        <f t="shared" ref="Y232:Y295" si="105">IF(AA231+Z232&lt;$AA$31,IF(T232&lt;0.5,IF(U232&lt;$AA$30,0,IF(INT(U232/$AA$30)+AA231+Z232&lt;$AA$31,INT(U232/$AA$30),$AA$31-AA231-Z232)),IF(T232+U232&lt;$AA$30,0,IF(INT((T232+U232)/$AA$30)+AA231+Z232&lt;$AA$31,INT((T232+U232)/$AA$30),$AA$31-AA231-Z232))),0)</f>
        <v>0</v>
      </c>
      <c r="Z232" s="46">
        <f t="shared" si="95"/>
        <v>0</v>
      </c>
      <c r="AA232" s="47">
        <f t="shared" si="82"/>
        <v>0</v>
      </c>
      <c r="AB232" s="48">
        <f t="shared" si="83"/>
        <v>0.34109999999999846</v>
      </c>
      <c r="AC232" s="49">
        <f t="shared" si="84"/>
        <v>14</v>
      </c>
      <c r="AD232" s="46">
        <f t="shared" si="96"/>
        <v>-14</v>
      </c>
      <c r="AE232" s="46">
        <f t="shared" si="85"/>
        <v>100</v>
      </c>
      <c r="AF232" s="50">
        <f t="shared" ref="AF232:AF295" si="106">AB232-AC232*$AE$30</f>
        <v>0.17309999999999845</v>
      </c>
      <c r="AG232" s="42">
        <f t="shared" si="97"/>
        <v>0</v>
      </c>
      <c r="AH232" s="46">
        <f t="shared" si="98"/>
        <v>0</v>
      </c>
      <c r="AI232" s="46">
        <f t="shared" si="86"/>
        <v>200</v>
      </c>
      <c r="AJ232" s="50">
        <f t="shared" ref="AJ232:AJ295" si="107">AF232-AG232*$AI$30</f>
        <v>0.17309999999999845</v>
      </c>
      <c r="AK232" s="42">
        <f t="shared" si="87"/>
        <v>4</v>
      </c>
      <c r="AL232" s="46">
        <f t="shared" si="99"/>
        <v>-4</v>
      </c>
      <c r="AM232" s="46">
        <f t="shared" si="88"/>
        <v>175</v>
      </c>
      <c r="AN232" s="50">
        <f t="shared" ref="AN232:AN295" si="108">AJ232-AK232*$AM$30</f>
        <v>2.909999999999846E-2</v>
      </c>
      <c r="AO232" s="42">
        <f t="shared" si="89"/>
        <v>0</v>
      </c>
      <c r="AP232" s="46">
        <f t="shared" si="100"/>
        <v>0</v>
      </c>
      <c r="AQ232" s="46">
        <f t="shared" si="90"/>
        <v>0</v>
      </c>
      <c r="AR232" s="50">
        <f t="shared" ref="AR232:AR295" si="109">AN232-AO232*$AQ$30</f>
        <v>2.909999999999846E-2</v>
      </c>
      <c r="AS232" s="42">
        <f t="shared" si="91"/>
        <v>0</v>
      </c>
      <c r="AT232" s="46">
        <f t="shared" si="101"/>
        <v>0</v>
      </c>
      <c r="AU232" s="46">
        <f t="shared" si="92"/>
        <v>0</v>
      </c>
      <c r="AV232" s="51">
        <f t="shared" ref="AV232:AV295" si="110">AR232-AS232*$AU$30</f>
        <v>2.909999999999846E-2</v>
      </c>
      <c r="AW232" s="42">
        <f t="shared" ref="AW232:AW295" si="111">IF(Y232+AC232+AG232+AK232+AO232+AS232&gt;0,IF(T232&lt;0.5,T232,0),T232)</f>
        <v>0.34109999999999846</v>
      </c>
      <c r="AX232" s="43">
        <f t="shared" ref="AX232:AX295" si="112">IF(Y232+AC232+AG232+AK232+AO232+AS232&gt;0,IF(T232&lt;0.5,U232-Y232*$AA$30-AC232*$AE$30-AG232*$AI$30-AK232*$AM$30-AO232*$AQ$30-AS232*$AU$30,T232+U232-Y232*$AA$30-AC232*$AE$30-AG232*$AI$30-AK232*$AM$30-AO232*$AQ$30-AS232*$AU$30),U232)</f>
        <v>-0.312</v>
      </c>
      <c r="AY232" s="42">
        <f t="shared" si="103"/>
        <v>475</v>
      </c>
      <c r="AZ232" s="52">
        <f t="shared" si="104"/>
        <v>12.3</v>
      </c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  <c r="QR232" s="35"/>
      <c r="QS232" s="35"/>
      <c r="QT232" s="35"/>
      <c r="QU232" s="35"/>
      <c r="QV232" s="35"/>
      <c r="QW232" s="35"/>
      <c r="QX232" s="35"/>
      <c r="QY232" s="35"/>
      <c r="QZ232" s="35"/>
      <c r="RA232" s="35"/>
      <c r="RB232" s="35"/>
      <c r="RC232" s="35"/>
      <c r="RD232" s="35"/>
      <c r="RE232" s="35"/>
      <c r="RF232" s="35"/>
      <c r="RG232" s="35"/>
      <c r="RH232" s="35"/>
      <c r="RI232" s="35"/>
      <c r="RJ232" s="35"/>
      <c r="RK232" s="35"/>
      <c r="RL232" s="35"/>
      <c r="RM232" s="35"/>
      <c r="RN232" s="35"/>
      <c r="RO232" s="35"/>
      <c r="RP232" s="35"/>
      <c r="RQ232" s="35"/>
      <c r="RR232" s="35"/>
      <c r="RS232" s="35"/>
      <c r="RT232" s="35"/>
      <c r="RU232" s="35"/>
      <c r="RV232" s="35"/>
      <c r="RW232" s="35"/>
      <c r="RX232" s="35"/>
      <c r="RY232" s="35"/>
      <c r="RZ232" s="35"/>
      <c r="SA232" s="35"/>
      <c r="SB232" s="35"/>
      <c r="SC232" s="35"/>
      <c r="SD232" s="35"/>
      <c r="SE232" s="35"/>
      <c r="SF232" s="35"/>
      <c r="SG232" s="35"/>
      <c r="SH232" s="35"/>
      <c r="SI232" s="35"/>
      <c r="SJ232" s="35"/>
      <c r="SK232" s="35"/>
      <c r="SL232" s="35"/>
      <c r="SM232" s="35"/>
      <c r="SN232" s="35"/>
      <c r="SO232" s="35"/>
      <c r="SP232" s="35"/>
      <c r="SQ232" s="35"/>
      <c r="SR232" s="35"/>
      <c r="SS232" s="35"/>
      <c r="ST232" s="35"/>
      <c r="SU232" s="35"/>
      <c r="SV232" s="35"/>
      <c r="SW232" s="35"/>
      <c r="SX232" s="35"/>
      <c r="SY232" s="35"/>
      <c r="SZ232" s="35"/>
      <c r="TA232" s="35"/>
      <c r="TB232" s="35"/>
      <c r="TC232" s="35"/>
      <c r="TD232" s="35"/>
      <c r="TE232" s="35"/>
      <c r="TF232" s="35"/>
      <c r="TG232" s="35"/>
      <c r="TH232" s="35"/>
      <c r="TI232" s="35"/>
      <c r="TJ232" s="35"/>
      <c r="TK232" s="35"/>
      <c r="TL232" s="35"/>
      <c r="TM232" s="35"/>
      <c r="TN232" s="35"/>
      <c r="TO232" s="35"/>
      <c r="TP232" s="35"/>
      <c r="TQ232" s="35"/>
      <c r="TR232" s="35"/>
      <c r="TS232" s="35"/>
      <c r="TT232" s="35"/>
      <c r="TU232" s="35"/>
      <c r="TV232" s="35"/>
      <c r="TW232" s="35"/>
      <c r="TX232" s="35"/>
      <c r="TY232" s="35"/>
      <c r="TZ232" s="35"/>
      <c r="UA232" s="35"/>
      <c r="UB232" s="35"/>
      <c r="UC232" s="35"/>
      <c r="UD232" s="35"/>
      <c r="UE232" s="35"/>
      <c r="UF232" s="35"/>
      <c r="UG232" s="35"/>
      <c r="UH232" s="35"/>
      <c r="UI232" s="35"/>
      <c r="UJ232" s="35"/>
      <c r="UK232" s="35"/>
      <c r="UL232" s="35"/>
      <c r="UM232" s="35"/>
      <c r="UN232" s="35"/>
      <c r="UO232" s="35"/>
      <c r="UP232" s="35"/>
      <c r="UQ232" s="35"/>
      <c r="UR232" s="35"/>
      <c r="US232" s="35"/>
      <c r="UT232" s="35"/>
      <c r="UU232" s="35"/>
      <c r="UV232" s="35"/>
      <c r="UW232" s="35"/>
      <c r="UX232" s="35"/>
      <c r="UY232" s="35"/>
      <c r="UZ232" s="35"/>
      <c r="VA232" s="35"/>
      <c r="VB232" s="35"/>
      <c r="VC232" s="35"/>
      <c r="VD232" s="35"/>
      <c r="VE232" s="35"/>
      <c r="VF232" s="35"/>
      <c r="VG232" s="35"/>
      <c r="VH232" s="35"/>
      <c r="VI232" s="35"/>
      <c r="VJ232" s="35"/>
      <c r="VK232" s="35"/>
      <c r="VL232" s="35"/>
      <c r="VM232" s="35"/>
      <c r="VN232" s="35"/>
      <c r="VO232" s="35"/>
      <c r="VP232" s="35"/>
      <c r="VQ232" s="35"/>
      <c r="VR232" s="35"/>
      <c r="VS232" s="35"/>
      <c r="VT232" s="35"/>
      <c r="VU232" s="35"/>
      <c r="VV232" s="35"/>
      <c r="VW232" s="35"/>
      <c r="VX232" s="35"/>
      <c r="VY232" s="35"/>
      <c r="VZ232" s="35"/>
      <c r="WA232" s="35"/>
      <c r="WB232" s="35"/>
      <c r="WC232" s="35"/>
      <c r="WD232" s="35"/>
      <c r="WE232" s="35"/>
      <c r="WF232" s="35"/>
      <c r="WG232" s="35"/>
      <c r="WH232" s="35"/>
      <c r="WI232" s="35"/>
      <c r="WJ232" s="35"/>
      <c r="WK232" s="35"/>
      <c r="WL232" s="35"/>
      <c r="WM232" s="35"/>
      <c r="WN232" s="35"/>
      <c r="WO232" s="35"/>
      <c r="WP232" s="35"/>
      <c r="WQ232" s="35"/>
      <c r="WR232" s="35"/>
      <c r="WS232" s="35"/>
      <c r="WT232" s="35"/>
      <c r="WU232" s="35"/>
      <c r="WV232" s="35"/>
      <c r="WW232" s="35"/>
      <c r="WX232" s="35"/>
      <c r="WY232" s="35"/>
      <c r="WZ232" s="35"/>
      <c r="XA232" s="35"/>
      <c r="XB232" s="35"/>
      <c r="XC232" s="35"/>
      <c r="XD232" s="35"/>
      <c r="XE232" s="35"/>
      <c r="XF232" s="35"/>
      <c r="XG232" s="35"/>
      <c r="XH232" s="35"/>
      <c r="XI232" s="35"/>
      <c r="XJ232" s="35"/>
      <c r="XK232" s="35"/>
      <c r="XL232" s="35"/>
      <c r="XM232" s="35"/>
      <c r="XN232" s="35"/>
      <c r="XO232" s="35"/>
      <c r="XP232" s="35"/>
      <c r="XQ232" s="35"/>
      <c r="XR232" s="35"/>
      <c r="XS232" s="35"/>
      <c r="XT232" s="35"/>
      <c r="XU232" s="35"/>
      <c r="XV232" s="35"/>
      <c r="XW232" s="35"/>
      <c r="XX232" s="35"/>
      <c r="XY232" s="35"/>
      <c r="XZ232" s="35"/>
      <c r="YA232" s="35"/>
      <c r="YB232" s="35"/>
      <c r="YC232" s="35"/>
      <c r="YD232" s="35"/>
      <c r="YE232" s="35"/>
      <c r="YF232" s="35"/>
      <c r="YG232" s="35"/>
      <c r="YH232" s="35"/>
      <c r="YI232" s="35"/>
      <c r="YJ232" s="35"/>
      <c r="YK232" s="35"/>
      <c r="YL232" s="35"/>
      <c r="YM232" s="35"/>
      <c r="YN232" s="35"/>
      <c r="YO232" s="35"/>
      <c r="YP232" s="35"/>
      <c r="YQ232" s="35"/>
      <c r="YR232" s="35"/>
      <c r="YS232" s="35"/>
      <c r="YT232" s="35"/>
      <c r="YU232" s="35"/>
      <c r="YV232" s="35"/>
      <c r="YW232" s="35"/>
      <c r="YX232" s="35"/>
      <c r="YY232" s="35"/>
      <c r="YZ232" s="35"/>
      <c r="ZA232" s="35"/>
      <c r="ZB232" s="35"/>
      <c r="ZC232" s="35"/>
      <c r="ZD232" s="35"/>
      <c r="ZE232" s="35"/>
      <c r="ZF232" s="35"/>
      <c r="ZG232" s="35"/>
      <c r="ZH232" s="35"/>
      <c r="ZI232" s="35"/>
      <c r="ZJ232" s="35"/>
      <c r="ZK232" s="35"/>
      <c r="ZL232" s="35"/>
      <c r="ZM232" s="35"/>
      <c r="ZN232" s="35"/>
      <c r="ZO232" s="35"/>
      <c r="ZP232" s="35"/>
      <c r="ZQ232" s="35"/>
      <c r="ZR232" s="35"/>
      <c r="ZS232" s="35"/>
      <c r="ZT232" s="35"/>
      <c r="ZU232" s="35"/>
      <c r="ZV232" s="35"/>
      <c r="ZW232" s="35"/>
      <c r="ZX232" s="35"/>
      <c r="ZY232" s="35"/>
      <c r="ZZ232" s="35"/>
      <c r="AAA232" s="35"/>
      <c r="AAB232" s="35"/>
      <c r="AAC232" s="35"/>
      <c r="AAD232" s="35"/>
      <c r="AAE232" s="35"/>
      <c r="AAF232" s="35"/>
      <c r="AAG232" s="35"/>
      <c r="AAH232" s="35"/>
      <c r="AAI232" s="35"/>
      <c r="AAJ232" s="35"/>
      <c r="AAK232" s="35"/>
      <c r="AAL232" s="35"/>
      <c r="AAM232" s="35"/>
      <c r="AAN232" s="35"/>
      <c r="AAO232" s="35"/>
      <c r="AAP232" s="35"/>
      <c r="AAQ232" s="35"/>
      <c r="AAR232" s="35"/>
      <c r="AAS232" s="35"/>
      <c r="AAT232" s="35"/>
      <c r="AAU232" s="35"/>
      <c r="AAV232" s="35"/>
      <c r="AAW232" s="35"/>
      <c r="AAX232" s="35"/>
      <c r="AAY232" s="35"/>
      <c r="AAZ232" s="35"/>
      <c r="ABA232" s="35"/>
      <c r="ABB232" s="35"/>
      <c r="ABC232" s="35"/>
      <c r="ABD232" s="35"/>
      <c r="ABE232" s="35"/>
      <c r="ABF232" s="35"/>
      <c r="ABG232" s="35"/>
      <c r="ABH232" s="35"/>
      <c r="ABI232" s="35"/>
      <c r="ABJ232" s="35"/>
      <c r="ABK232" s="35"/>
      <c r="ABL232" s="35"/>
      <c r="ABM232" s="35"/>
      <c r="ABN232" s="35"/>
      <c r="ABO232" s="35"/>
      <c r="ABP232" s="35"/>
      <c r="ABQ232" s="35"/>
      <c r="ABR232" s="35"/>
      <c r="ABS232" s="35"/>
      <c r="ABT232" s="35"/>
      <c r="ABU232" s="35"/>
      <c r="ABV232" s="35"/>
      <c r="ABW232" s="35"/>
      <c r="ABX232" s="35"/>
      <c r="ABY232" s="35"/>
      <c r="ABZ232" s="35"/>
      <c r="ACA232" s="35"/>
      <c r="ACB232" s="35"/>
      <c r="ACC232" s="35"/>
      <c r="ACD232" s="35"/>
      <c r="ACE232" s="35"/>
      <c r="ACF232" s="35"/>
      <c r="ACG232" s="35"/>
      <c r="ACH232" s="35"/>
      <c r="ACI232" s="35"/>
      <c r="ACJ232" s="35"/>
      <c r="ACK232" s="35"/>
      <c r="ACL232" s="35"/>
      <c r="ACM232" s="35"/>
      <c r="ACN232" s="35"/>
      <c r="ACO232" s="35"/>
      <c r="ACP232" s="35"/>
      <c r="ACQ232" s="35"/>
      <c r="ACR232" s="35"/>
      <c r="ACS232" s="35"/>
      <c r="ACT232" s="35"/>
      <c r="ACU232" s="35"/>
      <c r="ACV232" s="35"/>
      <c r="ACW232" s="35"/>
      <c r="ACX232" s="35"/>
      <c r="ACY232" s="35"/>
      <c r="ACZ232" s="35"/>
      <c r="ADA232" s="35"/>
      <c r="ADB232" s="35"/>
      <c r="ADC232" s="35"/>
      <c r="ADD232" s="35"/>
      <c r="ADE232" s="35"/>
      <c r="ADF232" s="35"/>
      <c r="ADG232" s="35"/>
      <c r="ADH232" s="35"/>
      <c r="ADI232" s="35"/>
      <c r="ADJ232" s="35"/>
      <c r="ADK232" s="35"/>
      <c r="ADL232" s="35"/>
      <c r="ADM232" s="35"/>
      <c r="ADN232" s="35"/>
      <c r="ADO232" s="35"/>
      <c r="ADP232" s="35"/>
      <c r="ADQ232" s="35"/>
      <c r="ADR232" s="35"/>
      <c r="ADS232" s="35"/>
      <c r="ADT232" s="35"/>
      <c r="ADU232" s="35"/>
      <c r="ADV232" s="35"/>
      <c r="ADW232" s="35"/>
      <c r="ADX232" s="35"/>
      <c r="ADY232" s="35"/>
      <c r="ADZ232" s="35"/>
      <c r="AEA232" s="35"/>
      <c r="AEB232" s="35"/>
      <c r="AEC232" s="35"/>
      <c r="AED232" s="35"/>
      <c r="AEE232" s="35"/>
      <c r="AEF232" s="35"/>
      <c r="AEG232" s="35"/>
      <c r="AEH232" s="35"/>
      <c r="AEI232" s="35"/>
      <c r="AEJ232" s="35"/>
      <c r="AEK232" s="35"/>
      <c r="AEL232" s="35"/>
      <c r="AEM232" s="35"/>
      <c r="AEN232" s="35"/>
      <c r="AEO232" s="35"/>
      <c r="AEP232" s="35"/>
      <c r="AEQ232" s="35"/>
      <c r="AER232" s="35"/>
      <c r="AES232" s="35"/>
      <c r="AET232" s="35"/>
      <c r="AEU232" s="35"/>
      <c r="AEV232" s="35"/>
      <c r="AEW232" s="35"/>
      <c r="AEX232" s="35"/>
      <c r="AEY232" s="35"/>
      <c r="AEZ232" s="35"/>
      <c r="AFA232" s="35"/>
      <c r="AFB232" s="35"/>
      <c r="AFC232" s="35"/>
      <c r="AFD232" s="35"/>
      <c r="AFE232" s="35"/>
      <c r="AFF232" s="35"/>
      <c r="AFG232" s="35"/>
      <c r="AFH232" s="35"/>
      <c r="AFI232" s="35"/>
      <c r="AFJ232" s="35"/>
      <c r="AFK232" s="35"/>
      <c r="AFL232" s="35"/>
      <c r="AFM232" s="35"/>
      <c r="AFN232" s="35"/>
      <c r="AFO232" s="35"/>
      <c r="AFP232" s="35"/>
      <c r="AFQ232" s="35"/>
      <c r="AFR232" s="35"/>
      <c r="AFS232" s="35"/>
      <c r="AFT232" s="35"/>
      <c r="AFU232" s="35"/>
      <c r="AFV232" s="35"/>
      <c r="AFW232" s="35"/>
      <c r="AFX232" s="35"/>
      <c r="AFY232" s="35"/>
      <c r="AFZ232" s="35"/>
      <c r="AGA232" s="35"/>
      <c r="AGB232" s="35"/>
      <c r="AGC232" s="35"/>
      <c r="AGD232" s="35"/>
      <c r="AGE232" s="35"/>
      <c r="AGF232" s="35"/>
      <c r="AGG232" s="35"/>
      <c r="AGH232" s="35"/>
      <c r="AGI232" s="35"/>
      <c r="AGJ232" s="35"/>
      <c r="AGK232" s="35"/>
      <c r="AGL232" s="35"/>
      <c r="AGM232" s="35"/>
      <c r="AGN232" s="35"/>
      <c r="AGO232" s="35"/>
      <c r="AGP232" s="35"/>
      <c r="AGQ232" s="35"/>
      <c r="AGR232" s="35"/>
      <c r="AGS232" s="35"/>
      <c r="AGT232" s="35"/>
      <c r="AGU232" s="35"/>
      <c r="AGV232" s="35"/>
      <c r="AGW232" s="35"/>
      <c r="AGX232" s="35"/>
      <c r="AGY232" s="35"/>
      <c r="AGZ232" s="35"/>
      <c r="AHA232" s="35"/>
      <c r="AHB232" s="35"/>
      <c r="AHC232" s="35"/>
      <c r="AHD232" s="35"/>
      <c r="AHE232" s="35"/>
      <c r="AHF232" s="35"/>
      <c r="AHG232" s="35"/>
      <c r="AHH232" s="35"/>
      <c r="AHI232" s="35"/>
      <c r="AHJ232" s="35"/>
      <c r="AHK232" s="35"/>
      <c r="AHL232" s="35"/>
      <c r="AHM232" s="35"/>
      <c r="AHN232" s="35"/>
      <c r="AHO232" s="35"/>
      <c r="AHP232" s="35"/>
      <c r="AHQ232" s="35"/>
      <c r="AHR232" s="35"/>
      <c r="AHS232" s="35"/>
      <c r="AHT232" s="35"/>
      <c r="AHU232" s="35"/>
      <c r="AHV232" s="35"/>
      <c r="AHW232" s="35"/>
      <c r="AHX232" s="35"/>
      <c r="AHY232" s="35"/>
      <c r="AHZ232" s="35"/>
      <c r="AIA232" s="35"/>
      <c r="AIB232" s="35"/>
      <c r="AIC232" s="35"/>
      <c r="AID232" s="35"/>
      <c r="AIE232" s="35"/>
      <c r="AIF232" s="35"/>
      <c r="AIG232" s="35"/>
      <c r="AIH232" s="35"/>
      <c r="AII232" s="35"/>
      <c r="AIJ232" s="35"/>
      <c r="AIK232" s="35"/>
      <c r="AIL232" s="35"/>
      <c r="AIM232" s="35"/>
      <c r="AIN232" s="35"/>
      <c r="AIO232" s="35"/>
      <c r="AIP232" s="35"/>
      <c r="AIQ232" s="35"/>
      <c r="AIR232" s="35"/>
      <c r="AIS232" s="35"/>
      <c r="AIT232" s="35"/>
      <c r="AIU232" s="35"/>
      <c r="AIV232" s="35"/>
      <c r="AIW232" s="35"/>
      <c r="AIX232" s="35"/>
      <c r="AIY232" s="35"/>
      <c r="AIZ232" s="35"/>
      <c r="AJA232" s="35"/>
      <c r="AJB232" s="35"/>
      <c r="AJC232" s="35"/>
      <c r="AJD232" s="35"/>
      <c r="AJE232" s="35"/>
      <c r="AJF232" s="35"/>
      <c r="AJG232" s="35"/>
      <c r="AJH232" s="35"/>
      <c r="AJI232" s="35"/>
      <c r="AJJ232" s="35"/>
      <c r="AJK232" s="35"/>
      <c r="AJL232" s="35"/>
      <c r="AJM232" s="35"/>
      <c r="AJN232" s="35"/>
      <c r="AJO232" s="35"/>
      <c r="AJP232" s="35"/>
      <c r="AJQ232" s="35"/>
      <c r="AJR232" s="35"/>
      <c r="AJS232" s="35"/>
      <c r="AJT232" s="35"/>
      <c r="AJU232" s="35"/>
      <c r="AJV232" s="35"/>
      <c r="AJW232" s="35"/>
      <c r="AJX232" s="35"/>
      <c r="AJY232" s="35"/>
      <c r="AJZ232" s="35"/>
      <c r="AKA232" s="35"/>
      <c r="AKB232" s="35"/>
      <c r="AKC232" s="35"/>
      <c r="AKD232" s="35"/>
      <c r="AKE232" s="35"/>
      <c r="AKF232" s="35"/>
      <c r="AKG232" s="35"/>
      <c r="AKH232" s="35"/>
      <c r="AKI232" s="35"/>
      <c r="AKJ232" s="35"/>
      <c r="AKK232" s="35"/>
      <c r="AKL232" s="35"/>
      <c r="AKM232" s="35"/>
      <c r="AKN232" s="35"/>
      <c r="AKO232" s="35"/>
      <c r="AKP232" s="35"/>
      <c r="AKQ232" s="35"/>
      <c r="AKR232" s="35"/>
      <c r="AKS232" s="35"/>
      <c r="AKT232" s="35"/>
      <c r="AKU232" s="35"/>
      <c r="AKV232" s="35"/>
      <c r="AKW232" s="35"/>
      <c r="AKX232" s="35"/>
      <c r="AKY232" s="35"/>
      <c r="AKZ232" s="35"/>
      <c r="ALA232" s="35"/>
      <c r="ALB232" s="35"/>
      <c r="ALC232" s="35"/>
      <c r="ALD232" s="35"/>
      <c r="ALE232" s="35"/>
      <c r="ALF232" s="35"/>
      <c r="ALG232" s="35"/>
      <c r="ALH232" s="35"/>
      <c r="ALI232" s="35"/>
      <c r="ALJ232" s="35"/>
      <c r="ALK232" s="35"/>
      <c r="ALL232" s="35"/>
      <c r="ALM232" s="35"/>
      <c r="ALN232" s="35"/>
      <c r="ALO232" s="35"/>
      <c r="ALP232" s="35"/>
      <c r="ALQ232" s="35"/>
      <c r="ALR232" s="35"/>
      <c r="ALS232" s="35"/>
      <c r="ALT232" s="35"/>
      <c r="ALU232" s="35"/>
      <c r="ALV232" s="35"/>
      <c r="ALW232" s="35"/>
      <c r="ALX232" s="35"/>
      <c r="ALY232" s="35"/>
      <c r="ALZ232" s="35"/>
      <c r="AMA232" s="35"/>
    </row>
    <row r="233" spans="14:1015">
      <c r="N233" s="3">
        <f>Y233*info!T$4+AC233*info!T$5+AG233*info!T$6+AK233*info!T$7+N232</f>
        <v>5.1965999999999957</v>
      </c>
      <c r="P233" s="45">
        <v>193</v>
      </c>
      <c r="Q233" s="131"/>
      <c r="R233" s="131"/>
      <c r="S233" s="161">
        <f t="shared" si="93"/>
        <v>3.4970355731225304E-2</v>
      </c>
      <c r="T233" s="169">
        <f>AA232*$AA$30*$AA$34*(1-$AA$32)+AE232*$AE$30*$AE$34*(1-$AE$32)+AI232*$AI$30*$AI$34*(1-$AI$32)+AM232*$AM$30*$AM$34*(1-$AM$32)+AQ232*$AQ$30*$AQ$34*(1-$AQ$32)+AU232*$AU$30*$AU$34*(1-$AU$32)+Q233-R233+AW232+AX232+Advance!G207</f>
        <v>0.33659999999999851</v>
      </c>
      <c r="U233" s="132">
        <f t="shared" si="102"/>
        <v>0</v>
      </c>
      <c r="V233" s="165">
        <f t="shared" ref="V233:V296" si="113">+T233+U233</f>
        <v>0.33659999999999851</v>
      </c>
      <c r="W233" s="166">
        <f t="shared" si="94"/>
        <v>12.48</v>
      </c>
      <c r="X233" s="49"/>
      <c r="Y233" s="42">
        <f t="shared" si="105"/>
        <v>0</v>
      </c>
      <c r="Z233" s="46">
        <f t="shared" si="95"/>
        <v>0</v>
      </c>
      <c r="AA233" s="47">
        <f t="shared" ref="AA233:AA296" si="114">AA232+Y233+Z233</f>
        <v>0</v>
      </c>
      <c r="AB233" s="48">
        <f t="shared" ref="AB233:AB296" si="115">V233-Y233*$AA$30</f>
        <v>0.33659999999999851</v>
      </c>
      <c r="AC233" s="49">
        <f t="shared" ref="AC233:AC296" si="116">IF(AB233&lt;$AE$30, 0, IF(AE232+AD233&lt;$AE$31, IF(AE232+AD233+INT(AB233/$AE$30)&gt;$AE$31, $AE$31-AE232-AD233, INT(AB233/$AE$30)),0))</f>
        <v>10</v>
      </c>
      <c r="AD233" s="46">
        <f t="shared" si="96"/>
        <v>-10</v>
      </c>
      <c r="AE233" s="46">
        <f t="shared" ref="AE233:AE296" si="117">AE232+AC233+AD233</f>
        <v>100</v>
      </c>
      <c r="AF233" s="50">
        <f t="shared" si="106"/>
        <v>0.21659999999999852</v>
      </c>
      <c r="AG233" s="42">
        <f t="shared" si="97"/>
        <v>0</v>
      </c>
      <c r="AH233" s="46">
        <f t="shared" si="98"/>
        <v>0</v>
      </c>
      <c r="AI233" s="46">
        <f t="shared" ref="AI233:AI296" si="118">AI232+AG233+AH233</f>
        <v>200</v>
      </c>
      <c r="AJ233" s="50">
        <f t="shared" si="107"/>
        <v>0.21659999999999852</v>
      </c>
      <c r="AK233" s="42">
        <f t="shared" ref="AK233:AK296" si="119">IF(AJ233&lt;$AM$30, 0, IF(AM232+AL233&lt;$AM$31, IF(AM232+AL233+INT(AJ233/$AM$30)&gt;$AM$31, $AM$31-AM232-AL233, INT(AJ233/$AM$30)),0))</f>
        <v>6</v>
      </c>
      <c r="AL233" s="46">
        <f t="shared" si="99"/>
        <v>-1</v>
      </c>
      <c r="AM233" s="46">
        <f t="shared" ref="AM233:AM296" si="120">AM232+AK233+AL233</f>
        <v>180</v>
      </c>
      <c r="AN233" s="50">
        <f t="shared" si="108"/>
        <v>5.9999999999854614E-4</v>
      </c>
      <c r="AO233" s="42">
        <f t="shared" ref="AO233:AO296" si="121">IF(AN233&lt;$AQ$30, 0, IF(AQ232+AP233&lt;$AQ$31, IF(AQ232+AP233+INT(AN233/$AQ$30)&gt;$AQ$31, $AQ$31-AQ232-AP233, INT(AN233/$AQ$30)),0))</f>
        <v>0</v>
      </c>
      <c r="AP233" s="46">
        <f t="shared" si="100"/>
        <v>0</v>
      </c>
      <c r="AQ233" s="46">
        <f t="shared" ref="AQ233:AQ296" si="122">AQ232+AO233+AP233</f>
        <v>0</v>
      </c>
      <c r="AR233" s="50">
        <f t="shared" si="109"/>
        <v>5.9999999999854614E-4</v>
      </c>
      <c r="AS233" s="42">
        <f t="shared" ref="AS233:AS296" si="123">IF(AR233&lt;$AU$30, 0, IF(AU232+AT233&lt;$AU$31, IF(AU232+AT233+INT(AR233/$AU$30)&gt;$AU$31, $AU$31-AU232-AT233, INT(AR233/$AU$30)),0))</f>
        <v>0</v>
      </c>
      <c r="AT233" s="46">
        <f t="shared" si="101"/>
        <v>0</v>
      </c>
      <c r="AU233" s="46">
        <f t="shared" ref="AU233:AU296" si="124">AU232+AS233+AT233</f>
        <v>0</v>
      </c>
      <c r="AV233" s="51">
        <f t="shared" si="110"/>
        <v>5.9999999999854614E-4</v>
      </c>
      <c r="AW233" s="42">
        <f t="shared" si="111"/>
        <v>0.33659999999999851</v>
      </c>
      <c r="AX233" s="43">
        <f t="shared" si="112"/>
        <v>-0.33599999999999997</v>
      </c>
      <c r="AY233" s="42">
        <f t="shared" si="103"/>
        <v>480</v>
      </c>
      <c r="AZ233" s="52">
        <f t="shared" si="104"/>
        <v>12.48</v>
      </c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  <c r="QR233" s="35"/>
      <c r="QS233" s="35"/>
      <c r="QT233" s="35"/>
      <c r="QU233" s="35"/>
      <c r="QV233" s="35"/>
      <c r="QW233" s="35"/>
      <c r="QX233" s="35"/>
      <c r="QY233" s="35"/>
      <c r="QZ233" s="35"/>
      <c r="RA233" s="35"/>
      <c r="RB233" s="35"/>
      <c r="RC233" s="35"/>
      <c r="RD233" s="35"/>
      <c r="RE233" s="35"/>
      <c r="RF233" s="35"/>
      <c r="RG233" s="35"/>
      <c r="RH233" s="35"/>
      <c r="RI233" s="35"/>
      <c r="RJ233" s="35"/>
      <c r="RK233" s="35"/>
      <c r="RL233" s="35"/>
      <c r="RM233" s="35"/>
      <c r="RN233" s="35"/>
      <c r="RO233" s="35"/>
      <c r="RP233" s="35"/>
      <c r="RQ233" s="35"/>
      <c r="RR233" s="35"/>
      <c r="RS233" s="35"/>
      <c r="RT233" s="35"/>
      <c r="RU233" s="35"/>
      <c r="RV233" s="35"/>
      <c r="RW233" s="35"/>
      <c r="RX233" s="35"/>
      <c r="RY233" s="35"/>
      <c r="RZ233" s="35"/>
      <c r="SA233" s="35"/>
      <c r="SB233" s="35"/>
      <c r="SC233" s="35"/>
      <c r="SD233" s="35"/>
      <c r="SE233" s="35"/>
      <c r="SF233" s="35"/>
      <c r="SG233" s="35"/>
      <c r="SH233" s="35"/>
      <c r="SI233" s="35"/>
      <c r="SJ233" s="35"/>
      <c r="SK233" s="35"/>
      <c r="SL233" s="35"/>
      <c r="SM233" s="35"/>
      <c r="SN233" s="35"/>
      <c r="SO233" s="35"/>
      <c r="SP233" s="35"/>
      <c r="SQ233" s="35"/>
      <c r="SR233" s="35"/>
      <c r="SS233" s="35"/>
      <c r="ST233" s="35"/>
      <c r="SU233" s="35"/>
      <c r="SV233" s="35"/>
      <c r="SW233" s="35"/>
      <c r="SX233" s="35"/>
      <c r="SY233" s="35"/>
      <c r="SZ233" s="35"/>
      <c r="TA233" s="35"/>
      <c r="TB233" s="35"/>
      <c r="TC233" s="35"/>
      <c r="TD233" s="35"/>
      <c r="TE233" s="35"/>
      <c r="TF233" s="35"/>
      <c r="TG233" s="35"/>
      <c r="TH233" s="35"/>
      <c r="TI233" s="35"/>
      <c r="TJ233" s="35"/>
      <c r="TK233" s="35"/>
      <c r="TL233" s="35"/>
      <c r="TM233" s="35"/>
      <c r="TN233" s="35"/>
      <c r="TO233" s="35"/>
      <c r="TP233" s="35"/>
      <c r="TQ233" s="35"/>
      <c r="TR233" s="35"/>
      <c r="TS233" s="35"/>
      <c r="TT233" s="35"/>
      <c r="TU233" s="35"/>
      <c r="TV233" s="35"/>
      <c r="TW233" s="35"/>
      <c r="TX233" s="35"/>
      <c r="TY233" s="35"/>
      <c r="TZ233" s="35"/>
      <c r="UA233" s="35"/>
      <c r="UB233" s="35"/>
      <c r="UC233" s="35"/>
      <c r="UD233" s="35"/>
      <c r="UE233" s="35"/>
      <c r="UF233" s="35"/>
      <c r="UG233" s="35"/>
      <c r="UH233" s="35"/>
      <c r="UI233" s="35"/>
      <c r="UJ233" s="35"/>
      <c r="UK233" s="35"/>
      <c r="UL233" s="35"/>
      <c r="UM233" s="35"/>
      <c r="UN233" s="35"/>
      <c r="UO233" s="35"/>
      <c r="UP233" s="35"/>
      <c r="UQ233" s="35"/>
      <c r="UR233" s="35"/>
      <c r="US233" s="35"/>
      <c r="UT233" s="35"/>
      <c r="UU233" s="35"/>
      <c r="UV233" s="35"/>
      <c r="UW233" s="35"/>
      <c r="UX233" s="35"/>
      <c r="UY233" s="35"/>
      <c r="UZ233" s="35"/>
      <c r="VA233" s="35"/>
      <c r="VB233" s="35"/>
      <c r="VC233" s="35"/>
      <c r="VD233" s="35"/>
      <c r="VE233" s="35"/>
      <c r="VF233" s="35"/>
      <c r="VG233" s="35"/>
      <c r="VH233" s="35"/>
      <c r="VI233" s="35"/>
      <c r="VJ233" s="35"/>
      <c r="VK233" s="35"/>
      <c r="VL233" s="35"/>
      <c r="VM233" s="35"/>
      <c r="VN233" s="35"/>
      <c r="VO233" s="35"/>
      <c r="VP233" s="35"/>
      <c r="VQ233" s="35"/>
      <c r="VR233" s="35"/>
      <c r="VS233" s="35"/>
      <c r="VT233" s="35"/>
      <c r="VU233" s="35"/>
      <c r="VV233" s="35"/>
      <c r="VW233" s="35"/>
      <c r="VX233" s="35"/>
      <c r="VY233" s="35"/>
      <c r="VZ233" s="35"/>
      <c r="WA233" s="35"/>
      <c r="WB233" s="35"/>
      <c r="WC233" s="35"/>
      <c r="WD233" s="35"/>
      <c r="WE233" s="35"/>
      <c r="WF233" s="35"/>
      <c r="WG233" s="35"/>
      <c r="WH233" s="35"/>
      <c r="WI233" s="35"/>
      <c r="WJ233" s="35"/>
      <c r="WK233" s="35"/>
      <c r="WL233" s="35"/>
      <c r="WM233" s="35"/>
      <c r="WN233" s="35"/>
      <c r="WO233" s="35"/>
      <c r="WP233" s="35"/>
      <c r="WQ233" s="35"/>
      <c r="WR233" s="35"/>
      <c r="WS233" s="35"/>
      <c r="WT233" s="35"/>
      <c r="WU233" s="35"/>
      <c r="WV233" s="35"/>
      <c r="WW233" s="35"/>
      <c r="WX233" s="35"/>
      <c r="WY233" s="35"/>
      <c r="WZ233" s="35"/>
      <c r="XA233" s="35"/>
      <c r="XB233" s="35"/>
      <c r="XC233" s="35"/>
      <c r="XD233" s="35"/>
      <c r="XE233" s="35"/>
      <c r="XF233" s="35"/>
      <c r="XG233" s="35"/>
      <c r="XH233" s="35"/>
      <c r="XI233" s="35"/>
      <c r="XJ233" s="35"/>
      <c r="XK233" s="35"/>
      <c r="XL233" s="35"/>
      <c r="XM233" s="35"/>
      <c r="XN233" s="35"/>
      <c r="XO233" s="35"/>
      <c r="XP233" s="35"/>
      <c r="XQ233" s="35"/>
      <c r="XR233" s="35"/>
      <c r="XS233" s="35"/>
      <c r="XT233" s="35"/>
      <c r="XU233" s="35"/>
      <c r="XV233" s="35"/>
      <c r="XW233" s="35"/>
      <c r="XX233" s="35"/>
      <c r="XY233" s="35"/>
      <c r="XZ233" s="35"/>
      <c r="YA233" s="35"/>
      <c r="YB233" s="35"/>
      <c r="YC233" s="35"/>
      <c r="YD233" s="35"/>
      <c r="YE233" s="35"/>
      <c r="YF233" s="35"/>
      <c r="YG233" s="35"/>
      <c r="YH233" s="35"/>
      <c r="YI233" s="35"/>
      <c r="YJ233" s="35"/>
      <c r="YK233" s="35"/>
      <c r="YL233" s="35"/>
      <c r="YM233" s="35"/>
      <c r="YN233" s="35"/>
      <c r="YO233" s="35"/>
      <c r="YP233" s="35"/>
      <c r="YQ233" s="35"/>
      <c r="YR233" s="35"/>
      <c r="YS233" s="35"/>
      <c r="YT233" s="35"/>
      <c r="YU233" s="35"/>
      <c r="YV233" s="35"/>
      <c r="YW233" s="35"/>
      <c r="YX233" s="35"/>
      <c r="YY233" s="35"/>
      <c r="YZ233" s="35"/>
      <c r="ZA233" s="35"/>
      <c r="ZB233" s="35"/>
      <c r="ZC233" s="35"/>
      <c r="ZD233" s="35"/>
      <c r="ZE233" s="35"/>
      <c r="ZF233" s="35"/>
      <c r="ZG233" s="35"/>
      <c r="ZH233" s="35"/>
      <c r="ZI233" s="35"/>
      <c r="ZJ233" s="35"/>
      <c r="ZK233" s="35"/>
      <c r="ZL233" s="35"/>
      <c r="ZM233" s="35"/>
      <c r="ZN233" s="35"/>
      <c r="ZO233" s="35"/>
      <c r="ZP233" s="35"/>
      <c r="ZQ233" s="35"/>
      <c r="ZR233" s="35"/>
      <c r="ZS233" s="35"/>
      <c r="ZT233" s="35"/>
      <c r="ZU233" s="35"/>
      <c r="ZV233" s="35"/>
      <c r="ZW233" s="35"/>
      <c r="ZX233" s="35"/>
      <c r="ZY233" s="35"/>
      <c r="ZZ233" s="35"/>
      <c r="AAA233" s="35"/>
      <c r="AAB233" s="35"/>
      <c r="AAC233" s="35"/>
      <c r="AAD233" s="35"/>
      <c r="AAE233" s="35"/>
      <c r="AAF233" s="35"/>
      <c r="AAG233" s="35"/>
      <c r="AAH233" s="35"/>
      <c r="AAI233" s="35"/>
      <c r="AAJ233" s="35"/>
      <c r="AAK233" s="35"/>
      <c r="AAL233" s="35"/>
      <c r="AAM233" s="35"/>
      <c r="AAN233" s="35"/>
      <c r="AAO233" s="35"/>
      <c r="AAP233" s="35"/>
      <c r="AAQ233" s="35"/>
      <c r="AAR233" s="35"/>
      <c r="AAS233" s="35"/>
      <c r="AAT233" s="35"/>
      <c r="AAU233" s="35"/>
      <c r="AAV233" s="35"/>
      <c r="AAW233" s="35"/>
      <c r="AAX233" s="35"/>
      <c r="AAY233" s="35"/>
      <c r="AAZ233" s="35"/>
      <c r="ABA233" s="35"/>
      <c r="ABB233" s="35"/>
      <c r="ABC233" s="35"/>
      <c r="ABD233" s="35"/>
      <c r="ABE233" s="35"/>
      <c r="ABF233" s="35"/>
      <c r="ABG233" s="35"/>
      <c r="ABH233" s="35"/>
      <c r="ABI233" s="35"/>
      <c r="ABJ233" s="35"/>
      <c r="ABK233" s="35"/>
      <c r="ABL233" s="35"/>
      <c r="ABM233" s="35"/>
      <c r="ABN233" s="35"/>
      <c r="ABO233" s="35"/>
      <c r="ABP233" s="35"/>
      <c r="ABQ233" s="35"/>
      <c r="ABR233" s="35"/>
      <c r="ABS233" s="35"/>
      <c r="ABT233" s="35"/>
      <c r="ABU233" s="35"/>
      <c r="ABV233" s="35"/>
      <c r="ABW233" s="35"/>
      <c r="ABX233" s="35"/>
      <c r="ABY233" s="35"/>
      <c r="ABZ233" s="35"/>
      <c r="ACA233" s="35"/>
      <c r="ACB233" s="35"/>
      <c r="ACC233" s="35"/>
      <c r="ACD233" s="35"/>
      <c r="ACE233" s="35"/>
      <c r="ACF233" s="35"/>
      <c r="ACG233" s="35"/>
      <c r="ACH233" s="35"/>
      <c r="ACI233" s="35"/>
      <c r="ACJ233" s="35"/>
      <c r="ACK233" s="35"/>
      <c r="ACL233" s="35"/>
      <c r="ACM233" s="35"/>
      <c r="ACN233" s="35"/>
      <c r="ACO233" s="35"/>
      <c r="ACP233" s="35"/>
      <c r="ACQ233" s="35"/>
      <c r="ACR233" s="35"/>
      <c r="ACS233" s="35"/>
      <c r="ACT233" s="35"/>
      <c r="ACU233" s="35"/>
      <c r="ACV233" s="35"/>
      <c r="ACW233" s="35"/>
      <c r="ACX233" s="35"/>
      <c r="ACY233" s="35"/>
      <c r="ACZ233" s="35"/>
      <c r="ADA233" s="35"/>
      <c r="ADB233" s="35"/>
      <c r="ADC233" s="35"/>
      <c r="ADD233" s="35"/>
      <c r="ADE233" s="35"/>
      <c r="ADF233" s="35"/>
      <c r="ADG233" s="35"/>
      <c r="ADH233" s="35"/>
      <c r="ADI233" s="35"/>
      <c r="ADJ233" s="35"/>
      <c r="ADK233" s="35"/>
      <c r="ADL233" s="35"/>
      <c r="ADM233" s="35"/>
      <c r="ADN233" s="35"/>
      <c r="ADO233" s="35"/>
      <c r="ADP233" s="35"/>
      <c r="ADQ233" s="35"/>
      <c r="ADR233" s="35"/>
      <c r="ADS233" s="35"/>
      <c r="ADT233" s="35"/>
      <c r="ADU233" s="35"/>
      <c r="ADV233" s="35"/>
      <c r="ADW233" s="35"/>
      <c r="ADX233" s="35"/>
      <c r="ADY233" s="35"/>
      <c r="ADZ233" s="35"/>
      <c r="AEA233" s="35"/>
      <c r="AEB233" s="35"/>
      <c r="AEC233" s="35"/>
      <c r="AED233" s="35"/>
      <c r="AEE233" s="35"/>
      <c r="AEF233" s="35"/>
      <c r="AEG233" s="35"/>
      <c r="AEH233" s="35"/>
      <c r="AEI233" s="35"/>
      <c r="AEJ233" s="35"/>
      <c r="AEK233" s="35"/>
      <c r="AEL233" s="35"/>
      <c r="AEM233" s="35"/>
      <c r="AEN233" s="35"/>
      <c r="AEO233" s="35"/>
      <c r="AEP233" s="35"/>
      <c r="AEQ233" s="35"/>
      <c r="AER233" s="35"/>
      <c r="AES233" s="35"/>
      <c r="AET233" s="35"/>
      <c r="AEU233" s="35"/>
      <c r="AEV233" s="35"/>
      <c r="AEW233" s="35"/>
      <c r="AEX233" s="35"/>
      <c r="AEY233" s="35"/>
      <c r="AEZ233" s="35"/>
      <c r="AFA233" s="35"/>
      <c r="AFB233" s="35"/>
      <c r="AFC233" s="35"/>
      <c r="AFD233" s="35"/>
      <c r="AFE233" s="35"/>
      <c r="AFF233" s="35"/>
      <c r="AFG233" s="35"/>
      <c r="AFH233" s="35"/>
      <c r="AFI233" s="35"/>
      <c r="AFJ233" s="35"/>
      <c r="AFK233" s="35"/>
      <c r="AFL233" s="35"/>
      <c r="AFM233" s="35"/>
      <c r="AFN233" s="35"/>
      <c r="AFO233" s="35"/>
      <c r="AFP233" s="35"/>
      <c r="AFQ233" s="35"/>
      <c r="AFR233" s="35"/>
      <c r="AFS233" s="35"/>
      <c r="AFT233" s="35"/>
      <c r="AFU233" s="35"/>
      <c r="AFV233" s="35"/>
      <c r="AFW233" s="35"/>
      <c r="AFX233" s="35"/>
      <c r="AFY233" s="35"/>
      <c r="AFZ233" s="35"/>
      <c r="AGA233" s="35"/>
      <c r="AGB233" s="35"/>
      <c r="AGC233" s="35"/>
      <c r="AGD233" s="35"/>
      <c r="AGE233" s="35"/>
      <c r="AGF233" s="35"/>
      <c r="AGG233" s="35"/>
      <c r="AGH233" s="35"/>
      <c r="AGI233" s="35"/>
      <c r="AGJ233" s="35"/>
      <c r="AGK233" s="35"/>
      <c r="AGL233" s="35"/>
      <c r="AGM233" s="35"/>
      <c r="AGN233" s="35"/>
      <c r="AGO233" s="35"/>
      <c r="AGP233" s="35"/>
      <c r="AGQ233" s="35"/>
      <c r="AGR233" s="35"/>
      <c r="AGS233" s="35"/>
      <c r="AGT233" s="35"/>
      <c r="AGU233" s="35"/>
      <c r="AGV233" s="35"/>
      <c r="AGW233" s="35"/>
      <c r="AGX233" s="35"/>
      <c r="AGY233" s="35"/>
      <c r="AGZ233" s="35"/>
      <c r="AHA233" s="35"/>
      <c r="AHB233" s="35"/>
      <c r="AHC233" s="35"/>
      <c r="AHD233" s="35"/>
      <c r="AHE233" s="35"/>
      <c r="AHF233" s="35"/>
      <c r="AHG233" s="35"/>
      <c r="AHH233" s="35"/>
      <c r="AHI233" s="35"/>
      <c r="AHJ233" s="35"/>
      <c r="AHK233" s="35"/>
      <c r="AHL233" s="35"/>
      <c r="AHM233" s="35"/>
      <c r="AHN233" s="35"/>
      <c r="AHO233" s="35"/>
      <c r="AHP233" s="35"/>
      <c r="AHQ233" s="35"/>
      <c r="AHR233" s="35"/>
      <c r="AHS233" s="35"/>
      <c r="AHT233" s="35"/>
      <c r="AHU233" s="35"/>
      <c r="AHV233" s="35"/>
      <c r="AHW233" s="35"/>
      <c r="AHX233" s="35"/>
      <c r="AHY233" s="35"/>
      <c r="AHZ233" s="35"/>
      <c r="AIA233" s="35"/>
      <c r="AIB233" s="35"/>
      <c r="AIC233" s="35"/>
      <c r="AID233" s="35"/>
      <c r="AIE233" s="35"/>
      <c r="AIF233" s="35"/>
      <c r="AIG233" s="35"/>
      <c r="AIH233" s="35"/>
      <c r="AII233" s="35"/>
      <c r="AIJ233" s="35"/>
      <c r="AIK233" s="35"/>
      <c r="AIL233" s="35"/>
      <c r="AIM233" s="35"/>
      <c r="AIN233" s="35"/>
      <c r="AIO233" s="35"/>
      <c r="AIP233" s="35"/>
      <c r="AIQ233" s="35"/>
      <c r="AIR233" s="35"/>
      <c r="AIS233" s="35"/>
      <c r="AIT233" s="35"/>
      <c r="AIU233" s="35"/>
      <c r="AIV233" s="35"/>
      <c r="AIW233" s="35"/>
      <c r="AIX233" s="35"/>
      <c r="AIY233" s="35"/>
      <c r="AIZ233" s="35"/>
      <c r="AJA233" s="35"/>
      <c r="AJB233" s="35"/>
      <c r="AJC233" s="35"/>
      <c r="AJD233" s="35"/>
      <c r="AJE233" s="35"/>
      <c r="AJF233" s="35"/>
      <c r="AJG233" s="35"/>
      <c r="AJH233" s="35"/>
      <c r="AJI233" s="35"/>
      <c r="AJJ233" s="35"/>
      <c r="AJK233" s="35"/>
      <c r="AJL233" s="35"/>
      <c r="AJM233" s="35"/>
      <c r="AJN233" s="35"/>
      <c r="AJO233" s="35"/>
      <c r="AJP233" s="35"/>
      <c r="AJQ233" s="35"/>
      <c r="AJR233" s="35"/>
      <c r="AJS233" s="35"/>
      <c r="AJT233" s="35"/>
      <c r="AJU233" s="35"/>
      <c r="AJV233" s="35"/>
      <c r="AJW233" s="35"/>
      <c r="AJX233" s="35"/>
      <c r="AJY233" s="35"/>
      <c r="AJZ233" s="35"/>
      <c r="AKA233" s="35"/>
      <c r="AKB233" s="35"/>
      <c r="AKC233" s="35"/>
      <c r="AKD233" s="35"/>
      <c r="AKE233" s="35"/>
      <c r="AKF233" s="35"/>
      <c r="AKG233" s="35"/>
      <c r="AKH233" s="35"/>
      <c r="AKI233" s="35"/>
      <c r="AKJ233" s="35"/>
      <c r="AKK233" s="35"/>
      <c r="AKL233" s="35"/>
      <c r="AKM233" s="35"/>
      <c r="AKN233" s="35"/>
      <c r="AKO233" s="35"/>
      <c r="AKP233" s="35"/>
      <c r="AKQ233" s="35"/>
      <c r="AKR233" s="35"/>
      <c r="AKS233" s="35"/>
      <c r="AKT233" s="35"/>
      <c r="AKU233" s="35"/>
      <c r="AKV233" s="35"/>
      <c r="AKW233" s="35"/>
      <c r="AKX233" s="35"/>
      <c r="AKY233" s="35"/>
      <c r="AKZ233" s="35"/>
      <c r="ALA233" s="35"/>
      <c r="ALB233" s="35"/>
      <c r="ALC233" s="35"/>
      <c r="ALD233" s="35"/>
      <c r="ALE233" s="35"/>
      <c r="ALF233" s="35"/>
      <c r="ALG233" s="35"/>
      <c r="ALH233" s="35"/>
      <c r="ALI233" s="35"/>
      <c r="ALJ233" s="35"/>
      <c r="ALK233" s="35"/>
      <c r="ALL233" s="35"/>
      <c r="ALM233" s="35"/>
      <c r="ALN233" s="35"/>
      <c r="ALO233" s="35"/>
      <c r="ALP233" s="35"/>
      <c r="ALQ233" s="35"/>
      <c r="ALR233" s="35"/>
      <c r="ALS233" s="35"/>
      <c r="ALT233" s="35"/>
      <c r="ALU233" s="35"/>
      <c r="ALV233" s="35"/>
      <c r="ALW233" s="35"/>
      <c r="ALX233" s="35"/>
      <c r="ALY233" s="35"/>
      <c r="ALZ233" s="35"/>
      <c r="AMA233" s="35"/>
    </row>
    <row r="234" spans="14:1015">
      <c r="N234" s="3">
        <f>Y234*info!T$4+AC234*info!T$5+AG234*info!T$6+AK234*info!T$7+N233</f>
        <v>5.2409999999999961</v>
      </c>
      <c r="P234" s="45">
        <v>194</v>
      </c>
      <c r="Q234" s="131"/>
      <c r="R234" s="131"/>
      <c r="S234" s="161">
        <f t="shared" ref="S234:S297" si="125">(AA233*$AA$30/$AA$33)*($AA$35-1)+(AE233*$AE$30/$AE$33)*($AE$35-1)+(AI233*$AI$30/$AI$33)*($AI$35-1)+(AM233*$AM$30/$AM$33)*($AM$35-1)+(AQ233*$AQ$30/$AQ$33)*($AQ$35-1)+(AU233*$AU$30/$AU$33)*($AU$35-1)</f>
        <v>3.5379446640316212E-2</v>
      </c>
      <c r="T234" s="169">
        <f>AA233*$AA$30*$AA$34*(1-$AA$32)+AE233*$AE$30*$AE$34*(1-$AE$32)+AI233*$AI$30*$AI$34*(1-$AI$32)+AM233*$AM$30*$AM$34*(1-$AM$32)+AQ233*$AQ$30*$AQ$34*(1-$AQ$32)+AU233*$AU$30*$AU$34*(1-$AU$32)+Q234-R234+AW233+AX233+Advance!G208</f>
        <v>0.31259999999999855</v>
      </c>
      <c r="U234" s="132">
        <f t="shared" si="102"/>
        <v>0</v>
      </c>
      <c r="V234" s="165">
        <f t="shared" si="113"/>
        <v>0.31259999999999855</v>
      </c>
      <c r="W234" s="166">
        <f t="shared" ref="W234:W297" si="126">+AZ234</f>
        <v>12.587999999999999</v>
      </c>
      <c r="X234" s="49"/>
      <c r="Y234" s="42">
        <f t="shared" si="105"/>
        <v>0</v>
      </c>
      <c r="Z234" s="46">
        <f t="shared" ref="Z234:Z297" si="127">IF($P234&lt;INT(AA$33),0,0-SUM(VLOOKUP($P234-(INT(AA$33)),$P$40:$AQ$405,10,0)))</f>
        <v>0</v>
      </c>
      <c r="AA234" s="47">
        <f t="shared" si="114"/>
        <v>0</v>
      </c>
      <c r="AB234" s="48">
        <f t="shared" si="115"/>
        <v>0.31259999999999855</v>
      </c>
      <c r="AC234" s="49">
        <f t="shared" si="116"/>
        <v>11</v>
      </c>
      <c r="AD234" s="46">
        <f t="shared" ref="AD234:AD297" si="128">IF($P234&lt;INT(+AE$33),0,0-SUM(VLOOKUP($P234-(INT(AE$33)),$P$40:$AX$405,14,0)))</f>
        <v>-11</v>
      </c>
      <c r="AE234" s="46">
        <f t="shared" si="117"/>
        <v>100</v>
      </c>
      <c r="AF234" s="50">
        <f t="shared" si="106"/>
        <v>0.18059999999999854</v>
      </c>
      <c r="AG234" s="42">
        <f t="shared" ref="AG234:AG297" si="129">IF(AF234&lt;$AI$30, 0, IF(AI233+AH234&lt;$AI$31, IF(AI233+AH234+INT(AF234/$AI$30)&gt;$AI$31, $AI$31-AI233-AH234, INT(AF234/$AI$30)),0))</f>
        <v>0</v>
      </c>
      <c r="AH234" s="46">
        <f t="shared" ref="AH234:AH297" si="130">IF($P234&lt;INT(+AI$33),0,0-SUM(VLOOKUP($P234-(INT(AI$33)),$P$40:$AX$405,18,0)))</f>
        <v>0</v>
      </c>
      <c r="AI234" s="46">
        <f t="shared" si="118"/>
        <v>200</v>
      </c>
      <c r="AJ234" s="50">
        <f t="shared" si="107"/>
        <v>0.18059999999999854</v>
      </c>
      <c r="AK234" s="42">
        <f t="shared" si="119"/>
        <v>5</v>
      </c>
      <c r="AL234" s="46">
        <f t="shared" ref="AL234:AL297" si="131">IF($P234&lt;INT(+AM$33),0,0-SUM(VLOOKUP($P234-(INT(AM$33)),$P$40:$AX$405,22,0)))</f>
        <v>-2</v>
      </c>
      <c r="AM234" s="46">
        <f t="shared" si="120"/>
        <v>183</v>
      </c>
      <c r="AN234" s="50">
        <f t="shared" si="108"/>
        <v>5.9999999999854614E-4</v>
      </c>
      <c r="AO234" s="42">
        <f t="shared" si="121"/>
        <v>0</v>
      </c>
      <c r="AP234" s="46">
        <f t="shared" ref="AP234:AP297" si="132">IF($P234&lt;INT(+AQ$33),0,0-SUM(VLOOKUP($P234-(INT(AQ$33)),$P$40:$AX$405,26,0)))</f>
        <v>0</v>
      </c>
      <c r="AQ234" s="46">
        <f t="shared" si="122"/>
        <v>0</v>
      </c>
      <c r="AR234" s="50">
        <f t="shared" si="109"/>
        <v>5.9999999999854614E-4</v>
      </c>
      <c r="AS234" s="42">
        <f t="shared" si="123"/>
        <v>0</v>
      </c>
      <c r="AT234" s="46">
        <f t="shared" ref="AT234:AT297" si="133">IF($P234&lt;INT(+AU$33),0,0-SUM(VLOOKUP($P234-(INT(AU$33)),$P$40:$AX$405,30,0)))</f>
        <v>0</v>
      </c>
      <c r="AU234" s="46">
        <f t="shared" si="124"/>
        <v>0</v>
      </c>
      <c r="AV234" s="51">
        <f t="shared" si="110"/>
        <v>5.9999999999854614E-4</v>
      </c>
      <c r="AW234" s="42">
        <f t="shared" si="111"/>
        <v>0.31259999999999855</v>
      </c>
      <c r="AX234" s="43">
        <f t="shared" si="112"/>
        <v>-0.312</v>
      </c>
      <c r="AY234" s="42">
        <f t="shared" si="103"/>
        <v>483</v>
      </c>
      <c r="AZ234" s="52">
        <f t="shared" si="104"/>
        <v>12.587999999999999</v>
      </c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  <c r="QR234" s="35"/>
      <c r="QS234" s="35"/>
      <c r="QT234" s="35"/>
      <c r="QU234" s="35"/>
      <c r="QV234" s="35"/>
      <c r="QW234" s="35"/>
      <c r="QX234" s="35"/>
      <c r="QY234" s="35"/>
      <c r="QZ234" s="35"/>
      <c r="RA234" s="35"/>
      <c r="RB234" s="35"/>
      <c r="RC234" s="35"/>
      <c r="RD234" s="35"/>
      <c r="RE234" s="35"/>
      <c r="RF234" s="35"/>
      <c r="RG234" s="35"/>
      <c r="RH234" s="35"/>
      <c r="RI234" s="35"/>
      <c r="RJ234" s="35"/>
      <c r="RK234" s="35"/>
      <c r="RL234" s="35"/>
      <c r="RM234" s="35"/>
      <c r="RN234" s="35"/>
      <c r="RO234" s="35"/>
      <c r="RP234" s="35"/>
      <c r="RQ234" s="35"/>
      <c r="RR234" s="35"/>
      <c r="RS234" s="35"/>
      <c r="RT234" s="35"/>
      <c r="RU234" s="35"/>
      <c r="RV234" s="35"/>
      <c r="RW234" s="35"/>
      <c r="RX234" s="35"/>
      <c r="RY234" s="35"/>
      <c r="RZ234" s="35"/>
      <c r="SA234" s="35"/>
      <c r="SB234" s="35"/>
      <c r="SC234" s="35"/>
      <c r="SD234" s="35"/>
      <c r="SE234" s="35"/>
      <c r="SF234" s="35"/>
      <c r="SG234" s="35"/>
      <c r="SH234" s="35"/>
      <c r="SI234" s="35"/>
      <c r="SJ234" s="35"/>
      <c r="SK234" s="35"/>
      <c r="SL234" s="35"/>
      <c r="SM234" s="35"/>
      <c r="SN234" s="35"/>
      <c r="SO234" s="35"/>
      <c r="SP234" s="35"/>
      <c r="SQ234" s="35"/>
      <c r="SR234" s="35"/>
      <c r="SS234" s="35"/>
      <c r="ST234" s="35"/>
      <c r="SU234" s="35"/>
      <c r="SV234" s="35"/>
      <c r="SW234" s="35"/>
      <c r="SX234" s="35"/>
      <c r="SY234" s="35"/>
      <c r="SZ234" s="35"/>
      <c r="TA234" s="35"/>
      <c r="TB234" s="35"/>
      <c r="TC234" s="35"/>
      <c r="TD234" s="35"/>
      <c r="TE234" s="35"/>
      <c r="TF234" s="35"/>
      <c r="TG234" s="35"/>
      <c r="TH234" s="35"/>
      <c r="TI234" s="35"/>
      <c r="TJ234" s="35"/>
      <c r="TK234" s="35"/>
      <c r="TL234" s="35"/>
      <c r="TM234" s="35"/>
      <c r="TN234" s="35"/>
      <c r="TO234" s="35"/>
      <c r="TP234" s="35"/>
      <c r="TQ234" s="35"/>
      <c r="TR234" s="35"/>
      <c r="TS234" s="35"/>
      <c r="TT234" s="35"/>
      <c r="TU234" s="35"/>
      <c r="TV234" s="35"/>
      <c r="TW234" s="35"/>
      <c r="TX234" s="35"/>
      <c r="TY234" s="35"/>
      <c r="TZ234" s="35"/>
      <c r="UA234" s="35"/>
      <c r="UB234" s="35"/>
      <c r="UC234" s="35"/>
      <c r="UD234" s="35"/>
      <c r="UE234" s="35"/>
      <c r="UF234" s="35"/>
      <c r="UG234" s="35"/>
      <c r="UH234" s="35"/>
      <c r="UI234" s="35"/>
      <c r="UJ234" s="35"/>
      <c r="UK234" s="35"/>
      <c r="UL234" s="35"/>
      <c r="UM234" s="35"/>
      <c r="UN234" s="35"/>
      <c r="UO234" s="35"/>
      <c r="UP234" s="35"/>
      <c r="UQ234" s="35"/>
      <c r="UR234" s="35"/>
      <c r="US234" s="35"/>
      <c r="UT234" s="35"/>
      <c r="UU234" s="35"/>
      <c r="UV234" s="35"/>
      <c r="UW234" s="35"/>
      <c r="UX234" s="35"/>
      <c r="UY234" s="35"/>
      <c r="UZ234" s="35"/>
      <c r="VA234" s="35"/>
      <c r="VB234" s="35"/>
      <c r="VC234" s="35"/>
      <c r="VD234" s="35"/>
      <c r="VE234" s="35"/>
      <c r="VF234" s="35"/>
      <c r="VG234" s="35"/>
      <c r="VH234" s="35"/>
      <c r="VI234" s="35"/>
      <c r="VJ234" s="35"/>
      <c r="VK234" s="35"/>
      <c r="VL234" s="35"/>
      <c r="VM234" s="35"/>
      <c r="VN234" s="35"/>
      <c r="VO234" s="35"/>
      <c r="VP234" s="35"/>
      <c r="VQ234" s="35"/>
      <c r="VR234" s="35"/>
      <c r="VS234" s="35"/>
      <c r="VT234" s="35"/>
      <c r="VU234" s="35"/>
      <c r="VV234" s="35"/>
      <c r="VW234" s="35"/>
      <c r="VX234" s="35"/>
      <c r="VY234" s="35"/>
      <c r="VZ234" s="35"/>
      <c r="WA234" s="35"/>
      <c r="WB234" s="35"/>
      <c r="WC234" s="35"/>
      <c r="WD234" s="35"/>
      <c r="WE234" s="35"/>
      <c r="WF234" s="35"/>
      <c r="WG234" s="35"/>
      <c r="WH234" s="35"/>
      <c r="WI234" s="35"/>
      <c r="WJ234" s="35"/>
      <c r="WK234" s="35"/>
      <c r="WL234" s="35"/>
      <c r="WM234" s="35"/>
      <c r="WN234" s="35"/>
      <c r="WO234" s="35"/>
      <c r="WP234" s="35"/>
      <c r="WQ234" s="35"/>
      <c r="WR234" s="35"/>
      <c r="WS234" s="35"/>
      <c r="WT234" s="35"/>
      <c r="WU234" s="35"/>
      <c r="WV234" s="35"/>
      <c r="WW234" s="35"/>
      <c r="WX234" s="35"/>
      <c r="WY234" s="35"/>
      <c r="WZ234" s="35"/>
      <c r="XA234" s="35"/>
      <c r="XB234" s="35"/>
      <c r="XC234" s="35"/>
      <c r="XD234" s="35"/>
      <c r="XE234" s="35"/>
      <c r="XF234" s="35"/>
      <c r="XG234" s="35"/>
      <c r="XH234" s="35"/>
      <c r="XI234" s="35"/>
      <c r="XJ234" s="35"/>
      <c r="XK234" s="35"/>
      <c r="XL234" s="35"/>
      <c r="XM234" s="35"/>
      <c r="XN234" s="35"/>
      <c r="XO234" s="35"/>
      <c r="XP234" s="35"/>
      <c r="XQ234" s="35"/>
      <c r="XR234" s="35"/>
      <c r="XS234" s="35"/>
      <c r="XT234" s="35"/>
      <c r="XU234" s="35"/>
      <c r="XV234" s="35"/>
      <c r="XW234" s="35"/>
      <c r="XX234" s="35"/>
      <c r="XY234" s="35"/>
      <c r="XZ234" s="35"/>
      <c r="YA234" s="35"/>
      <c r="YB234" s="35"/>
      <c r="YC234" s="35"/>
      <c r="YD234" s="35"/>
      <c r="YE234" s="35"/>
      <c r="YF234" s="35"/>
      <c r="YG234" s="35"/>
      <c r="YH234" s="35"/>
      <c r="YI234" s="35"/>
      <c r="YJ234" s="35"/>
      <c r="YK234" s="35"/>
      <c r="YL234" s="35"/>
      <c r="YM234" s="35"/>
      <c r="YN234" s="35"/>
      <c r="YO234" s="35"/>
      <c r="YP234" s="35"/>
      <c r="YQ234" s="35"/>
      <c r="YR234" s="35"/>
      <c r="YS234" s="35"/>
      <c r="YT234" s="35"/>
      <c r="YU234" s="35"/>
      <c r="YV234" s="35"/>
      <c r="YW234" s="35"/>
      <c r="YX234" s="35"/>
      <c r="YY234" s="35"/>
      <c r="YZ234" s="35"/>
      <c r="ZA234" s="35"/>
      <c r="ZB234" s="35"/>
      <c r="ZC234" s="35"/>
      <c r="ZD234" s="35"/>
      <c r="ZE234" s="35"/>
      <c r="ZF234" s="35"/>
      <c r="ZG234" s="35"/>
      <c r="ZH234" s="35"/>
      <c r="ZI234" s="35"/>
      <c r="ZJ234" s="35"/>
      <c r="ZK234" s="35"/>
      <c r="ZL234" s="35"/>
      <c r="ZM234" s="35"/>
      <c r="ZN234" s="35"/>
      <c r="ZO234" s="35"/>
      <c r="ZP234" s="35"/>
      <c r="ZQ234" s="35"/>
      <c r="ZR234" s="35"/>
      <c r="ZS234" s="35"/>
      <c r="ZT234" s="35"/>
      <c r="ZU234" s="35"/>
      <c r="ZV234" s="35"/>
      <c r="ZW234" s="35"/>
      <c r="ZX234" s="35"/>
      <c r="ZY234" s="35"/>
      <c r="ZZ234" s="35"/>
      <c r="AAA234" s="35"/>
      <c r="AAB234" s="35"/>
      <c r="AAC234" s="35"/>
      <c r="AAD234" s="35"/>
      <c r="AAE234" s="35"/>
      <c r="AAF234" s="35"/>
      <c r="AAG234" s="35"/>
      <c r="AAH234" s="35"/>
      <c r="AAI234" s="35"/>
      <c r="AAJ234" s="35"/>
      <c r="AAK234" s="35"/>
      <c r="AAL234" s="35"/>
      <c r="AAM234" s="35"/>
      <c r="AAN234" s="35"/>
      <c r="AAO234" s="35"/>
      <c r="AAP234" s="35"/>
      <c r="AAQ234" s="35"/>
      <c r="AAR234" s="35"/>
      <c r="AAS234" s="35"/>
      <c r="AAT234" s="35"/>
      <c r="AAU234" s="35"/>
      <c r="AAV234" s="35"/>
      <c r="AAW234" s="35"/>
      <c r="AAX234" s="35"/>
      <c r="AAY234" s="35"/>
      <c r="AAZ234" s="35"/>
      <c r="ABA234" s="35"/>
      <c r="ABB234" s="35"/>
      <c r="ABC234" s="35"/>
      <c r="ABD234" s="35"/>
      <c r="ABE234" s="35"/>
      <c r="ABF234" s="35"/>
      <c r="ABG234" s="35"/>
      <c r="ABH234" s="35"/>
      <c r="ABI234" s="35"/>
      <c r="ABJ234" s="35"/>
      <c r="ABK234" s="35"/>
      <c r="ABL234" s="35"/>
      <c r="ABM234" s="35"/>
      <c r="ABN234" s="35"/>
      <c r="ABO234" s="35"/>
      <c r="ABP234" s="35"/>
      <c r="ABQ234" s="35"/>
      <c r="ABR234" s="35"/>
      <c r="ABS234" s="35"/>
      <c r="ABT234" s="35"/>
      <c r="ABU234" s="35"/>
      <c r="ABV234" s="35"/>
      <c r="ABW234" s="35"/>
      <c r="ABX234" s="35"/>
      <c r="ABY234" s="35"/>
      <c r="ABZ234" s="35"/>
      <c r="ACA234" s="35"/>
      <c r="ACB234" s="35"/>
      <c r="ACC234" s="35"/>
      <c r="ACD234" s="35"/>
      <c r="ACE234" s="35"/>
      <c r="ACF234" s="35"/>
      <c r="ACG234" s="35"/>
      <c r="ACH234" s="35"/>
      <c r="ACI234" s="35"/>
      <c r="ACJ234" s="35"/>
      <c r="ACK234" s="35"/>
      <c r="ACL234" s="35"/>
      <c r="ACM234" s="35"/>
      <c r="ACN234" s="35"/>
      <c r="ACO234" s="35"/>
      <c r="ACP234" s="35"/>
      <c r="ACQ234" s="35"/>
      <c r="ACR234" s="35"/>
      <c r="ACS234" s="35"/>
      <c r="ACT234" s="35"/>
      <c r="ACU234" s="35"/>
      <c r="ACV234" s="35"/>
      <c r="ACW234" s="35"/>
      <c r="ACX234" s="35"/>
      <c r="ACY234" s="35"/>
      <c r="ACZ234" s="35"/>
      <c r="ADA234" s="35"/>
      <c r="ADB234" s="35"/>
      <c r="ADC234" s="35"/>
      <c r="ADD234" s="35"/>
      <c r="ADE234" s="35"/>
      <c r="ADF234" s="35"/>
      <c r="ADG234" s="35"/>
      <c r="ADH234" s="35"/>
      <c r="ADI234" s="35"/>
      <c r="ADJ234" s="35"/>
      <c r="ADK234" s="35"/>
      <c r="ADL234" s="35"/>
      <c r="ADM234" s="35"/>
      <c r="ADN234" s="35"/>
      <c r="ADO234" s="35"/>
      <c r="ADP234" s="35"/>
      <c r="ADQ234" s="35"/>
      <c r="ADR234" s="35"/>
      <c r="ADS234" s="35"/>
      <c r="ADT234" s="35"/>
      <c r="ADU234" s="35"/>
      <c r="ADV234" s="35"/>
      <c r="ADW234" s="35"/>
      <c r="ADX234" s="35"/>
      <c r="ADY234" s="35"/>
      <c r="ADZ234" s="35"/>
      <c r="AEA234" s="35"/>
      <c r="AEB234" s="35"/>
      <c r="AEC234" s="35"/>
      <c r="AED234" s="35"/>
      <c r="AEE234" s="35"/>
      <c r="AEF234" s="35"/>
      <c r="AEG234" s="35"/>
      <c r="AEH234" s="35"/>
      <c r="AEI234" s="35"/>
      <c r="AEJ234" s="35"/>
      <c r="AEK234" s="35"/>
      <c r="AEL234" s="35"/>
      <c r="AEM234" s="35"/>
      <c r="AEN234" s="35"/>
      <c r="AEO234" s="35"/>
      <c r="AEP234" s="35"/>
      <c r="AEQ234" s="35"/>
      <c r="AER234" s="35"/>
      <c r="AES234" s="35"/>
      <c r="AET234" s="35"/>
      <c r="AEU234" s="35"/>
      <c r="AEV234" s="35"/>
      <c r="AEW234" s="35"/>
      <c r="AEX234" s="35"/>
      <c r="AEY234" s="35"/>
      <c r="AEZ234" s="35"/>
      <c r="AFA234" s="35"/>
      <c r="AFB234" s="35"/>
      <c r="AFC234" s="35"/>
      <c r="AFD234" s="35"/>
      <c r="AFE234" s="35"/>
      <c r="AFF234" s="35"/>
      <c r="AFG234" s="35"/>
      <c r="AFH234" s="35"/>
      <c r="AFI234" s="35"/>
      <c r="AFJ234" s="35"/>
      <c r="AFK234" s="35"/>
      <c r="AFL234" s="35"/>
      <c r="AFM234" s="35"/>
      <c r="AFN234" s="35"/>
      <c r="AFO234" s="35"/>
      <c r="AFP234" s="35"/>
      <c r="AFQ234" s="35"/>
      <c r="AFR234" s="35"/>
      <c r="AFS234" s="35"/>
      <c r="AFT234" s="35"/>
      <c r="AFU234" s="35"/>
      <c r="AFV234" s="35"/>
      <c r="AFW234" s="35"/>
      <c r="AFX234" s="35"/>
      <c r="AFY234" s="35"/>
      <c r="AFZ234" s="35"/>
      <c r="AGA234" s="35"/>
      <c r="AGB234" s="35"/>
      <c r="AGC234" s="35"/>
      <c r="AGD234" s="35"/>
      <c r="AGE234" s="35"/>
      <c r="AGF234" s="35"/>
      <c r="AGG234" s="35"/>
      <c r="AGH234" s="35"/>
      <c r="AGI234" s="35"/>
      <c r="AGJ234" s="35"/>
      <c r="AGK234" s="35"/>
      <c r="AGL234" s="35"/>
      <c r="AGM234" s="35"/>
      <c r="AGN234" s="35"/>
      <c r="AGO234" s="35"/>
      <c r="AGP234" s="35"/>
      <c r="AGQ234" s="35"/>
      <c r="AGR234" s="35"/>
      <c r="AGS234" s="35"/>
      <c r="AGT234" s="35"/>
      <c r="AGU234" s="35"/>
      <c r="AGV234" s="35"/>
      <c r="AGW234" s="35"/>
      <c r="AGX234" s="35"/>
      <c r="AGY234" s="35"/>
      <c r="AGZ234" s="35"/>
      <c r="AHA234" s="35"/>
      <c r="AHB234" s="35"/>
      <c r="AHC234" s="35"/>
      <c r="AHD234" s="35"/>
      <c r="AHE234" s="35"/>
      <c r="AHF234" s="35"/>
      <c r="AHG234" s="35"/>
      <c r="AHH234" s="35"/>
      <c r="AHI234" s="35"/>
      <c r="AHJ234" s="35"/>
      <c r="AHK234" s="35"/>
      <c r="AHL234" s="35"/>
      <c r="AHM234" s="35"/>
      <c r="AHN234" s="35"/>
      <c r="AHO234" s="35"/>
      <c r="AHP234" s="35"/>
      <c r="AHQ234" s="35"/>
      <c r="AHR234" s="35"/>
      <c r="AHS234" s="35"/>
      <c r="AHT234" s="35"/>
      <c r="AHU234" s="35"/>
      <c r="AHV234" s="35"/>
      <c r="AHW234" s="35"/>
      <c r="AHX234" s="35"/>
      <c r="AHY234" s="35"/>
      <c r="AHZ234" s="35"/>
      <c r="AIA234" s="35"/>
      <c r="AIB234" s="35"/>
      <c r="AIC234" s="35"/>
      <c r="AID234" s="35"/>
      <c r="AIE234" s="35"/>
      <c r="AIF234" s="35"/>
      <c r="AIG234" s="35"/>
      <c r="AIH234" s="35"/>
      <c r="AII234" s="35"/>
      <c r="AIJ234" s="35"/>
      <c r="AIK234" s="35"/>
      <c r="AIL234" s="35"/>
      <c r="AIM234" s="35"/>
      <c r="AIN234" s="35"/>
      <c r="AIO234" s="35"/>
      <c r="AIP234" s="35"/>
      <c r="AIQ234" s="35"/>
      <c r="AIR234" s="35"/>
      <c r="AIS234" s="35"/>
      <c r="AIT234" s="35"/>
      <c r="AIU234" s="35"/>
      <c r="AIV234" s="35"/>
      <c r="AIW234" s="35"/>
      <c r="AIX234" s="35"/>
      <c r="AIY234" s="35"/>
      <c r="AIZ234" s="35"/>
      <c r="AJA234" s="35"/>
      <c r="AJB234" s="35"/>
      <c r="AJC234" s="35"/>
      <c r="AJD234" s="35"/>
      <c r="AJE234" s="35"/>
      <c r="AJF234" s="35"/>
      <c r="AJG234" s="35"/>
      <c r="AJH234" s="35"/>
      <c r="AJI234" s="35"/>
      <c r="AJJ234" s="35"/>
      <c r="AJK234" s="35"/>
      <c r="AJL234" s="35"/>
      <c r="AJM234" s="35"/>
      <c r="AJN234" s="35"/>
      <c r="AJO234" s="35"/>
      <c r="AJP234" s="35"/>
      <c r="AJQ234" s="35"/>
      <c r="AJR234" s="35"/>
      <c r="AJS234" s="35"/>
      <c r="AJT234" s="35"/>
      <c r="AJU234" s="35"/>
      <c r="AJV234" s="35"/>
      <c r="AJW234" s="35"/>
      <c r="AJX234" s="35"/>
      <c r="AJY234" s="35"/>
      <c r="AJZ234" s="35"/>
      <c r="AKA234" s="35"/>
      <c r="AKB234" s="35"/>
      <c r="AKC234" s="35"/>
      <c r="AKD234" s="35"/>
      <c r="AKE234" s="35"/>
      <c r="AKF234" s="35"/>
      <c r="AKG234" s="35"/>
      <c r="AKH234" s="35"/>
      <c r="AKI234" s="35"/>
      <c r="AKJ234" s="35"/>
      <c r="AKK234" s="35"/>
      <c r="AKL234" s="35"/>
      <c r="AKM234" s="35"/>
      <c r="AKN234" s="35"/>
      <c r="AKO234" s="35"/>
      <c r="AKP234" s="35"/>
      <c r="AKQ234" s="35"/>
      <c r="AKR234" s="35"/>
      <c r="AKS234" s="35"/>
      <c r="AKT234" s="35"/>
      <c r="AKU234" s="35"/>
      <c r="AKV234" s="35"/>
      <c r="AKW234" s="35"/>
      <c r="AKX234" s="35"/>
      <c r="AKY234" s="35"/>
      <c r="AKZ234" s="35"/>
      <c r="ALA234" s="35"/>
      <c r="ALB234" s="35"/>
      <c r="ALC234" s="35"/>
      <c r="ALD234" s="35"/>
      <c r="ALE234" s="35"/>
      <c r="ALF234" s="35"/>
      <c r="ALG234" s="35"/>
      <c r="ALH234" s="35"/>
      <c r="ALI234" s="35"/>
      <c r="ALJ234" s="35"/>
      <c r="ALK234" s="35"/>
      <c r="ALL234" s="35"/>
      <c r="ALM234" s="35"/>
      <c r="ALN234" s="35"/>
      <c r="ALO234" s="35"/>
      <c r="ALP234" s="35"/>
      <c r="ALQ234" s="35"/>
      <c r="ALR234" s="35"/>
      <c r="ALS234" s="35"/>
      <c r="ALT234" s="35"/>
      <c r="ALU234" s="35"/>
      <c r="ALV234" s="35"/>
      <c r="ALW234" s="35"/>
      <c r="ALX234" s="35"/>
      <c r="ALY234" s="35"/>
      <c r="ALZ234" s="35"/>
      <c r="AMA234" s="35"/>
    </row>
    <row r="235" spans="14:1015">
      <c r="N235" s="3">
        <f>Y235*info!T$4+AC235*info!T$5+AG235*info!T$6+AK235*info!T$7+N234</f>
        <v>5.2865999999999964</v>
      </c>
      <c r="P235" s="45">
        <v>195</v>
      </c>
      <c r="Q235" s="131"/>
      <c r="R235" s="131"/>
      <c r="S235" s="161">
        <f t="shared" si="125"/>
        <v>3.5624901185770753E-2</v>
      </c>
      <c r="T235" s="169">
        <f>AA234*$AA$30*$AA$34*(1-$AA$32)+AE234*$AE$30*$AE$34*(1-$AE$32)+AI234*$AI$30*$AI$34*(1-$AI$32)+AM234*$AM$30*$AM$34*(1-$AM$32)+AQ234*$AQ$30*$AQ$34*(1-$AQ$32)+AU234*$AU$30*$AU$34*(1-$AU$32)+Q235-R235+AW234+AX234+Advance!G209</f>
        <v>0.31529999999999853</v>
      </c>
      <c r="U235" s="132">
        <f t="shared" si="102"/>
        <v>0</v>
      </c>
      <c r="V235" s="165">
        <f t="shared" si="113"/>
        <v>0.31529999999999853</v>
      </c>
      <c r="W235" s="166">
        <f t="shared" si="126"/>
        <v>12.696</v>
      </c>
      <c r="X235" s="49"/>
      <c r="Y235" s="42">
        <f t="shared" si="105"/>
        <v>0</v>
      </c>
      <c r="Z235" s="46">
        <f t="shared" si="127"/>
        <v>0</v>
      </c>
      <c r="AA235" s="47">
        <f t="shared" si="114"/>
        <v>0</v>
      </c>
      <c r="AB235" s="48">
        <f t="shared" si="115"/>
        <v>0.31529999999999853</v>
      </c>
      <c r="AC235" s="49">
        <f t="shared" si="116"/>
        <v>10</v>
      </c>
      <c r="AD235" s="46">
        <f t="shared" si="128"/>
        <v>-10</v>
      </c>
      <c r="AE235" s="46">
        <f t="shared" si="117"/>
        <v>100</v>
      </c>
      <c r="AF235" s="50">
        <f t="shared" si="106"/>
        <v>0.19529999999999853</v>
      </c>
      <c r="AG235" s="42">
        <f t="shared" si="129"/>
        <v>3</v>
      </c>
      <c r="AH235" s="46">
        <f t="shared" si="130"/>
        <v>-3</v>
      </c>
      <c r="AI235" s="46">
        <f t="shared" si="118"/>
        <v>200</v>
      </c>
      <c r="AJ235" s="50">
        <f t="shared" si="107"/>
        <v>0.12329999999999852</v>
      </c>
      <c r="AK235" s="42">
        <f t="shared" si="119"/>
        <v>3</v>
      </c>
      <c r="AL235" s="46">
        <f t="shared" si="131"/>
        <v>0</v>
      </c>
      <c r="AM235" s="46">
        <f t="shared" si="120"/>
        <v>186</v>
      </c>
      <c r="AN235" s="50">
        <f t="shared" si="108"/>
        <v>1.5299999999998537E-2</v>
      </c>
      <c r="AO235" s="42">
        <f t="shared" si="121"/>
        <v>0</v>
      </c>
      <c r="AP235" s="46">
        <f t="shared" si="132"/>
        <v>0</v>
      </c>
      <c r="AQ235" s="46">
        <f t="shared" si="122"/>
        <v>0</v>
      </c>
      <c r="AR235" s="50">
        <f t="shared" si="109"/>
        <v>1.5299999999998537E-2</v>
      </c>
      <c r="AS235" s="42">
        <f t="shared" si="123"/>
        <v>0</v>
      </c>
      <c r="AT235" s="46">
        <f t="shared" si="133"/>
        <v>0</v>
      </c>
      <c r="AU235" s="46">
        <f t="shared" si="124"/>
        <v>0</v>
      </c>
      <c r="AV235" s="51">
        <f t="shared" si="110"/>
        <v>1.5299999999998537E-2</v>
      </c>
      <c r="AW235" s="42">
        <f t="shared" si="111"/>
        <v>0.31529999999999853</v>
      </c>
      <c r="AX235" s="43">
        <f t="shared" si="112"/>
        <v>-0.3</v>
      </c>
      <c r="AY235" s="42">
        <f t="shared" si="103"/>
        <v>486</v>
      </c>
      <c r="AZ235" s="52">
        <f t="shared" si="104"/>
        <v>12.696</v>
      </c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  <c r="QR235" s="35"/>
      <c r="QS235" s="35"/>
      <c r="QT235" s="35"/>
      <c r="QU235" s="35"/>
      <c r="QV235" s="35"/>
      <c r="QW235" s="35"/>
      <c r="QX235" s="35"/>
      <c r="QY235" s="35"/>
      <c r="QZ235" s="35"/>
      <c r="RA235" s="35"/>
      <c r="RB235" s="35"/>
      <c r="RC235" s="35"/>
      <c r="RD235" s="35"/>
      <c r="RE235" s="35"/>
      <c r="RF235" s="35"/>
      <c r="RG235" s="35"/>
      <c r="RH235" s="35"/>
      <c r="RI235" s="35"/>
      <c r="RJ235" s="35"/>
      <c r="RK235" s="35"/>
      <c r="RL235" s="35"/>
      <c r="RM235" s="35"/>
      <c r="RN235" s="35"/>
      <c r="RO235" s="35"/>
      <c r="RP235" s="35"/>
      <c r="RQ235" s="35"/>
      <c r="RR235" s="35"/>
      <c r="RS235" s="35"/>
      <c r="RT235" s="35"/>
      <c r="RU235" s="35"/>
      <c r="RV235" s="35"/>
      <c r="RW235" s="35"/>
      <c r="RX235" s="35"/>
      <c r="RY235" s="35"/>
      <c r="RZ235" s="35"/>
      <c r="SA235" s="35"/>
      <c r="SB235" s="35"/>
      <c r="SC235" s="35"/>
      <c r="SD235" s="35"/>
      <c r="SE235" s="35"/>
      <c r="SF235" s="35"/>
      <c r="SG235" s="35"/>
      <c r="SH235" s="35"/>
      <c r="SI235" s="35"/>
      <c r="SJ235" s="35"/>
      <c r="SK235" s="35"/>
      <c r="SL235" s="35"/>
      <c r="SM235" s="35"/>
      <c r="SN235" s="35"/>
      <c r="SO235" s="35"/>
      <c r="SP235" s="35"/>
      <c r="SQ235" s="35"/>
      <c r="SR235" s="35"/>
      <c r="SS235" s="35"/>
      <c r="ST235" s="35"/>
      <c r="SU235" s="35"/>
      <c r="SV235" s="35"/>
      <c r="SW235" s="35"/>
      <c r="SX235" s="35"/>
      <c r="SY235" s="35"/>
      <c r="SZ235" s="35"/>
      <c r="TA235" s="35"/>
      <c r="TB235" s="35"/>
      <c r="TC235" s="35"/>
      <c r="TD235" s="35"/>
      <c r="TE235" s="35"/>
      <c r="TF235" s="35"/>
      <c r="TG235" s="35"/>
      <c r="TH235" s="35"/>
      <c r="TI235" s="35"/>
      <c r="TJ235" s="35"/>
      <c r="TK235" s="35"/>
      <c r="TL235" s="35"/>
      <c r="TM235" s="35"/>
      <c r="TN235" s="35"/>
      <c r="TO235" s="35"/>
      <c r="TP235" s="35"/>
      <c r="TQ235" s="35"/>
      <c r="TR235" s="35"/>
      <c r="TS235" s="35"/>
      <c r="TT235" s="35"/>
      <c r="TU235" s="35"/>
      <c r="TV235" s="35"/>
      <c r="TW235" s="35"/>
      <c r="TX235" s="35"/>
      <c r="TY235" s="35"/>
      <c r="TZ235" s="35"/>
      <c r="UA235" s="35"/>
      <c r="UB235" s="35"/>
      <c r="UC235" s="35"/>
      <c r="UD235" s="35"/>
      <c r="UE235" s="35"/>
      <c r="UF235" s="35"/>
      <c r="UG235" s="35"/>
      <c r="UH235" s="35"/>
      <c r="UI235" s="35"/>
      <c r="UJ235" s="35"/>
      <c r="UK235" s="35"/>
      <c r="UL235" s="35"/>
      <c r="UM235" s="35"/>
      <c r="UN235" s="35"/>
      <c r="UO235" s="35"/>
      <c r="UP235" s="35"/>
      <c r="UQ235" s="35"/>
      <c r="UR235" s="35"/>
      <c r="US235" s="35"/>
      <c r="UT235" s="35"/>
      <c r="UU235" s="35"/>
      <c r="UV235" s="35"/>
      <c r="UW235" s="35"/>
      <c r="UX235" s="35"/>
      <c r="UY235" s="35"/>
      <c r="UZ235" s="35"/>
      <c r="VA235" s="35"/>
      <c r="VB235" s="35"/>
      <c r="VC235" s="35"/>
      <c r="VD235" s="35"/>
      <c r="VE235" s="35"/>
      <c r="VF235" s="35"/>
      <c r="VG235" s="35"/>
      <c r="VH235" s="35"/>
      <c r="VI235" s="35"/>
      <c r="VJ235" s="35"/>
      <c r="VK235" s="35"/>
      <c r="VL235" s="35"/>
      <c r="VM235" s="35"/>
      <c r="VN235" s="35"/>
      <c r="VO235" s="35"/>
      <c r="VP235" s="35"/>
      <c r="VQ235" s="35"/>
      <c r="VR235" s="35"/>
      <c r="VS235" s="35"/>
      <c r="VT235" s="35"/>
      <c r="VU235" s="35"/>
      <c r="VV235" s="35"/>
      <c r="VW235" s="35"/>
      <c r="VX235" s="35"/>
      <c r="VY235" s="35"/>
      <c r="VZ235" s="35"/>
      <c r="WA235" s="35"/>
      <c r="WB235" s="35"/>
      <c r="WC235" s="35"/>
      <c r="WD235" s="35"/>
      <c r="WE235" s="35"/>
      <c r="WF235" s="35"/>
      <c r="WG235" s="35"/>
      <c r="WH235" s="35"/>
      <c r="WI235" s="35"/>
      <c r="WJ235" s="35"/>
      <c r="WK235" s="35"/>
      <c r="WL235" s="35"/>
      <c r="WM235" s="35"/>
      <c r="WN235" s="35"/>
      <c r="WO235" s="35"/>
      <c r="WP235" s="35"/>
      <c r="WQ235" s="35"/>
      <c r="WR235" s="35"/>
      <c r="WS235" s="35"/>
      <c r="WT235" s="35"/>
      <c r="WU235" s="35"/>
      <c r="WV235" s="35"/>
      <c r="WW235" s="35"/>
      <c r="WX235" s="35"/>
      <c r="WY235" s="35"/>
      <c r="WZ235" s="35"/>
      <c r="XA235" s="35"/>
      <c r="XB235" s="35"/>
      <c r="XC235" s="35"/>
      <c r="XD235" s="35"/>
      <c r="XE235" s="35"/>
      <c r="XF235" s="35"/>
      <c r="XG235" s="35"/>
      <c r="XH235" s="35"/>
      <c r="XI235" s="35"/>
      <c r="XJ235" s="35"/>
      <c r="XK235" s="35"/>
      <c r="XL235" s="35"/>
      <c r="XM235" s="35"/>
      <c r="XN235" s="35"/>
      <c r="XO235" s="35"/>
      <c r="XP235" s="35"/>
      <c r="XQ235" s="35"/>
      <c r="XR235" s="35"/>
      <c r="XS235" s="35"/>
      <c r="XT235" s="35"/>
      <c r="XU235" s="35"/>
      <c r="XV235" s="35"/>
      <c r="XW235" s="35"/>
      <c r="XX235" s="35"/>
      <c r="XY235" s="35"/>
      <c r="XZ235" s="35"/>
      <c r="YA235" s="35"/>
      <c r="YB235" s="35"/>
      <c r="YC235" s="35"/>
      <c r="YD235" s="35"/>
      <c r="YE235" s="35"/>
      <c r="YF235" s="35"/>
      <c r="YG235" s="35"/>
      <c r="YH235" s="35"/>
      <c r="YI235" s="35"/>
      <c r="YJ235" s="35"/>
      <c r="YK235" s="35"/>
      <c r="YL235" s="35"/>
      <c r="YM235" s="35"/>
      <c r="YN235" s="35"/>
      <c r="YO235" s="35"/>
      <c r="YP235" s="35"/>
      <c r="YQ235" s="35"/>
      <c r="YR235" s="35"/>
      <c r="YS235" s="35"/>
      <c r="YT235" s="35"/>
      <c r="YU235" s="35"/>
      <c r="YV235" s="35"/>
      <c r="YW235" s="35"/>
      <c r="YX235" s="35"/>
      <c r="YY235" s="35"/>
      <c r="YZ235" s="35"/>
      <c r="ZA235" s="35"/>
      <c r="ZB235" s="35"/>
      <c r="ZC235" s="35"/>
      <c r="ZD235" s="35"/>
      <c r="ZE235" s="35"/>
      <c r="ZF235" s="35"/>
      <c r="ZG235" s="35"/>
      <c r="ZH235" s="35"/>
      <c r="ZI235" s="35"/>
      <c r="ZJ235" s="35"/>
      <c r="ZK235" s="35"/>
      <c r="ZL235" s="35"/>
      <c r="ZM235" s="35"/>
      <c r="ZN235" s="35"/>
      <c r="ZO235" s="35"/>
      <c r="ZP235" s="35"/>
      <c r="ZQ235" s="35"/>
      <c r="ZR235" s="35"/>
      <c r="ZS235" s="35"/>
      <c r="ZT235" s="35"/>
      <c r="ZU235" s="35"/>
      <c r="ZV235" s="35"/>
      <c r="ZW235" s="35"/>
      <c r="ZX235" s="35"/>
      <c r="ZY235" s="35"/>
      <c r="ZZ235" s="35"/>
      <c r="AAA235" s="35"/>
      <c r="AAB235" s="35"/>
      <c r="AAC235" s="35"/>
      <c r="AAD235" s="35"/>
      <c r="AAE235" s="35"/>
      <c r="AAF235" s="35"/>
      <c r="AAG235" s="35"/>
      <c r="AAH235" s="35"/>
      <c r="AAI235" s="35"/>
      <c r="AAJ235" s="35"/>
      <c r="AAK235" s="35"/>
      <c r="AAL235" s="35"/>
      <c r="AAM235" s="35"/>
      <c r="AAN235" s="35"/>
      <c r="AAO235" s="35"/>
      <c r="AAP235" s="35"/>
      <c r="AAQ235" s="35"/>
      <c r="AAR235" s="35"/>
      <c r="AAS235" s="35"/>
      <c r="AAT235" s="35"/>
      <c r="AAU235" s="35"/>
      <c r="AAV235" s="35"/>
      <c r="AAW235" s="35"/>
      <c r="AAX235" s="35"/>
      <c r="AAY235" s="35"/>
      <c r="AAZ235" s="35"/>
      <c r="ABA235" s="35"/>
      <c r="ABB235" s="35"/>
      <c r="ABC235" s="35"/>
      <c r="ABD235" s="35"/>
      <c r="ABE235" s="35"/>
      <c r="ABF235" s="35"/>
      <c r="ABG235" s="35"/>
      <c r="ABH235" s="35"/>
      <c r="ABI235" s="35"/>
      <c r="ABJ235" s="35"/>
      <c r="ABK235" s="35"/>
      <c r="ABL235" s="35"/>
      <c r="ABM235" s="35"/>
      <c r="ABN235" s="35"/>
      <c r="ABO235" s="35"/>
      <c r="ABP235" s="35"/>
      <c r="ABQ235" s="35"/>
      <c r="ABR235" s="35"/>
      <c r="ABS235" s="35"/>
      <c r="ABT235" s="35"/>
      <c r="ABU235" s="35"/>
      <c r="ABV235" s="35"/>
      <c r="ABW235" s="35"/>
      <c r="ABX235" s="35"/>
      <c r="ABY235" s="35"/>
      <c r="ABZ235" s="35"/>
      <c r="ACA235" s="35"/>
      <c r="ACB235" s="35"/>
      <c r="ACC235" s="35"/>
      <c r="ACD235" s="35"/>
      <c r="ACE235" s="35"/>
      <c r="ACF235" s="35"/>
      <c r="ACG235" s="35"/>
      <c r="ACH235" s="35"/>
      <c r="ACI235" s="35"/>
      <c r="ACJ235" s="35"/>
      <c r="ACK235" s="35"/>
      <c r="ACL235" s="35"/>
      <c r="ACM235" s="35"/>
      <c r="ACN235" s="35"/>
      <c r="ACO235" s="35"/>
      <c r="ACP235" s="35"/>
      <c r="ACQ235" s="35"/>
      <c r="ACR235" s="35"/>
      <c r="ACS235" s="35"/>
      <c r="ACT235" s="35"/>
      <c r="ACU235" s="35"/>
      <c r="ACV235" s="35"/>
      <c r="ACW235" s="35"/>
      <c r="ACX235" s="35"/>
      <c r="ACY235" s="35"/>
      <c r="ACZ235" s="35"/>
      <c r="ADA235" s="35"/>
      <c r="ADB235" s="35"/>
      <c r="ADC235" s="35"/>
      <c r="ADD235" s="35"/>
      <c r="ADE235" s="35"/>
      <c r="ADF235" s="35"/>
      <c r="ADG235" s="35"/>
      <c r="ADH235" s="35"/>
      <c r="ADI235" s="35"/>
      <c r="ADJ235" s="35"/>
      <c r="ADK235" s="35"/>
      <c r="ADL235" s="35"/>
      <c r="ADM235" s="35"/>
      <c r="ADN235" s="35"/>
      <c r="ADO235" s="35"/>
      <c r="ADP235" s="35"/>
      <c r="ADQ235" s="35"/>
      <c r="ADR235" s="35"/>
      <c r="ADS235" s="35"/>
      <c r="ADT235" s="35"/>
      <c r="ADU235" s="35"/>
      <c r="ADV235" s="35"/>
      <c r="ADW235" s="35"/>
      <c r="ADX235" s="35"/>
      <c r="ADY235" s="35"/>
      <c r="ADZ235" s="35"/>
      <c r="AEA235" s="35"/>
      <c r="AEB235" s="35"/>
      <c r="AEC235" s="35"/>
      <c r="AED235" s="35"/>
      <c r="AEE235" s="35"/>
      <c r="AEF235" s="35"/>
      <c r="AEG235" s="35"/>
      <c r="AEH235" s="35"/>
      <c r="AEI235" s="35"/>
      <c r="AEJ235" s="35"/>
      <c r="AEK235" s="35"/>
      <c r="AEL235" s="35"/>
      <c r="AEM235" s="35"/>
      <c r="AEN235" s="35"/>
      <c r="AEO235" s="35"/>
      <c r="AEP235" s="35"/>
      <c r="AEQ235" s="35"/>
      <c r="AER235" s="35"/>
      <c r="AES235" s="35"/>
      <c r="AET235" s="35"/>
      <c r="AEU235" s="35"/>
      <c r="AEV235" s="35"/>
      <c r="AEW235" s="35"/>
      <c r="AEX235" s="35"/>
      <c r="AEY235" s="35"/>
      <c r="AEZ235" s="35"/>
      <c r="AFA235" s="35"/>
      <c r="AFB235" s="35"/>
      <c r="AFC235" s="35"/>
      <c r="AFD235" s="35"/>
      <c r="AFE235" s="35"/>
      <c r="AFF235" s="35"/>
      <c r="AFG235" s="35"/>
      <c r="AFH235" s="35"/>
      <c r="AFI235" s="35"/>
      <c r="AFJ235" s="35"/>
      <c r="AFK235" s="35"/>
      <c r="AFL235" s="35"/>
      <c r="AFM235" s="35"/>
      <c r="AFN235" s="35"/>
      <c r="AFO235" s="35"/>
      <c r="AFP235" s="35"/>
      <c r="AFQ235" s="35"/>
      <c r="AFR235" s="35"/>
      <c r="AFS235" s="35"/>
      <c r="AFT235" s="35"/>
      <c r="AFU235" s="35"/>
      <c r="AFV235" s="35"/>
      <c r="AFW235" s="35"/>
      <c r="AFX235" s="35"/>
      <c r="AFY235" s="35"/>
      <c r="AFZ235" s="35"/>
      <c r="AGA235" s="35"/>
      <c r="AGB235" s="35"/>
      <c r="AGC235" s="35"/>
      <c r="AGD235" s="35"/>
      <c r="AGE235" s="35"/>
      <c r="AGF235" s="35"/>
      <c r="AGG235" s="35"/>
      <c r="AGH235" s="35"/>
      <c r="AGI235" s="35"/>
      <c r="AGJ235" s="35"/>
      <c r="AGK235" s="35"/>
      <c r="AGL235" s="35"/>
      <c r="AGM235" s="35"/>
      <c r="AGN235" s="35"/>
      <c r="AGO235" s="35"/>
      <c r="AGP235" s="35"/>
      <c r="AGQ235" s="35"/>
      <c r="AGR235" s="35"/>
      <c r="AGS235" s="35"/>
      <c r="AGT235" s="35"/>
      <c r="AGU235" s="35"/>
      <c r="AGV235" s="35"/>
      <c r="AGW235" s="35"/>
      <c r="AGX235" s="35"/>
      <c r="AGY235" s="35"/>
      <c r="AGZ235" s="35"/>
      <c r="AHA235" s="35"/>
      <c r="AHB235" s="35"/>
      <c r="AHC235" s="35"/>
      <c r="AHD235" s="35"/>
      <c r="AHE235" s="35"/>
      <c r="AHF235" s="35"/>
      <c r="AHG235" s="35"/>
      <c r="AHH235" s="35"/>
      <c r="AHI235" s="35"/>
      <c r="AHJ235" s="35"/>
      <c r="AHK235" s="35"/>
      <c r="AHL235" s="35"/>
      <c r="AHM235" s="35"/>
      <c r="AHN235" s="35"/>
      <c r="AHO235" s="35"/>
      <c r="AHP235" s="35"/>
      <c r="AHQ235" s="35"/>
      <c r="AHR235" s="35"/>
      <c r="AHS235" s="35"/>
      <c r="AHT235" s="35"/>
      <c r="AHU235" s="35"/>
      <c r="AHV235" s="35"/>
      <c r="AHW235" s="35"/>
      <c r="AHX235" s="35"/>
      <c r="AHY235" s="35"/>
      <c r="AHZ235" s="35"/>
      <c r="AIA235" s="35"/>
      <c r="AIB235" s="35"/>
      <c r="AIC235" s="35"/>
      <c r="AID235" s="35"/>
      <c r="AIE235" s="35"/>
      <c r="AIF235" s="35"/>
      <c r="AIG235" s="35"/>
      <c r="AIH235" s="35"/>
      <c r="AII235" s="35"/>
      <c r="AIJ235" s="35"/>
      <c r="AIK235" s="35"/>
      <c r="AIL235" s="35"/>
      <c r="AIM235" s="35"/>
      <c r="AIN235" s="35"/>
      <c r="AIO235" s="35"/>
      <c r="AIP235" s="35"/>
      <c r="AIQ235" s="35"/>
      <c r="AIR235" s="35"/>
      <c r="AIS235" s="35"/>
      <c r="AIT235" s="35"/>
      <c r="AIU235" s="35"/>
      <c r="AIV235" s="35"/>
      <c r="AIW235" s="35"/>
      <c r="AIX235" s="35"/>
      <c r="AIY235" s="35"/>
      <c r="AIZ235" s="35"/>
      <c r="AJA235" s="35"/>
      <c r="AJB235" s="35"/>
      <c r="AJC235" s="35"/>
      <c r="AJD235" s="35"/>
      <c r="AJE235" s="35"/>
      <c r="AJF235" s="35"/>
      <c r="AJG235" s="35"/>
      <c r="AJH235" s="35"/>
      <c r="AJI235" s="35"/>
      <c r="AJJ235" s="35"/>
      <c r="AJK235" s="35"/>
      <c r="AJL235" s="35"/>
      <c r="AJM235" s="35"/>
      <c r="AJN235" s="35"/>
      <c r="AJO235" s="35"/>
      <c r="AJP235" s="35"/>
      <c r="AJQ235" s="35"/>
      <c r="AJR235" s="35"/>
      <c r="AJS235" s="35"/>
      <c r="AJT235" s="35"/>
      <c r="AJU235" s="35"/>
      <c r="AJV235" s="35"/>
      <c r="AJW235" s="35"/>
      <c r="AJX235" s="35"/>
      <c r="AJY235" s="35"/>
      <c r="AJZ235" s="35"/>
      <c r="AKA235" s="35"/>
      <c r="AKB235" s="35"/>
      <c r="AKC235" s="35"/>
      <c r="AKD235" s="35"/>
      <c r="AKE235" s="35"/>
      <c r="AKF235" s="35"/>
      <c r="AKG235" s="35"/>
      <c r="AKH235" s="35"/>
      <c r="AKI235" s="35"/>
      <c r="AKJ235" s="35"/>
      <c r="AKK235" s="35"/>
      <c r="AKL235" s="35"/>
      <c r="AKM235" s="35"/>
      <c r="AKN235" s="35"/>
      <c r="AKO235" s="35"/>
      <c r="AKP235" s="35"/>
      <c r="AKQ235" s="35"/>
      <c r="AKR235" s="35"/>
      <c r="AKS235" s="35"/>
      <c r="AKT235" s="35"/>
      <c r="AKU235" s="35"/>
      <c r="AKV235" s="35"/>
      <c r="AKW235" s="35"/>
      <c r="AKX235" s="35"/>
      <c r="AKY235" s="35"/>
      <c r="AKZ235" s="35"/>
      <c r="ALA235" s="35"/>
      <c r="ALB235" s="35"/>
      <c r="ALC235" s="35"/>
      <c r="ALD235" s="35"/>
      <c r="ALE235" s="35"/>
      <c r="ALF235" s="35"/>
      <c r="ALG235" s="35"/>
      <c r="ALH235" s="35"/>
      <c r="ALI235" s="35"/>
      <c r="ALJ235" s="35"/>
      <c r="ALK235" s="35"/>
      <c r="ALL235" s="35"/>
      <c r="ALM235" s="35"/>
      <c r="ALN235" s="35"/>
      <c r="ALO235" s="35"/>
      <c r="ALP235" s="35"/>
      <c r="ALQ235" s="35"/>
      <c r="ALR235" s="35"/>
      <c r="ALS235" s="35"/>
      <c r="ALT235" s="35"/>
      <c r="ALU235" s="35"/>
      <c r="ALV235" s="35"/>
      <c r="ALW235" s="35"/>
      <c r="ALX235" s="35"/>
      <c r="ALY235" s="35"/>
      <c r="ALZ235" s="35"/>
      <c r="AMA235" s="35"/>
    </row>
    <row r="236" spans="14:1015">
      <c r="N236" s="3">
        <f>Y236*info!T$4+AC236*info!T$5+AG236*info!T$6+AK236*info!T$7+N235</f>
        <v>5.3321999999999967</v>
      </c>
      <c r="P236" s="45">
        <v>196</v>
      </c>
      <c r="Q236" s="131"/>
      <c r="R236" s="131"/>
      <c r="S236" s="161">
        <f t="shared" si="125"/>
        <v>3.5870355731225302E-2</v>
      </c>
      <c r="T236" s="169">
        <f>AA235*$AA$30*$AA$34*(1-$AA$32)+AE235*$AE$30*$AE$34*(1-$AE$32)+AI235*$AI$30*$AI$34*(1-$AI$32)+AM235*$AM$30*$AM$34*(1-$AM$32)+AQ235*$AQ$30*$AQ$34*(1-$AQ$32)+AU235*$AU$30*$AU$34*(1-$AU$32)+Q236-R236+AW235+AX235+Advance!G210</f>
        <v>0.3326999999999985</v>
      </c>
      <c r="U236" s="132">
        <f t="shared" si="102"/>
        <v>0</v>
      </c>
      <c r="V236" s="165">
        <f t="shared" si="113"/>
        <v>0.3326999999999985</v>
      </c>
      <c r="W236" s="166">
        <f t="shared" si="126"/>
        <v>12.84</v>
      </c>
      <c r="X236" s="49"/>
      <c r="Y236" s="42">
        <f t="shared" si="105"/>
        <v>0</v>
      </c>
      <c r="Z236" s="46">
        <f t="shared" si="127"/>
        <v>0</v>
      </c>
      <c r="AA236" s="47">
        <f t="shared" si="114"/>
        <v>0</v>
      </c>
      <c r="AB236" s="48">
        <f t="shared" si="115"/>
        <v>0.3326999999999985</v>
      </c>
      <c r="AC236" s="49">
        <f t="shared" si="116"/>
        <v>10</v>
      </c>
      <c r="AD236" s="46">
        <f t="shared" si="128"/>
        <v>-10</v>
      </c>
      <c r="AE236" s="46">
        <f t="shared" si="117"/>
        <v>100</v>
      </c>
      <c r="AF236" s="50">
        <f t="shared" si="106"/>
        <v>0.2126999999999985</v>
      </c>
      <c r="AG236" s="42">
        <f t="shared" si="129"/>
        <v>2</v>
      </c>
      <c r="AH236" s="46">
        <f t="shared" si="130"/>
        <v>-2</v>
      </c>
      <c r="AI236" s="46">
        <f t="shared" si="118"/>
        <v>200</v>
      </c>
      <c r="AJ236" s="50">
        <f t="shared" si="107"/>
        <v>0.16469999999999851</v>
      </c>
      <c r="AK236" s="42">
        <f t="shared" si="119"/>
        <v>4</v>
      </c>
      <c r="AL236" s="46">
        <f t="shared" si="131"/>
        <v>0</v>
      </c>
      <c r="AM236" s="46">
        <f t="shared" si="120"/>
        <v>190</v>
      </c>
      <c r="AN236" s="50">
        <f t="shared" si="108"/>
        <v>2.0699999999998525E-2</v>
      </c>
      <c r="AO236" s="42">
        <f t="shared" si="121"/>
        <v>0</v>
      </c>
      <c r="AP236" s="46">
        <f t="shared" si="132"/>
        <v>0</v>
      </c>
      <c r="AQ236" s="46">
        <f t="shared" si="122"/>
        <v>0</v>
      </c>
      <c r="AR236" s="50">
        <f t="shared" si="109"/>
        <v>2.0699999999998525E-2</v>
      </c>
      <c r="AS236" s="42">
        <f t="shared" si="123"/>
        <v>0</v>
      </c>
      <c r="AT236" s="46">
        <f t="shared" si="133"/>
        <v>0</v>
      </c>
      <c r="AU236" s="46">
        <f t="shared" si="124"/>
        <v>0</v>
      </c>
      <c r="AV236" s="51">
        <f t="shared" si="110"/>
        <v>2.0699999999998525E-2</v>
      </c>
      <c r="AW236" s="42">
        <f t="shared" si="111"/>
        <v>0.3326999999999985</v>
      </c>
      <c r="AX236" s="43">
        <f t="shared" si="112"/>
        <v>-0.31199999999999994</v>
      </c>
      <c r="AY236" s="42">
        <f t="shared" si="103"/>
        <v>490</v>
      </c>
      <c r="AZ236" s="52">
        <f t="shared" si="104"/>
        <v>12.84</v>
      </c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  <c r="QR236" s="35"/>
      <c r="QS236" s="35"/>
      <c r="QT236" s="35"/>
      <c r="QU236" s="35"/>
      <c r="QV236" s="35"/>
      <c r="QW236" s="35"/>
      <c r="QX236" s="35"/>
      <c r="QY236" s="35"/>
      <c r="QZ236" s="35"/>
      <c r="RA236" s="35"/>
      <c r="RB236" s="35"/>
      <c r="RC236" s="35"/>
      <c r="RD236" s="35"/>
      <c r="RE236" s="35"/>
      <c r="RF236" s="35"/>
      <c r="RG236" s="35"/>
      <c r="RH236" s="35"/>
      <c r="RI236" s="35"/>
      <c r="RJ236" s="35"/>
      <c r="RK236" s="35"/>
      <c r="RL236" s="35"/>
      <c r="RM236" s="35"/>
      <c r="RN236" s="35"/>
      <c r="RO236" s="35"/>
      <c r="RP236" s="35"/>
      <c r="RQ236" s="35"/>
      <c r="RR236" s="35"/>
      <c r="RS236" s="35"/>
      <c r="RT236" s="35"/>
      <c r="RU236" s="35"/>
      <c r="RV236" s="35"/>
      <c r="RW236" s="35"/>
      <c r="RX236" s="35"/>
      <c r="RY236" s="35"/>
      <c r="RZ236" s="35"/>
      <c r="SA236" s="35"/>
      <c r="SB236" s="35"/>
      <c r="SC236" s="35"/>
      <c r="SD236" s="35"/>
      <c r="SE236" s="35"/>
      <c r="SF236" s="35"/>
      <c r="SG236" s="35"/>
      <c r="SH236" s="35"/>
      <c r="SI236" s="35"/>
      <c r="SJ236" s="35"/>
      <c r="SK236" s="35"/>
      <c r="SL236" s="35"/>
      <c r="SM236" s="35"/>
      <c r="SN236" s="35"/>
      <c r="SO236" s="35"/>
      <c r="SP236" s="35"/>
      <c r="SQ236" s="35"/>
      <c r="SR236" s="35"/>
      <c r="SS236" s="35"/>
      <c r="ST236" s="35"/>
      <c r="SU236" s="35"/>
      <c r="SV236" s="35"/>
      <c r="SW236" s="35"/>
      <c r="SX236" s="35"/>
      <c r="SY236" s="35"/>
      <c r="SZ236" s="35"/>
      <c r="TA236" s="35"/>
      <c r="TB236" s="35"/>
      <c r="TC236" s="35"/>
      <c r="TD236" s="35"/>
      <c r="TE236" s="35"/>
      <c r="TF236" s="35"/>
      <c r="TG236" s="35"/>
      <c r="TH236" s="35"/>
      <c r="TI236" s="35"/>
      <c r="TJ236" s="35"/>
      <c r="TK236" s="35"/>
      <c r="TL236" s="35"/>
      <c r="TM236" s="35"/>
      <c r="TN236" s="35"/>
      <c r="TO236" s="35"/>
      <c r="TP236" s="35"/>
      <c r="TQ236" s="35"/>
      <c r="TR236" s="35"/>
      <c r="TS236" s="35"/>
      <c r="TT236" s="35"/>
      <c r="TU236" s="35"/>
      <c r="TV236" s="35"/>
      <c r="TW236" s="35"/>
      <c r="TX236" s="35"/>
      <c r="TY236" s="35"/>
      <c r="TZ236" s="35"/>
      <c r="UA236" s="35"/>
      <c r="UB236" s="35"/>
      <c r="UC236" s="35"/>
      <c r="UD236" s="35"/>
      <c r="UE236" s="35"/>
      <c r="UF236" s="35"/>
      <c r="UG236" s="35"/>
      <c r="UH236" s="35"/>
      <c r="UI236" s="35"/>
      <c r="UJ236" s="35"/>
      <c r="UK236" s="35"/>
      <c r="UL236" s="35"/>
      <c r="UM236" s="35"/>
      <c r="UN236" s="35"/>
      <c r="UO236" s="35"/>
      <c r="UP236" s="35"/>
      <c r="UQ236" s="35"/>
      <c r="UR236" s="35"/>
      <c r="US236" s="35"/>
      <c r="UT236" s="35"/>
      <c r="UU236" s="35"/>
      <c r="UV236" s="35"/>
      <c r="UW236" s="35"/>
      <c r="UX236" s="35"/>
      <c r="UY236" s="35"/>
      <c r="UZ236" s="35"/>
      <c r="VA236" s="35"/>
      <c r="VB236" s="35"/>
      <c r="VC236" s="35"/>
      <c r="VD236" s="35"/>
      <c r="VE236" s="35"/>
      <c r="VF236" s="35"/>
      <c r="VG236" s="35"/>
      <c r="VH236" s="35"/>
      <c r="VI236" s="35"/>
      <c r="VJ236" s="35"/>
      <c r="VK236" s="35"/>
      <c r="VL236" s="35"/>
      <c r="VM236" s="35"/>
      <c r="VN236" s="35"/>
      <c r="VO236" s="35"/>
      <c r="VP236" s="35"/>
      <c r="VQ236" s="35"/>
      <c r="VR236" s="35"/>
      <c r="VS236" s="35"/>
      <c r="VT236" s="35"/>
      <c r="VU236" s="35"/>
      <c r="VV236" s="35"/>
      <c r="VW236" s="35"/>
      <c r="VX236" s="35"/>
      <c r="VY236" s="35"/>
      <c r="VZ236" s="35"/>
      <c r="WA236" s="35"/>
      <c r="WB236" s="35"/>
      <c r="WC236" s="35"/>
      <c r="WD236" s="35"/>
      <c r="WE236" s="35"/>
      <c r="WF236" s="35"/>
      <c r="WG236" s="35"/>
      <c r="WH236" s="35"/>
      <c r="WI236" s="35"/>
      <c r="WJ236" s="35"/>
      <c r="WK236" s="35"/>
      <c r="WL236" s="35"/>
      <c r="WM236" s="35"/>
      <c r="WN236" s="35"/>
      <c r="WO236" s="35"/>
      <c r="WP236" s="35"/>
      <c r="WQ236" s="35"/>
      <c r="WR236" s="35"/>
      <c r="WS236" s="35"/>
      <c r="WT236" s="35"/>
      <c r="WU236" s="35"/>
      <c r="WV236" s="35"/>
      <c r="WW236" s="35"/>
      <c r="WX236" s="35"/>
      <c r="WY236" s="35"/>
      <c r="WZ236" s="35"/>
      <c r="XA236" s="35"/>
      <c r="XB236" s="35"/>
      <c r="XC236" s="35"/>
      <c r="XD236" s="35"/>
      <c r="XE236" s="35"/>
      <c r="XF236" s="35"/>
      <c r="XG236" s="35"/>
      <c r="XH236" s="35"/>
      <c r="XI236" s="35"/>
      <c r="XJ236" s="35"/>
      <c r="XK236" s="35"/>
      <c r="XL236" s="35"/>
      <c r="XM236" s="35"/>
      <c r="XN236" s="35"/>
      <c r="XO236" s="35"/>
      <c r="XP236" s="35"/>
      <c r="XQ236" s="35"/>
      <c r="XR236" s="35"/>
      <c r="XS236" s="35"/>
      <c r="XT236" s="35"/>
      <c r="XU236" s="35"/>
      <c r="XV236" s="35"/>
      <c r="XW236" s="35"/>
      <c r="XX236" s="35"/>
      <c r="XY236" s="35"/>
      <c r="XZ236" s="35"/>
      <c r="YA236" s="35"/>
      <c r="YB236" s="35"/>
      <c r="YC236" s="35"/>
      <c r="YD236" s="35"/>
      <c r="YE236" s="35"/>
      <c r="YF236" s="35"/>
      <c r="YG236" s="35"/>
      <c r="YH236" s="35"/>
      <c r="YI236" s="35"/>
      <c r="YJ236" s="35"/>
      <c r="YK236" s="35"/>
      <c r="YL236" s="35"/>
      <c r="YM236" s="35"/>
      <c r="YN236" s="35"/>
      <c r="YO236" s="35"/>
      <c r="YP236" s="35"/>
      <c r="YQ236" s="35"/>
      <c r="YR236" s="35"/>
      <c r="YS236" s="35"/>
      <c r="YT236" s="35"/>
      <c r="YU236" s="35"/>
      <c r="YV236" s="35"/>
      <c r="YW236" s="35"/>
      <c r="YX236" s="35"/>
      <c r="YY236" s="35"/>
      <c r="YZ236" s="35"/>
      <c r="ZA236" s="35"/>
      <c r="ZB236" s="35"/>
      <c r="ZC236" s="35"/>
      <c r="ZD236" s="35"/>
      <c r="ZE236" s="35"/>
      <c r="ZF236" s="35"/>
      <c r="ZG236" s="35"/>
      <c r="ZH236" s="35"/>
      <c r="ZI236" s="35"/>
      <c r="ZJ236" s="35"/>
      <c r="ZK236" s="35"/>
      <c r="ZL236" s="35"/>
      <c r="ZM236" s="35"/>
      <c r="ZN236" s="35"/>
      <c r="ZO236" s="35"/>
      <c r="ZP236" s="35"/>
      <c r="ZQ236" s="35"/>
      <c r="ZR236" s="35"/>
      <c r="ZS236" s="35"/>
      <c r="ZT236" s="35"/>
      <c r="ZU236" s="35"/>
      <c r="ZV236" s="35"/>
      <c r="ZW236" s="35"/>
      <c r="ZX236" s="35"/>
      <c r="ZY236" s="35"/>
      <c r="ZZ236" s="35"/>
      <c r="AAA236" s="35"/>
      <c r="AAB236" s="35"/>
      <c r="AAC236" s="35"/>
      <c r="AAD236" s="35"/>
      <c r="AAE236" s="35"/>
      <c r="AAF236" s="35"/>
      <c r="AAG236" s="35"/>
      <c r="AAH236" s="35"/>
      <c r="AAI236" s="35"/>
      <c r="AAJ236" s="35"/>
      <c r="AAK236" s="35"/>
      <c r="AAL236" s="35"/>
      <c r="AAM236" s="35"/>
      <c r="AAN236" s="35"/>
      <c r="AAO236" s="35"/>
      <c r="AAP236" s="35"/>
      <c r="AAQ236" s="35"/>
      <c r="AAR236" s="35"/>
      <c r="AAS236" s="35"/>
      <c r="AAT236" s="35"/>
      <c r="AAU236" s="35"/>
      <c r="AAV236" s="35"/>
      <c r="AAW236" s="35"/>
      <c r="AAX236" s="35"/>
      <c r="AAY236" s="35"/>
      <c r="AAZ236" s="35"/>
      <c r="ABA236" s="35"/>
      <c r="ABB236" s="35"/>
      <c r="ABC236" s="35"/>
      <c r="ABD236" s="35"/>
      <c r="ABE236" s="35"/>
      <c r="ABF236" s="35"/>
      <c r="ABG236" s="35"/>
      <c r="ABH236" s="35"/>
      <c r="ABI236" s="35"/>
      <c r="ABJ236" s="35"/>
      <c r="ABK236" s="35"/>
      <c r="ABL236" s="35"/>
      <c r="ABM236" s="35"/>
      <c r="ABN236" s="35"/>
      <c r="ABO236" s="35"/>
      <c r="ABP236" s="35"/>
      <c r="ABQ236" s="35"/>
      <c r="ABR236" s="35"/>
      <c r="ABS236" s="35"/>
      <c r="ABT236" s="35"/>
      <c r="ABU236" s="35"/>
      <c r="ABV236" s="35"/>
      <c r="ABW236" s="35"/>
      <c r="ABX236" s="35"/>
      <c r="ABY236" s="35"/>
      <c r="ABZ236" s="35"/>
      <c r="ACA236" s="35"/>
      <c r="ACB236" s="35"/>
      <c r="ACC236" s="35"/>
      <c r="ACD236" s="35"/>
      <c r="ACE236" s="35"/>
      <c r="ACF236" s="35"/>
      <c r="ACG236" s="35"/>
      <c r="ACH236" s="35"/>
      <c r="ACI236" s="35"/>
      <c r="ACJ236" s="35"/>
      <c r="ACK236" s="35"/>
      <c r="ACL236" s="35"/>
      <c r="ACM236" s="35"/>
      <c r="ACN236" s="35"/>
      <c r="ACO236" s="35"/>
      <c r="ACP236" s="35"/>
      <c r="ACQ236" s="35"/>
      <c r="ACR236" s="35"/>
      <c r="ACS236" s="35"/>
      <c r="ACT236" s="35"/>
      <c r="ACU236" s="35"/>
      <c r="ACV236" s="35"/>
      <c r="ACW236" s="35"/>
      <c r="ACX236" s="35"/>
      <c r="ACY236" s="35"/>
      <c r="ACZ236" s="35"/>
      <c r="ADA236" s="35"/>
      <c r="ADB236" s="35"/>
      <c r="ADC236" s="35"/>
      <c r="ADD236" s="35"/>
      <c r="ADE236" s="35"/>
      <c r="ADF236" s="35"/>
      <c r="ADG236" s="35"/>
      <c r="ADH236" s="35"/>
      <c r="ADI236" s="35"/>
      <c r="ADJ236" s="35"/>
      <c r="ADK236" s="35"/>
      <c r="ADL236" s="35"/>
      <c r="ADM236" s="35"/>
      <c r="ADN236" s="35"/>
      <c r="ADO236" s="35"/>
      <c r="ADP236" s="35"/>
      <c r="ADQ236" s="35"/>
      <c r="ADR236" s="35"/>
      <c r="ADS236" s="35"/>
      <c r="ADT236" s="35"/>
      <c r="ADU236" s="35"/>
      <c r="ADV236" s="35"/>
      <c r="ADW236" s="35"/>
      <c r="ADX236" s="35"/>
      <c r="ADY236" s="35"/>
      <c r="ADZ236" s="35"/>
      <c r="AEA236" s="35"/>
      <c r="AEB236" s="35"/>
      <c r="AEC236" s="35"/>
      <c r="AED236" s="35"/>
      <c r="AEE236" s="35"/>
      <c r="AEF236" s="35"/>
      <c r="AEG236" s="35"/>
      <c r="AEH236" s="35"/>
      <c r="AEI236" s="35"/>
      <c r="AEJ236" s="35"/>
      <c r="AEK236" s="35"/>
      <c r="AEL236" s="35"/>
      <c r="AEM236" s="35"/>
      <c r="AEN236" s="35"/>
      <c r="AEO236" s="35"/>
      <c r="AEP236" s="35"/>
      <c r="AEQ236" s="35"/>
      <c r="AER236" s="35"/>
      <c r="AES236" s="35"/>
      <c r="AET236" s="35"/>
      <c r="AEU236" s="35"/>
      <c r="AEV236" s="35"/>
      <c r="AEW236" s="35"/>
      <c r="AEX236" s="35"/>
      <c r="AEY236" s="35"/>
      <c r="AEZ236" s="35"/>
      <c r="AFA236" s="35"/>
      <c r="AFB236" s="35"/>
      <c r="AFC236" s="35"/>
      <c r="AFD236" s="35"/>
      <c r="AFE236" s="35"/>
      <c r="AFF236" s="35"/>
      <c r="AFG236" s="35"/>
      <c r="AFH236" s="35"/>
      <c r="AFI236" s="35"/>
      <c r="AFJ236" s="35"/>
      <c r="AFK236" s="35"/>
      <c r="AFL236" s="35"/>
      <c r="AFM236" s="35"/>
      <c r="AFN236" s="35"/>
      <c r="AFO236" s="35"/>
      <c r="AFP236" s="35"/>
      <c r="AFQ236" s="35"/>
      <c r="AFR236" s="35"/>
      <c r="AFS236" s="35"/>
      <c r="AFT236" s="35"/>
      <c r="AFU236" s="35"/>
      <c r="AFV236" s="35"/>
      <c r="AFW236" s="35"/>
      <c r="AFX236" s="35"/>
      <c r="AFY236" s="35"/>
      <c r="AFZ236" s="35"/>
      <c r="AGA236" s="35"/>
      <c r="AGB236" s="35"/>
      <c r="AGC236" s="35"/>
      <c r="AGD236" s="35"/>
      <c r="AGE236" s="35"/>
      <c r="AGF236" s="35"/>
      <c r="AGG236" s="35"/>
      <c r="AGH236" s="35"/>
      <c r="AGI236" s="35"/>
      <c r="AGJ236" s="35"/>
      <c r="AGK236" s="35"/>
      <c r="AGL236" s="35"/>
      <c r="AGM236" s="35"/>
      <c r="AGN236" s="35"/>
      <c r="AGO236" s="35"/>
      <c r="AGP236" s="35"/>
      <c r="AGQ236" s="35"/>
      <c r="AGR236" s="35"/>
      <c r="AGS236" s="35"/>
      <c r="AGT236" s="35"/>
      <c r="AGU236" s="35"/>
      <c r="AGV236" s="35"/>
      <c r="AGW236" s="35"/>
      <c r="AGX236" s="35"/>
      <c r="AGY236" s="35"/>
      <c r="AGZ236" s="35"/>
      <c r="AHA236" s="35"/>
      <c r="AHB236" s="35"/>
      <c r="AHC236" s="35"/>
      <c r="AHD236" s="35"/>
      <c r="AHE236" s="35"/>
      <c r="AHF236" s="35"/>
      <c r="AHG236" s="35"/>
      <c r="AHH236" s="35"/>
      <c r="AHI236" s="35"/>
      <c r="AHJ236" s="35"/>
      <c r="AHK236" s="35"/>
      <c r="AHL236" s="35"/>
      <c r="AHM236" s="35"/>
      <c r="AHN236" s="35"/>
      <c r="AHO236" s="35"/>
      <c r="AHP236" s="35"/>
      <c r="AHQ236" s="35"/>
      <c r="AHR236" s="35"/>
      <c r="AHS236" s="35"/>
      <c r="AHT236" s="35"/>
      <c r="AHU236" s="35"/>
      <c r="AHV236" s="35"/>
      <c r="AHW236" s="35"/>
      <c r="AHX236" s="35"/>
      <c r="AHY236" s="35"/>
      <c r="AHZ236" s="35"/>
      <c r="AIA236" s="35"/>
      <c r="AIB236" s="35"/>
      <c r="AIC236" s="35"/>
      <c r="AID236" s="35"/>
      <c r="AIE236" s="35"/>
      <c r="AIF236" s="35"/>
      <c r="AIG236" s="35"/>
      <c r="AIH236" s="35"/>
      <c r="AII236" s="35"/>
      <c r="AIJ236" s="35"/>
      <c r="AIK236" s="35"/>
      <c r="AIL236" s="35"/>
      <c r="AIM236" s="35"/>
      <c r="AIN236" s="35"/>
      <c r="AIO236" s="35"/>
      <c r="AIP236" s="35"/>
      <c r="AIQ236" s="35"/>
      <c r="AIR236" s="35"/>
      <c r="AIS236" s="35"/>
      <c r="AIT236" s="35"/>
      <c r="AIU236" s="35"/>
      <c r="AIV236" s="35"/>
      <c r="AIW236" s="35"/>
      <c r="AIX236" s="35"/>
      <c r="AIY236" s="35"/>
      <c r="AIZ236" s="35"/>
      <c r="AJA236" s="35"/>
      <c r="AJB236" s="35"/>
      <c r="AJC236" s="35"/>
      <c r="AJD236" s="35"/>
      <c r="AJE236" s="35"/>
      <c r="AJF236" s="35"/>
      <c r="AJG236" s="35"/>
      <c r="AJH236" s="35"/>
      <c r="AJI236" s="35"/>
      <c r="AJJ236" s="35"/>
      <c r="AJK236" s="35"/>
      <c r="AJL236" s="35"/>
      <c r="AJM236" s="35"/>
      <c r="AJN236" s="35"/>
      <c r="AJO236" s="35"/>
      <c r="AJP236" s="35"/>
      <c r="AJQ236" s="35"/>
      <c r="AJR236" s="35"/>
      <c r="AJS236" s="35"/>
      <c r="AJT236" s="35"/>
      <c r="AJU236" s="35"/>
      <c r="AJV236" s="35"/>
      <c r="AJW236" s="35"/>
      <c r="AJX236" s="35"/>
      <c r="AJY236" s="35"/>
      <c r="AJZ236" s="35"/>
      <c r="AKA236" s="35"/>
      <c r="AKB236" s="35"/>
      <c r="AKC236" s="35"/>
      <c r="AKD236" s="35"/>
      <c r="AKE236" s="35"/>
      <c r="AKF236" s="35"/>
      <c r="AKG236" s="35"/>
      <c r="AKH236" s="35"/>
      <c r="AKI236" s="35"/>
      <c r="AKJ236" s="35"/>
      <c r="AKK236" s="35"/>
      <c r="AKL236" s="35"/>
      <c r="AKM236" s="35"/>
      <c r="AKN236" s="35"/>
      <c r="AKO236" s="35"/>
      <c r="AKP236" s="35"/>
      <c r="AKQ236" s="35"/>
      <c r="AKR236" s="35"/>
      <c r="AKS236" s="35"/>
      <c r="AKT236" s="35"/>
      <c r="AKU236" s="35"/>
      <c r="AKV236" s="35"/>
      <c r="AKW236" s="35"/>
      <c r="AKX236" s="35"/>
      <c r="AKY236" s="35"/>
      <c r="AKZ236" s="35"/>
      <c r="ALA236" s="35"/>
      <c r="ALB236" s="35"/>
      <c r="ALC236" s="35"/>
      <c r="ALD236" s="35"/>
      <c r="ALE236" s="35"/>
      <c r="ALF236" s="35"/>
      <c r="ALG236" s="35"/>
      <c r="ALH236" s="35"/>
      <c r="ALI236" s="35"/>
      <c r="ALJ236" s="35"/>
      <c r="ALK236" s="35"/>
      <c r="ALL236" s="35"/>
      <c r="ALM236" s="35"/>
      <c r="ALN236" s="35"/>
      <c r="ALO236" s="35"/>
      <c r="ALP236" s="35"/>
      <c r="ALQ236" s="35"/>
      <c r="ALR236" s="35"/>
      <c r="ALS236" s="35"/>
      <c r="ALT236" s="35"/>
      <c r="ALU236" s="35"/>
      <c r="ALV236" s="35"/>
      <c r="ALW236" s="35"/>
      <c r="ALX236" s="35"/>
      <c r="ALY236" s="35"/>
      <c r="ALZ236" s="35"/>
      <c r="AMA236" s="35"/>
    </row>
    <row r="237" spans="14:1015">
      <c r="N237" s="3">
        <f>Y237*info!T$4+AC237*info!T$5+AG237*info!T$6+AK237*info!T$7+N236</f>
        <v>5.3849999999999971</v>
      </c>
      <c r="P237" s="45">
        <v>197</v>
      </c>
      <c r="Q237" s="131"/>
      <c r="R237" s="131"/>
      <c r="S237" s="161">
        <f t="shared" si="125"/>
        <v>3.6197628458498027E-2</v>
      </c>
      <c r="T237" s="169">
        <f>AA236*$AA$30*$AA$34*(1-$AA$32)+AE236*$AE$30*$AE$34*(1-$AE$32)+AI236*$AI$30*$AI$34*(1-$AI$32)+AM236*$AM$30*$AM$34*(1-$AM$32)+AQ236*$AQ$30*$AQ$34*(1-$AQ$32)+AU236*$AU$30*$AU$34*(1-$AU$32)+Q237-R237+AW236+AX236+Advance!G211</f>
        <v>0.34169999999999856</v>
      </c>
      <c r="U237" s="132">
        <f t="shared" ref="U237:U300" si="134">AA236*$AA$30*$AA$34*$AA$32+AE236*$AE$30*$AE$34*$AE$32+AI236*$AI$30*$AI$34*$AI$32+AM236*$AM$30*$AM$34*$AM$32+AQ236*$AQ$30*$AQ$34*$AQ$32+AU236*$AU$30*$AU$34*$AU$32</f>
        <v>0</v>
      </c>
      <c r="V237" s="165">
        <f t="shared" si="113"/>
        <v>0.34169999999999856</v>
      </c>
      <c r="W237" s="166">
        <f t="shared" si="126"/>
        <v>12.911999999999999</v>
      </c>
      <c r="X237" s="49"/>
      <c r="Y237" s="42">
        <f t="shared" si="105"/>
        <v>0</v>
      </c>
      <c r="Z237" s="46">
        <f t="shared" si="127"/>
        <v>0</v>
      </c>
      <c r="AA237" s="47">
        <f t="shared" si="114"/>
        <v>0</v>
      </c>
      <c r="AB237" s="48">
        <f t="shared" si="115"/>
        <v>0.34169999999999856</v>
      </c>
      <c r="AC237" s="49">
        <f t="shared" si="116"/>
        <v>10</v>
      </c>
      <c r="AD237" s="46">
        <f t="shared" si="128"/>
        <v>-10</v>
      </c>
      <c r="AE237" s="46">
        <f t="shared" si="117"/>
        <v>100</v>
      </c>
      <c r="AF237" s="50">
        <f t="shared" si="106"/>
        <v>0.22169999999999856</v>
      </c>
      <c r="AG237" s="42">
        <f t="shared" si="129"/>
        <v>6</v>
      </c>
      <c r="AH237" s="46">
        <f t="shared" si="130"/>
        <v>-6</v>
      </c>
      <c r="AI237" s="46">
        <f t="shared" si="118"/>
        <v>200</v>
      </c>
      <c r="AJ237" s="50">
        <f t="shared" si="107"/>
        <v>7.7699999999998548E-2</v>
      </c>
      <c r="AK237" s="42">
        <f t="shared" si="119"/>
        <v>2</v>
      </c>
      <c r="AL237" s="46">
        <f t="shared" si="131"/>
        <v>0</v>
      </c>
      <c r="AM237" s="46">
        <f t="shared" si="120"/>
        <v>192</v>
      </c>
      <c r="AN237" s="50">
        <f t="shared" si="108"/>
        <v>5.6999999999985534E-3</v>
      </c>
      <c r="AO237" s="42">
        <f t="shared" si="121"/>
        <v>0</v>
      </c>
      <c r="AP237" s="46">
        <f t="shared" si="132"/>
        <v>0</v>
      </c>
      <c r="AQ237" s="46">
        <f t="shared" si="122"/>
        <v>0</v>
      </c>
      <c r="AR237" s="50">
        <f t="shared" si="109"/>
        <v>5.6999999999985534E-3</v>
      </c>
      <c r="AS237" s="42">
        <f t="shared" si="123"/>
        <v>0</v>
      </c>
      <c r="AT237" s="46">
        <f t="shared" si="133"/>
        <v>0</v>
      </c>
      <c r="AU237" s="46">
        <f t="shared" si="124"/>
        <v>0</v>
      </c>
      <c r="AV237" s="51">
        <f t="shared" si="110"/>
        <v>5.6999999999985534E-3</v>
      </c>
      <c r="AW237" s="42">
        <f t="shared" si="111"/>
        <v>0.34169999999999856</v>
      </c>
      <c r="AX237" s="43">
        <f t="shared" si="112"/>
        <v>-0.33600000000000002</v>
      </c>
      <c r="AY237" s="42">
        <f t="shared" si="103"/>
        <v>492</v>
      </c>
      <c r="AZ237" s="52">
        <f t="shared" si="104"/>
        <v>12.911999999999999</v>
      </c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  <c r="QR237" s="35"/>
      <c r="QS237" s="35"/>
      <c r="QT237" s="35"/>
      <c r="QU237" s="35"/>
      <c r="QV237" s="35"/>
      <c r="QW237" s="35"/>
      <c r="QX237" s="35"/>
      <c r="QY237" s="35"/>
      <c r="QZ237" s="35"/>
      <c r="RA237" s="35"/>
      <c r="RB237" s="35"/>
      <c r="RC237" s="35"/>
      <c r="RD237" s="35"/>
      <c r="RE237" s="35"/>
      <c r="RF237" s="35"/>
      <c r="RG237" s="35"/>
      <c r="RH237" s="35"/>
      <c r="RI237" s="35"/>
      <c r="RJ237" s="35"/>
      <c r="RK237" s="35"/>
      <c r="RL237" s="35"/>
      <c r="RM237" s="35"/>
      <c r="RN237" s="35"/>
      <c r="RO237" s="35"/>
      <c r="RP237" s="35"/>
      <c r="RQ237" s="35"/>
      <c r="RR237" s="35"/>
      <c r="RS237" s="35"/>
      <c r="RT237" s="35"/>
      <c r="RU237" s="35"/>
      <c r="RV237" s="35"/>
      <c r="RW237" s="35"/>
      <c r="RX237" s="35"/>
      <c r="RY237" s="35"/>
      <c r="RZ237" s="35"/>
      <c r="SA237" s="35"/>
      <c r="SB237" s="35"/>
      <c r="SC237" s="35"/>
      <c r="SD237" s="35"/>
      <c r="SE237" s="35"/>
      <c r="SF237" s="35"/>
      <c r="SG237" s="35"/>
      <c r="SH237" s="35"/>
      <c r="SI237" s="35"/>
      <c r="SJ237" s="35"/>
      <c r="SK237" s="35"/>
      <c r="SL237" s="35"/>
      <c r="SM237" s="35"/>
      <c r="SN237" s="35"/>
      <c r="SO237" s="35"/>
      <c r="SP237" s="35"/>
      <c r="SQ237" s="35"/>
      <c r="SR237" s="35"/>
      <c r="SS237" s="35"/>
      <c r="ST237" s="35"/>
      <c r="SU237" s="35"/>
      <c r="SV237" s="35"/>
      <c r="SW237" s="35"/>
      <c r="SX237" s="35"/>
      <c r="SY237" s="35"/>
      <c r="SZ237" s="35"/>
      <c r="TA237" s="35"/>
      <c r="TB237" s="35"/>
      <c r="TC237" s="35"/>
      <c r="TD237" s="35"/>
      <c r="TE237" s="35"/>
      <c r="TF237" s="35"/>
      <c r="TG237" s="35"/>
      <c r="TH237" s="35"/>
      <c r="TI237" s="35"/>
      <c r="TJ237" s="35"/>
      <c r="TK237" s="35"/>
      <c r="TL237" s="35"/>
      <c r="TM237" s="35"/>
      <c r="TN237" s="35"/>
      <c r="TO237" s="35"/>
      <c r="TP237" s="35"/>
      <c r="TQ237" s="35"/>
      <c r="TR237" s="35"/>
      <c r="TS237" s="35"/>
      <c r="TT237" s="35"/>
      <c r="TU237" s="35"/>
      <c r="TV237" s="35"/>
      <c r="TW237" s="35"/>
      <c r="TX237" s="35"/>
      <c r="TY237" s="35"/>
      <c r="TZ237" s="35"/>
      <c r="UA237" s="35"/>
      <c r="UB237" s="35"/>
      <c r="UC237" s="35"/>
      <c r="UD237" s="35"/>
      <c r="UE237" s="35"/>
      <c r="UF237" s="35"/>
      <c r="UG237" s="35"/>
      <c r="UH237" s="35"/>
      <c r="UI237" s="35"/>
      <c r="UJ237" s="35"/>
      <c r="UK237" s="35"/>
      <c r="UL237" s="35"/>
      <c r="UM237" s="35"/>
      <c r="UN237" s="35"/>
      <c r="UO237" s="35"/>
      <c r="UP237" s="35"/>
      <c r="UQ237" s="35"/>
      <c r="UR237" s="35"/>
      <c r="US237" s="35"/>
      <c r="UT237" s="35"/>
      <c r="UU237" s="35"/>
      <c r="UV237" s="35"/>
      <c r="UW237" s="35"/>
      <c r="UX237" s="35"/>
      <c r="UY237" s="35"/>
      <c r="UZ237" s="35"/>
      <c r="VA237" s="35"/>
      <c r="VB237" s="35"/>
      <c r="VC237" s="35"/>
      <c r="VD237" s="35"/>
      <c r="VE237" s="35"/>
      <c r="VF237" s="35"/>
      <c r="VG237" s="35"/>
      <c r="VH237" s="35"/>
      <c r="VI237" s="35"/>
      <c r="VJ237" s="35"/>
      <c r="VK237" s="35"/>
      <c r="VL237" s="35"/>
      <c r="VM237" s="35"/>
      <c r="VN237" s="35"/>
      <c r="VO237" s="35"/>
      <c r="VP237" s="35"/>
      <c r="VQ237" s="35"/>
      <c r="VR237" s="35"/>
      <c r="VS237" s="35"/>
      <c r="VT237" s="35"/>
      <c r="VU237" s="35"/>
      <c r="VV237" s="35"/>
      <c r="VW237" s="35"/>
      <c r="VX237" s="35"/>
      <c r="VY237" s="35"/>
      <c r="VZ237" s="35"/>
      <c r="WA237" s="35"/>
      <c r="WB237" s="35"/>
      <c r="WC237" s="35"/>
      <c r="WD237" s="35"/>
      <c r="WE237" s="35"/>
      <c r="WF237" s="35"/>
      <c r="WG237" s="35"/>
      <c r="WH237" s="35"/>
      <c r="WI237" s="35"/>
      <c r="WJ237" s="35"/>
      <c r="WK237" s="35"/>
      <c r="WL237" s="35"/>
      <c r="WM237" s="35"/>
      <c r="WN237" s="35"/>
      <c r="WO237" s="35"/>
      <c r="WP237" s="35"/>
      <c r="WQ237" s="35"/>
      <c r="WR237" s="35"/>
      <c r="WS237" s="35"/>
      <c r="WT237" s="35"/>
      <c r="WU237" s="35"/>
      <c r="WV237" s="35"/>
      <c r="WW237" s="35"/>
      <c r="WX237" s="35"/>
      <c r="WY237" s="35"/>
      <c r="WZ237" s="35"/>
      <c r="XA237" s="35"/>
      <c r="XB237" s="35"/>
      <c r="XC237" s="35"/>
      <c r="XD237" s="35"/>
      <c r="XE237" s="35"/>
      <c r="XF237" s="35"/>
      <c r="XG237" s="35"/>
      <c r="XH237" s="35"/>
      <c r="XI237" s="35"/>
      <c r="XJ237" s="35"/>
      <c r="XK237" s="35"/>
      <c r="XL237" s="35"/>
      <c r="XM237" s="35"/>
      <c r="XN237" s="35"/>
      <c r="XO237" s="35"/>
      <c r="XP237" s="35"/>
      <c r="XQ237" s="35"/>
      <c r="XR237" s="35"/>
      <c r="XS237" s="35"/>
      <c r="XT237" s="35"/>
      <c r="XU237" s="35"/>
      <c r="XV237" s="35"/>
      <c r="XW237" s="35"/>
      <c r="XX237" s="35"/>
      <c r="XY237" s="35"/>
      <c r="XZ237" s="35"/>
      <c r="YA237" s="35"/>
      <c r="YB237" s="35"/>
      <c r="YC237" s="35"/>
      <c r="YD237" s="35"/>
      <c r="YE237" s="35"/>
      <c r="YF237" s="35"/>
      <c r="YG237" s="35"/>
      <c r="YH237" s="35"/>
      <c r="YI237" s="35"/>
      <c r="YJ237" s="35"/>
      <c r="YK237" s="35"/>
      <c r="YL237" s="35"/>
      <c r="YM237" s="35"/>
      <c r="YN237" s="35"/>
      <c r="YO237" s="35"/>
      <c r="YP237" s="35"/>
      <c r="YQ237" s="35"/>
      <c r="YR237" s="35"/>
      <c r="YS237" s="35"/>
      <c r="YT237" s="35"/>
      <c r="YU237" s="35"/>
      <c r="YV237" s="35"/>
      <c r="YW237" s="35"/>
      <c r="YX237" s="35"/>
      <c r="YY237" s="35"/>
      <c r="YZ237" s="35"/>
      <c r="ZA237" s="35"/>
      <c r="ZB237" s="35"/>
      <c r="ZC237" s="35"/>
      <c r="ZD237" s="35"/>
      <c r="ZE237" s="35"/>
      <c r="ZF237" s="35"/>
      <c r="ZG237" s="35"/>
      <c r="ZH237" s="35"/>
      <c r="ZI237" s="35"/>
      <c r="ZJ237" s="35"/>
      <c r="ZK237" s="35"/>
      <c r="ZL237" s="35"/>
      <c r="ZM237" s="35"/>
      <c r="ZN237" s="35"/>
      <c r="ZO237" s="35"/>
      <c r="ZP237" s="35"/>
      <c r="ZQ237" s="35"/>
      <c r="ZR237" s="35"/>
      <c r="ZS237" s="35"/>
      <c r="ZT237" s="35"/>
      <c r="ZU237" s="35"/>
      <c r="ZV237" s="35"/>
      <c r="ZW237" s="35"/>
      <c r="ZX237" s="35"/>
      <c r="ZY237" s="35"/>
      <c r="ZZ237" s="35"/>
      <c r="AAA237" s="35"/>
      <c r="AAB237" s="35"/>
      <c r="AAC237" s="35"/>
      <c r="AAD237" s="35"/>
      <c r="AAE237" s="35"/>
      <c r="AAF237" s="35"/>
      <c r="AAG237" s="35"/>
      <c r="AAH237" s="35"/>
      <c r="AAI237" s="35"/>
      <c r="AAJ237" s="35"/>
      <c r="AAK237" s="35"/>
      <c r="AAL237" s="35"/>
      <c r="AAM237" s="35"/>
      <c r="AAN237" s="35"/>
      <c r="AAO237" s="35"/>
      <c r="AAP237" s="35"/>
      <c r="AAQ237" s="35"/>
      <c r="AAR237" s="35"/>
      <c r="AAS237" s="35"/>
      <c r="AAT237" s="35"/>
      <c r="AAU237" s="35"/>
      <c r="AAV237" s="35"/>
      <c r="AAW237" s="35"/>
      <c r="AAX237" s="35"/>
      <c r="AAY237" s="35"/>
      <c r="AAZ237" s="35"/>
      <c r="ABA237" s="35"/>
      <c r="ABB237" s="35"/>
      <c r="ABC237" s="35"/>
      <c r="ABD237" s="35"/>
      <c r="ABE237" s="35"/>
      <c r="ABF237" s="35"/>
      <c r="ABG237" s="35"/>
      <c r="ABH237" s="35"/>
      <c r="ABI237" s="35"/>
      <c r="ABJ237" s="35"/>
      <c r="ABK237" s="35"/>
      <c r="ABL237" s="35"/>
      <c r="ABM237" s="35"/>
      <c r="ABN237" s="35"/>
      <c r="ABO237" s="35"/>
      <c r="ABP237" s="35"/>
      <c r="ABQ237" s="35"/>
      <c r="ABR237" s="35"/>
      <c r="ABS237" s="35"/>
      <c r="ABT237" s="35"/>
      <c r="ABU237" s="35"/>
      <c r="ABV237" s="35"/>
      <c r="ABW237" s="35"/>
      <c r="ABX237" s="35"/>
      <c r="ABY237" s="35"/>
      <c r="ABZ237" s="35"/>
      <c r="ACA237" s="35"/>
      <c r="ACB237" s="35"/>
      <c r="ACC237" s="35"/>
      <c r="ACD237" s="35"/>
      <c r="ACE237" s="35"/>
      <c r="ACF237" s="35"/>
      <c r="ACG237" s="35"/>
      <c r="ACH237" s="35"/>
      <c r="ACI237" s="35"/>
      <c r="ACJ237" s="35"/>
      <c r="ACK237" s="35"/>
      <c r="ACL237" s="35"/>
      <c r="ACM237" s="35"/>
      <c r="ACN237" s="35"/>
      <c r="ACO237" s="35"/>
      <c r="ACP237" s="35"/>
      <c r="ACQ237" s="35"/>
      <c r="ACR237" s="35"/>
      <c r="ACS237" s="35"/>
      <c r="ACT237" s="35"/>
      <c r="ACU237" s="35"/>
      <c r="ACV237" s="35"/>
      <c r="ACW237" s="35"/>
      <c r="ACX237" s="35"/>
      <c r="ACY237" s="35"/>
      <c r="ACZ237" s="35"/>
      <c r="ADA237" s="35"/>
      <c r="ADB237" s="35"/>
      <c r="ADC237" s="35"/>
      <c r="ADD237" s="35"/>
      <c r="ADE237" s="35"/>
      <c r="ADF237" s="35"/>
      <c r="ADG237" s="35"/>
      <c r="ADH237" s="35"/>
      <c r="ADI237" s="35"/>
      <c r="ADJ237" s="35"/>
      <c r="ADK237" s="35"/>
      <c r="ADL237" s="35"/>
      <c r="ADM237" s="35"/>
      <c r="ADN237" s="35"/>
      <c r="ADO237" s="35"/>
      <c r="ADP237" s="35"/>
      <c r="ADQ237" s="35"/>
      <c r="ADR237" s="35"/>
      <c r="ADS237" s="35"/>
      <c r="ADT237" s="35"/>
      <c r="ADU237" s="35"/>
      <c r="ADV237" s="35"/>
      <c r="ADW237" s="35"/>
      <c r="ADX237" s="35"/>
      <c r="ADY237" s="35"/>
      <c r="ADZ237" s="35"/>
      <c r="AEA237" s="35"/>
      <c r="AEB237" s="35"/>
      <c r="AEC237" s="35"/>
      <c r="AED237" s="35"/>
      <c r="AEE237" s="35"/>
      <c r="AEF237" s="35"/>
      <c r="AEG237" s="35"/>
      <c r="AEH237" s="35"/>
      <c r="AEI237" s="35"/>
      <c r="AEJ237" s="35"/>
      <c r="AEK237" s="35"/>
      <c r="AEL237" s="35"/>
      <c r="AEM237" s="35"/>
      <c r="AEN237" s="35"/>
      <c r="AEO237" s="35"/>
      <c r="AEP237" s="35"/>
      <c r="AEQ237" s="35"/>
      <c r="AER237" s="35"/>
      <c r="AES237" s="35"/>
      <c r="AET237" s="35"/>
      <c r="AEU237" s="35"/>
      <c r="AEV237" s="35"/>
      <c r="AEW237" s="35"/>
      <c r="AEX237" s="35"/>
      <c r="AEY237" s="35"/>
      <c r="AEZ237" s="35"/>
      <c r="AFA237" s="35"/>
      <c r="AFB237" s="35"/>
      <c r="AFC237" s="35"/>
      <c r="AFD237" s="35"/>
      <c r="AFE237" s="35"/>
      <c r="AFF237" s="35"/>
      <c r="AFG237" s="35"/>
      <c r="AFH237" s="35"/>
      <c r="AFI237" s="35"/>
      <c r="AFJ237" s="35"/>
      <c r="AFK237" s="35"/>
      <c r="AFL237" s="35"/>
      <c r="AFM237" s="35"/>
      <c r="AFN237" s="35"/>
      <c r="AFO237" s="35"/>
      <c r="AFP237" s="35"/>
      <c r="AFQ237" s="35"/>
      <c r="AFR237" s="35"/>
      <c r="AFS237" s="35"/>
      <c r="AFT237" s="35"/>
      <c r="AFU237" s="35"/>
      <c r="AFV237" s="35"/>
      <c r="AFW237" s="35"/>
      <c r="AFX237" s="35"/>
      <c r="AFY237" s="35"/>
      <c r="AFZ237" s="35"/>
      <c r="AGA237" s="35"/>
      <c r="AGB237" s="35"/>
      <c r="AGC237" s="35"/>
      <c r="AGD237" s="35"/>
      <c r="AGE237" s="35"/>
      <c r="AGF237" s="35"/>
      <c r="AGG237" s="35"/>
      <c r="AGH237" s="35"/>
      <c r="AGI237" s="35"/>
      <c r="AGJ237" s="35"/>
      <c r="AGK237" s="35"/>
      <c r="AGL237" s="35"/>
      <c r="AGM237" s="35"/>
      <c r="AGN237" s="35"/>
      <c r="AGO237" s="35"/>
      <c r="AGP237" s="35"/>
      <c r="AGQ237" s="35"/>
      <c r="AGR237" s="35"/>
      <c r="AGS237" s="35"/>
      <c r="AGT237" s="35"/>
      <c r="AGU237" s="35"/>
      <c r="AGV237" s="35"/>
      <c r="AGW237" s="35"/>
      <c r="AGX237" s="35"/>
      <c r="AGY237" s="35"/>
      <c r="AGZ237" s="35"/>
      <c r="AHA237" s="35"/>
      <c r="AHB237" s="35"/>
      <c r="AHC237" s="35"/>
      <c r="AHD237" s="35"/>
      <c r="AHE237" s="35"/>
      <c r="AHF237" s="35"/>
      <c r="AHG237" s="35"/>
      <c r="AHH237" s="35"/>
      <c r="AHI237" s="35"/>
      <c r="AHJ237" s="35"/>
      <c r="AHK237" s="35"/>
      <c r="AHL237" s="35"/>
      <c r="AHM237" s="35"/>
      <c r="AHN237" s="35"/>
      <c r="AHO237" s="35"/>
      <c r="AHP237" s="35"/>
      <c r="AHQ237" s="35"/>
      <c r="AHR237" s="35"/>
      <c r="AHS237" s="35"/>
      <c r="AHT237" s="35"/>
      <c r="AHU237" s="35"/>
      <c r="AHV237" s="35"/>
      <c r="AHW237" s="35"/>
      <c r="AHX237" s="35"/>
      <c r="AHY237" s="35"/>
      <c r="AHZ237" s="35"/>
      <c r="AIA237" s="35"/>
      <c r="AIB237" s="35"/>
      <c r="AIC237" s="35"/>
      <c r="AID237" s="35"/>
      <c r="AIE237" s="35"/>
      <c r="AIF237" s="35"/>
      <c r="AIG237" s="35"/>
      <c r="AIH237" s="35"/>
      <c r="AII237" s="35"/>
      <c r="AIJ237" s="35"/>
      <c r="AIK237" s="35"/>
      <c r="AIL237" s="35"/>
      <c r="AIM237" s="35"/>
      <c r="AIN237" s="35"/>
      <c r="AIO237" s="35"/>
      <c r="AIP237" s="35"/>
      <c r="AIQ237" s="35"/>
      <c r="AIR237" s="35"/>
      <c r="AIS237" s="35"/>
      <c r="AIT237" s="35"/>
      <c r="AIU237" s="35"/>
      <c r="AIV237" s="35"/>
      <c r="AIW237" s="35"/>
      <c r="AIX237" s="35"/>
      <c r="AIY237" s="35"/>
      <c r="AIZ237" s="35"/>
      <c r="AJA237" s="35"/>
      <c r="AJB237" s="35"/>
      <c r="AJC237" s="35"/>
      <c r="AJD237" s="35"/>
      <c r="AJE237" s="35"/>
      <c r="AJF237" s="35"/>
      <c r="AJG237" s="35"/>
      <c r="AJH237" s="35"/>
      <c r="AJI237" s="35"/>
      <c r="AJJ237" s="35"/>
      <c r="AJK237" s="35"/>
      <c r="AJL237" s="35"/>
      <c r="AJM237" s="35"/>
      <c r="AJN237" s="35"/>
      <c r="AJO237" s="35"/>
      <c r="AJP237" s="35"/>
      <c r="AJQ237" s="35"/>
      <c r="AJR237" s="35"/>
      <c r="AJS237" s="35"/>
      <c r="AJT237" s="35"/>
      <c r="AJU237" s="35"/>
      <c r="AJV237" s="35"/>
      <c r="AJW237" s="35"/>
      <c r="AJX237" s="35"/>
      <c r="AJY237" s="35"/>
      <c r="AJZ237" s="35"/>
      <c r="AKA237" s="35"/>
      <c r="AKB237" s="35"/>
      <c r="AKC237" s="35"/>
      <c r="AKD237" s="35"/>
      <c r="AKE237" s="35"/>
      <c r="AKF237" s="35"/>
      <c r="AKG237" s="35"/>
      <c r="AKH237" s="35"/>
      <c r="AKI237" s="35"/>
      <c r="AKJ237" s="35"/>
      <c r="AKK237" s="35"/>
      <c r="AKL237" s="35"/>
      <c r="AKM237" s="35"/>
      <c r="AKN237" s="35"/>
      <c r="AKO237" s="35"/>
      <c r="AKP237" s="35"/>
      <c r="AKQ237" s="35"/>
      <c r="AKR237" s="35"/>
      <c r="AKS237" s="35"/>
      <c r="AKT237" s="35"/>
      <c r="AKU237" s="35"/>
      <c r="AKV237" s="35"/>
      <c r="AKW237" s="35"/>
      <c r="AKX237" s="35"/>
      <c r="AKY237" s="35"/>
      <c r="AKZ237" s="35"/>
      <c r="ALA237" s="35"/>
      <c r="ALB237" s="35"/>
      <c r="ALC237" s="35"/>
      <c r="ALD237" s="35"/>
      <c r="ALE237" s="35"/>
      <c r="ALF237" s="35"/>
      <c r="ALG237" s="35"/>
      <c r="ALH237" s="35"/>
      <c r="ALI237" s="35"/>
      <c r="ALJ237" s="35"/>
      <c r="ALK237" s="35"/>
      <c r="ALL237" s="35"/>
      <c r="ALM237" s="35"/>
      <c r="ALN237" s="35"/>
      <c r="ALO237" s="35"/>
      <c r="ALP237" s="35"/>
      <c r="ALQ237" s="35"/>
      <c r="ALR237" s="35"/>
      <c r="ALS237" s="35"/>
      <c r="ALT237" s="35"/>
      <c r="ALU237" s="35"/>
      <c r="ALV237" s="35"/>
      <c r="ALW237" s="35"/>
      <c r="ALX237" s="35"/>
      <c r="ALY237" s="35"/>
      <c r="ALZ237" s="35"/>
      <c r="AMA237" s="35"/>
    </row>
    <row r="238" spans="14:1015">
      <c r="N238" s="3">
        <f>Y238*info!T$4+AC238*info!T$5+AG238*info!T$6+AK238*info!T$7+N237</f>
        <v>5.434199999999997</v>
      </c>
      <c r="P238" s="45">
        <v>198</v>
      </c>
      <c r="Q238" s="131"/>
      <c r="R238" s="131"/>
      <c r="S238" s="161">
        <f t="shared" si="125"/>
        <v>3.6361264822134393E-2</v>
      </c>
      <c r="T238" s="169">
        <f>AA237*$AA$30*$AA$34*(1-$AA$32)+AE237*$AE$30*$AE$34*(1-$AE$32)+AI237*$AI$30*$AI$34*(1-$AI$32)+AM237*$AM$30*$AM$34*(1-$AM$32)+AQ237*$AQ$30*$AQ$34*(1-$AQ$32)+AU237*$AU$30*$AU$34*(1-$AU$32)+Q238-R238+AW237+AX237+Advance!G212</f>
        <v>0.32849999999999852</v>
      </c>
      <c r="U238" s="132">
        <f t="shared" si="134"/>
        <v>0</v>
      </c>
      <c r="V238" s="165">
        <f t="shared" si="113"/>
        <v>0.32849999999999852</v>
      </c>
      <c r="W238" s="166">
        <f t="shared" si="126"/>
        <v>12.911999999999999</v>
      </c>
      <c r="X238" s="49"/>
      <c r="Y238" s="42">
        <f t="shared" si="105"/>
        <v>0</v>
      </c>
      <c r="Z238" s="46">
        <f t="shared" si="127"/>
        <v>0</v>
      </c>
      <c r="AA238" s="47">
        <f t="shared" si="114"/>
        <v>0</v>
      </c>
      <c r="AB238" s="48">
        <f t="shared" si="115"/>
        <v>0.32849999999999852</v>
      </c>
      <c r="AC238" s="49">
        <f t="shared" si="116"/>
        <v>10</v>
      </c>
      <c r="AD238" s="46">
        <f t="shared" si="128"/>
        <v>-10</v>
      </c>
      <c r="AE238" s="46">
        <f t="shared" si="117"/>
        <v>100</v>
      </c>
      <c r="AF238" s="50">
        <f t="shared" si="106"/>
        <v>0.20849999999999852</v>
      </c>
      <c r="AG238" s="42">
        <f t="shared" si="129"/>
        <v>5</v>
      </c>
      <c r="AH238" s="46">
        <f t="shared" si="130"/>
        <v>-5</v>
      </c>
      <c r="AI238" s="46">
        <f t="shared" si="118"/>
        <v>200</v>
      </c>
      <c r="AJ238" s="50">
        <f t="shared" si="107"/>
        <v>8.8499999999998524E-2</v>
      </c>
      <c r="AK238" s="42">
        <f t="shared" si="119"/>
        <v>2</v>
      </c>
      <c r="AL238" s="46">
        <f t="shared" si="131"/>
        <v>-2</v>
      </c>
      <c r="AM238" s="46">
        <f t="shared" si="120"/>
        <v>192</v>
      </c>
      <c r="AN238" s="50">
        <f t="shared" si="108"/>
        <v>1.649999999999853E-2</v>
      </c>
      <c r="AO238" s="42">
        <f t="shared" si="121"/>
        <v>0</v>
      </c>
      <c r="AP238" s="46">
        <f t="shared" si="132"/>
        <v>0</v>
      </c>
      <c r="AQ238" s="46">
        <f t="shared" si="122"/>
        <v>0</v>
      </c>
      <c r="AR238" s="50">
        <f t="shared" si="109"/>
        <v>1.649999999999853E-2</v>
      </c>
      <c r="AS238" s="42">
        <f t="shared" si="123"/>
        <v>0</v>
      </c>
      <c r="AT238" s="46">
        <f t="shared" si="133"/>
        <v>0</v>
      </c>
      <c r="AU238" s="46">
        <f t="shared" si="124"/>
        <v>0</v>
      </c>
      <c r="AV238" s="51">
        <f t="shared" si="110"/>
        <v>1.649999999999853E-2</v>
      </c>
      <c r="AW238" s="42">
        <f t="shared" si="111"/>
        <v>0.32849999999999852</v>
      </c>
      <c r="AX238" s="43">
        <f t="shared" si="112"/>
        <v>-0.312</v>
      </c>
      <c r="AY238" s="42">
        <f t="shared" si="103"/>
        <v>492</v>
      </c>
      <c r="AZ238" s="52">
        <f t="shared" si="104"/>
        <v>12.911999999999999</v>
      </c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  <c r="QR238" s="35"/>
      <c r="QS238" s="35"/>
      <c r="QT238" s="35"/>
      <c r="QU238" s="35"/>
      <c r="QV238" s="35"/>
      <c r="QW238" s="35"/>
      <c r="QX238" s="35"/>
      <c r="QY238" s="35"/>
      <c r="QZ238" s="35"/>
      <c r="RA238" s="35"/>
      <c r="RB238" s="35"/>
      <c r="RC238" s="35"/>
      <c r="RD238" s="35"/>
      <c r="RE238" s="35"/>
      <c r="RF238" s="35"/>
      <c r="RG238" s="35"/>
      <c r="RH238" s="35"/>
      <c r="RI238" s="35"/>
      <c r="RJ238" s="35"/>
      <c r="RK238" s="35"/>
      <c r="RL238" s="35"/>
      <c r="RM238" s="35"/>
      <c r="RN238" s="35"/>
      <c r="RO238" s="35"/>
      <c r="RP238" s="35"/>
      <c r="RQ238" s="35"/>
      <c r="RR238" s="35"/>
      <c r="RS238" s="35"/>
      <c r="RT238" s="35"/>
      <c r="RU238" s="35"/>
      <c r="RV238" s="35"/>
      <c r="RW238" s="35"/>
      <c r="RX238" s="35"/>
      <c r="RY238" s="35"/>
      <c r="RZ238" s="35"/>
      <c r="SA238" s="35"/>
      <c r="SB238" s="35"/>
      <c r="SC238" s="35"/>
      <c r="SD238" s="35"/>
      <c r="SE238" s="35"/>
      <c r="SF238" s="35"/>
      <c r="SG238" s="35"/>
      <c r="SH238" s="35"/>
      <c r="SI238" s="35"/>
      <c r="SJ238" s="35"/>
      <c r="SK238" s="35"/>
      <c r="SL238" s="35"/>
      <c r="SM238" s="35"/>
      <c r="SN238" s="35"/>
      <c r="SO238" s="35"/>
      <c r="SP238" s="35"/>
      <c r="SQ238" s="35"/>
      <c r="SR238" s="35"/>
      <c r="SS238" s="35"/>
      <c r="ST238" s="35"/>
      <c r="SU238" s="35"/>
      <c r="SV238" s="35"/>
      <c r="SW238" s="35"/>
      <c r="SX238" s="35"/>
      <c r="SY238" s="35"/>
      <c r="SZ238" s="35"/>
      <c r="TA238" s="35"/>
      <c r="TB238" s="35"/>
      <c r="TC238" s="35"/>
      <c r="TD238" s="35"/>
      <c r="TE238" s="35"/>
      <c r="TF238" s="35"/>
      <c r="TG238" s="35"/>
      <c r="TH238" s="35"/>
      <c r="TI238" s="35"/>
      <c r="TJ238" s="35"/>
      <c r="TK238" s="35"/>
      <c r="TL238" s="35"/>
      <c r="TM238" s="35"/>
      <c r="TN238" s="35"/>
      <c r="TO238" s="35"/>
      <c r="TP238" s="35"/>
      <c r="TQ238" s="35"/>
      <c r="TR238" s="35"/>
      <c r="TS238" s="35"/>
      <c r="TT238" s="35"/>
      <c r="TU238" s="35"/>
      <c r="TV238" s="35"/>
      <c r="TW238" s="35"/>
      <c r="TX238" s="35"/>
      <c r="TY238" s="35"/>
      <c r="TZ238" s="35"/>
      <c r="UA238" s="35"/>
      <c r="UB238" s="35"/>
      <c r="UC238" s="35"/>
      <c r="UD238" s="35"/>
      <c r="UE238" s="35"/>
      <c r="UF238" s="35"/>
      <c r="UG238" s="35"/>
      <c r="UH238" s="35"/>
      <c r="UI238" s="35"/>
      <c r="UJ238" s="35"/>
      <c r="UK238" s="35"/>
      <c r="UL238" s="35"/>
      <c r="UM238" s="35"/>
      <c r="UN238" s="35"/>
      <c r="UO238" s="35"/>
      <c r="UP238" s="35"/>
      <c r="UQ238" s="35"/>
      <c r="UR238" s="35"/>
      <c r="US238" s="35"/>
      <c r="UT238" s="35"/>
      <c r="UU238" s="35"/>
      <c r="UV238" s="35"/>
      <c r="UW238" s="35"/>
      <c r="UX238" s="35"/>
      <c r="UY238" s="35"/>
      <c r="UZ238" s="35"/>
      <c r="VA238" s="35"/>
      <c r="VB238" s="35"/>
      <c r="VC238" s="35"/>
      <c r="VD238" s="35"/>
      <c r="VE238" s="35"/>
      <c r="VF238" s="35"/>
      <c r="VG238" s="35"/>
      <c r="VH238" s="35"/>
      <c r="VI238" s="35"/>
      <c r="VJ238" s="35"/>
      <c r="VK238" s="35"/>
      <c r="VL238" s="35"/>
      <c r="VM238" s="35"/>
      <c r="VN238" s="35"/>
      <c r="VO238" s="35"/>
      <c r="VP238" s="35"/>
      <c r="VQ238" s="35"/>
      <c r="VR238" s="35"/>
      <c r="VS238" s="35"/>
      <c r="VT238" s="35"/>
      <c r="VU238" s="35"/>
      <c r="VV238" s="35"/>
      <c r="VW238" s="35"/>
      <c r="VX238" s="35"/>
      <c r="VY238" s="35"/>
      <c r="VZ238" s="35"/>
      <c r="WA238" s="35"/>
      <c r="WB238" s="35"/>
      <c r="WC238" s="35"/>
      <c r="WD238" s="35"/>
      <c r="WE238" s="35"/>
      <c r="WF238" s="35"/>
      <c r="WG238" s="35"/>
      <c r="WH238" s="35"/>
      <c r="WI238" s="35"/>
      <c r="WJ238" s="35"/>
      <c r="WK238" s="35"/>
      <c r="WL238" s="35"/>
      <c r="WM238" s="35"/>
      <c r="WN238" s="35"/>
      <c r="WO238" s="35"/>
      <c r="WP238" s="35"/>
      <c r="WQ238" s="35"/>
      <c r="WR238" s="35"/>
      <c r="WS238" s="35"/>
      <c r="WT238" s="35"/>
      <c r="WU238" s="35"/>
      <c r="WV238" s="35"/>
      <c r="WW238" s="35"/>
      <c r="WX238" s="35"/>
      <c r="WY238" s="35"/>
      <c r="WZ238" s="35"/>
      <c r="XA238" s="35"/>
      <c r="XB238" s="35"/>
      <c r="XC238" s="35"/>
      <c r="XD238" s="35"/>
      <c r="XE238" s="35"/>
      <c r="XF238" s="35"/>
      <c r="XG238" s="35"/>
      <c r="XH238" s="35"/>
      <c r="XI238" s="35"/>
      <c r="XJ238" s="35"/>
      <c r="XK238" s="35"/>
      <c r="XL238" s="35"/>
      <c r="XM238" s="35"/>
      <c r="XN238" s="35"/>
      <c r="XO238" s="35"/>
      <c r="XP238" s="35"/>
      <c r="XQ238" s="35"/>
      <c r="XR238" s="35"/>
      <c r="XS238" s="35"/>
      <c r="XT238" s="35"/>
      <c r="XU238" s="35"/>
      <c r="XV238" s="35"/>
      <c r="XW238" s="35"/>
      <c r="XX238" s="35"/>
      <c r="XY238" s="35"/>
      <c r="XZ238" s="35"/>
      <c r="YA238" s="35"/>
      <c r="YB238" s="35"/>
      <c r="YC238" s="35"/>
      <c r="YD238" s="35"/>
      <c r="YE238" s="35"/>
      <c r="YF238" s="35"/>
      <c r="YG238" s="35"/>
      <c r="YH238" s="35"/>
      <c r="YI238" s="35"/>
      <c r="YJ238" s="35"/>
      <c r="YK238" s="35"/>
      <c r="YL238" s="35"/>
      <c r="YM238" s="35"/>
      <c r="YN238" s="35"/>
      <c r="YO238" s="35"/>
      <c r="YP238" s="35"/>
      <c r="YQ238" s="35"/>
      <c r="YR238" s="35"/>
      <c r="YS238" s="35"/>
      <c r="YT238" s="35"/>
      <c r="YU238" s="35"/>
      <c r="YV238" s="35"/>
      <c r="YW238" s="35"/>
      <c r="YX238" s="35"/>
      <c r="YY238" s="35"/>
      <c r="YZ238" s="35"/>
      <c r="ZA238" s="35"/>
      <c r="ZB238" s="35"/>
      <c r="ZC238" s="35"/>
      <c r="ZD238" s="35"/>
      <c r="ZE238" s="35"/>
      <c r="ZF238" s="35"/>
      <c r="ZG238" s="35"/>
      <c r="ZH238" s="35"/>
      <c r="ZI238" s="35"/>
      <c r="ZJ238" s="35"/>
      <c r="ZK238" s="35"/>
      <c r="ZL238" s="35"/>
      <c r="ZM238" s="35"/>
      <c r="ZN238" s="35"/>
      <c r="ZO238" s="35"/>
      <c r="ZP238" s="35"/>
      <c r="ZQ238" s="35"/>
      <c r="ZR238" s="35"/>
      <c r="ZS238" s="35"/>
      <c r="ZT238" s="35"/>
      <c r="ZU238" s="35"/>
      <c r="ZV238" s="35"/>
      <c r="ZW238" s="35"/>
      <c r="ZX238" s="35"/>
      <c r="ZY238" s="35"/>
      <c r="ZZ238" s="35"/>
      <c r="AAA238" s="35"/>
      <c r="AAB238" s="35"/>
      <c r="AAC238" s="35"/>
      <c r="AAD238" s="35"/>
      <c r="AAE238" s="35"/>
      <c r="AAF238" s="35"/>
      <c r="AAG238" s="35"/>
      <c r="AAH238" s="35"/>
      <c r="AAI238" s="35"/>
      <c r="AAJ238" s="35"/>
      <c r="AAK238" s="35"/>
      <c r="AAL238" s="35"/>
      <c r="AAM238" s="35"/>
      <c r="AAN238" s="35"/>
      <c r="AAO238" s="35"/>
      <c r="AAP238" s="35"/>
      <c r="AAQ238" s="35"/>
      <c r="AAR238" s="35"/>
      <c r="AAS238" s="35"/>
      <c r="AAT238" s="35"/>
      <c r="AAU238" s="35"/>
      <c r="AAV238" s="35"/>
      <c r="AAW238" s="35"/>
      <c r="AAX238" s="35"/>
      <c r="AAY238" s="35"/>
      <c r="AAZ238" s="35"/>
      <c r="ABA238" s="35"/>
      <c r="ABB238" s="35"/>
      <c r="ABC238" s="35"/>
      <c r="ABD238" s="35"/>
      <c r="ABE238" s="35"/>
      <c r="ABF238" s="35"/>
      <c r="ABG238" s="35"/>
      <c r="ABH238" s="35"/>
      <c r="ABI238" s="35"/>
      <c r="ABJ238" s="35"/>
      <c r="ABK238" s="35"/>
      <c r="ABL238" s="35"/>
      <c r="ABM238" s="35"/>
      <c r="ABN238" s="35"/>
      <c r="ABO238" s="35"/>
      <c r="ABP238" s="35"/>
      <c r="ABQ238" s="35"/>
      <c r="ABR238" s="35"/>
      <c r="ABS238" s="35"/>
      <c r="ABT238" s="35"/>
      <c r="ABU238" s="35"/>
      <c r="ABV238" s="35"/>
      <c r="ABW238" s="35"/>
      <c r="ABX238" s="35"/>
      <c r="ABY238" s="35"/>
      <c r="ABZ238" s="35"/>
      <c r="ACA238" s="35"/>
      <c r="ACB238" s="35"/>
      <c r="ACC238" s="35"/>
      <c r="ACD238" s="35"/>
      <c r="ACE238" s="35"/>
      <c r="ACF238" s="35"/>
      <c r="ACG238" s="35"/>
      <c r="ACH238" s="35"/>
      <c r="ACI238" s="35"/>
      <c r="ACJ238" s="35"/>
      <c r="ACK238" s="35"/>
      <c r="ACL238" s="35"/>
      <c r="ACM238" s="35"/>
      <c r="ACN238" s="35"/>
      <c r="ACO238" s="35"/>
      <c r="ACP238" s="35"/>
      <c r="ACQ238" s="35"/>
      <c r="ACR238" s="35"/>
      <c r="ACS238" s="35"/>
      <c r="ACT238" s="35"/>
      <c r="ACU238" s="35"/>
      <c r="ACV238" s="35"/>
      <c r="ACW238" s="35"/>
      <c r="ACX238" s="35"/>
      <c r="ACY238" s="35"/>
      <c r="ACZ238" s="35"/>
      <c r="ADA238" s="35"/>
      <c r="ADB238" s="35"/>
      <c r="ADC238" s="35"/>
      <c r="ADD238" s="35"/>
      <c r="ADE238" s="35"/>
      <c r="ADF238" s="35"/>
      <c r="ADG238" s="35"/>
      <c r="ADH238" s="35"/>
      <c r="ADI238" s="35"/>
      <c r="ADJ238" s="35"/>
      <c r="ADK238" s="35"/>
      <c r="ADL238" s="35"/>
      <c r="ADM238" s="35"/>
      <c r="ADN238" s="35"/>
      <c r="ADO238" s="35"/>
      <c r="ADP238" s="35"/>
      <c r="ADQ238" s="35"/>
      <c r="ADR238" s="35"/>
      <c r="ADS238" s="35"/>
      <c r="ADT238" s="35"/>
      <c r="ADU238" s="35"/>
      <c r="ADV238" s="35"/>
      <c r="ADW238" s="35"/>
      <c r="ADX238" s="35"/>
      <c r="ADY238" s="35"/>
      <c r="ADZ238" s="35"/>
      <c r="AEA238" s="35"/>
      <c r="AEB238" s="35"/>
      <c r="AEC238" s="35"/>
      <c r="AED238" s="35"/>
      <c r="AEE238" s="35"/>
      <c r="AEF238" s="35"/>
      <c r="AEG238" s="35"/>
      <c r="AEH238" s="35"/>
      <c r="AEI238" s="35"/>
      <c r="AEJ238" s="35"/>
      <c r="AEK238" s="35"/>
      <c r="AEL238" s="35"/>
      <c r="AEM238" s="35"/>
      <c r="AEN238" s="35"/>
      <c r="AEO238" s="35"/>
      <c r="AEP238" s="35"/>
      <c r="AEQ238" s="35"/>
      <c r="AER238" s="35"/>
      <c r="AES238" s="35"/>
      <c r="AET238" s="35"/>
      <c r="AEU238" s="35"/>
      <c r="AEV238" s="35"/>
      <c r="AEW238" s="35"/>
      <c r="AEX238" s="35"/>
      <c r="AEY238" s="35"/>
      <c r="AEZ238" s="35"/>
      <c r="AFA238" s="35"/>
      <c r="AFB238" s="35"/>
      <c r="AFC238" s="35"/>
      <c r="AFD238" s="35"/>
      <c r="AFE238" s="35"/>
      <c r="AFF238" s="35"/>
      <c r="AFG238" s="35"/>
      <c r="AFH238" s="35"/>
      <c r="AFI238" s="35"/>
      <c r="AFJ238" s="35"/>
      <c r="AFK238" s="35"/>
      <c r="AFL238" s="35"/>
      <c r="AFM238" s="35"/>
      <c r="AFN238" s="35"/>
      <c r="AFO238" s="35"/>
      <c r="AFP238" s="35"/>
      <c r="AFQ238" s="35"/>
      <c r="AFR238" s="35"/>
      <c r="AFS238" s="35"/>
      <c r="AFT238" s="35"/>
      <c r="AFU238" s="35"/>
      <c r="AFV238" s="35"/>
      <c r="AFW238" s="35"/>
      <c r="AFX238" s="35"/>
      <c r="AFY238" s="35"/>
      <c r="AFZ238" s="35"/>
      <c r="AGA238" s="35"/>
      <c r="AGB238" s="35"/>
      <c r="AGC238" s="35"/>
      <c r="AGD238" s="35"/>
      <c r="AGE238" s="35"/>
      <c r="AGF238" s="35"/>
      <c r="AGG238" s="35"/>
      <c r="AGH238" s="35"/>
      <c r="AGI238" s="35"/>
      <c r="AGJ238" s="35"/>
      <c r="AGK238" s="35"/>
      <c r="AGL238" s="35"/>
      <c r="AGM238" s="35"/>
      <c r="AGN238" s="35"/>
      <c r="AGO238" s="35"/>
      <c r="AGP238" s="35"/>
      <c r="AGQ238" s="35"/>
      <c r="AGR238" s="35"/>
      <c r="AGS238" s="35"/>
      <c r="AGT238" s="35"/>
      <c r="AGU238" s="35"/>
      <c r="AGV238" s="35"/>
      <c r="AGW238" s="35"/>
      <c r="AGX238" s="35"/>
      <c r="AGY238" s="35"/>
      <c r="AGZ238" s="35"/>
      <c r="AHA238" s="35"/>
      <c r="AHB238" s="35"/>
      <c r="AHC238" s="35"/>
      <c r="AHD238" s="35"/>
      <c r="AHE238" s="35"/>
      <c r="AHF238" s="35"/>
      <c r="AHG238" s="35"/>
      <c r="AHH238" s="35"/>
      <c r="AHI238" s="35"/>
      <c r="AHJ238" s="35"/>
      <c r="AHK238" s="35"/>
      <c r="AHL238" s="35"/>
      <c r="AHM238" s="35"/>
      <c r="AHN238" s="35"/>
      <c r="AHO238" s="35"/>
      <c r="AHP238" s="35"/>
      <c r="AHQ238" s="35"/>
      <c r="AHR238" s="35"/>
      <c r="AHS238" s="35"/>
      <c r="AHT238" s="35"/>
      <c r="AHU238" s="35"/>
      <c r="AHV238" s="35"/>
      <c r="AHW238" s="35"/>
      <c r="AHX238" s="35"/>
      <c r="AHY238" s="35"/>
      <c r="AHZ238" s="35"/>
      <c r="AIA238" s="35"/>
      <c r="AIB238" s="35"/>
      <c r="AIC238" s="35"/>
      <c r="AID238" s="35"/>
      <c r="AIE238" s="35"/>
      <c r="AIF238" s="35"/>
      <c r="AIG238" s="35"/>
      <c r="AIH238" s="35"/>
      <c r="AII238" s="35"/>
      <c r="AIJ238" s="35"/>
      <c r="AIK238" s="35"/>
      <c r="AIL238" s="35"/>
      <c r="AIM238" s="35"/>
      <c r="AIN238" s="35"/>
      <c r="AIO238" s="35"/>
      <c r="AIP238" s="35"/>
      <c r="AIQ238" s="35"/>
      <c r="AIR238" s="35"/>
      <c r="AIS238" s="35"/>
      <c r="AIT238" s="35"/>
      <c r="AIU238" s="35"/>
      <c r="AIV238" s="35"/>
      <c r="AIW238" s="35"/>
      <c r="AIX238" s="35"/>
      <c r="AIY238" s="35"/>
      <c r="AIZ238" s="35"/>
      <c r="AJA238" s="35"/>
      <c r="AJB238" s="35"/>
      <c r="AJC238" s="35"/>
      <c r="AJD238" s="35"/>
      <c r="AJE238" s="35"/>
      <c r="AJF238" s="35"/>
      <c r="AJG238" s="35"/>
      <c r="AJH238" s="35"/>
      <c r="AJI238" s="35"/>
      <c r="AJJ238" s="35"/>
      <c r="AJK238" s="35"/>
      <c r="AJL238" s="35"/>
      <c r="AJM238" s="35"/>
      <c r="AJN238" s="35"/>
      <c r="AJO238" s="35"/>
      <c r="AJP238" s="35"/>
      <c r="AJQ238" s="35"/>
      <c r="AJR238" s="35"/>
      <c r="AJS238" s="35"/>
      <c r="AJT238" s="35"/>
      <c r="AJU238" s="35"/>
      <c r="AJV238" s="35"/>
      <c r="AJW238" s="35"/>
      <c r="AJX238" s="35"/>
      <c r="AJY238" s="35"/>
      <c r="AJZ238" s="35"/>
      <c r="AKA238" s="35"/>
      <c r="AKB238" s="35"/>
      <c r="AKC238" s="35"/>
      <c r="AKD238" s="35"/>
      <c r="AKE238" s="35"/>
      <c r="AKF238" s="35"/>
      <c r="AKG238" s="35"/>
      <c r="AKH238" s="35"/>
      <c r="AKI238" s="35"/>
      <c r="AKJ238" s="35"/>
      <c r="AKK238" s="35"/>
      <c r="AKL238" s="35"/>
      <c r="AKM238" s="35"/>
      <c r="AKN238" s="35"/>
      <c r="AKO238" s="35"/>
      <c r="AKP238" s="35"/>
      <c r="AKQ238" s="35"/>
      <c r="AKR238" s="35"/>
      <c r="AKS238" s="35"/>
      <c r="AKT238" s="35"/>
      <c r="AKU238" s="35"/>
      <c r="AKV238" s="35"/>
      <c r="AKW238" s="35"/>
      <c r="AKX238" s="35"/>
      <c r="AKY238" s="35"/>
      <c r="AKZ238" s="35"/>
      <c r="ALA238" s="35"/>
      <c r="ALB238" s="35"/>
      <c r="ALC238" s="35"/>
      <c r="ALD238" s="35"/>
      <c r="ALE238" s="35"/>
      <c r="ALF238" s="35"/>
      <c r="ALG238" s="35"/>
      <c r="ALH238" s="35"/>
      <c r="ALI238" s="35"/>
      <c r="ALJ238" s="35"/>
      <c r="ALK238" s="35"/>
      <c r="ALL238" s="35"/>
      <c r="ALM238" s="35"/>
      <c r="ALN238" s="35"/>
      <c r="ALO238" s="35"/>
      <c r="ALP238" s="35"/>
      <c r="ALQ238" s="35"/>
      <c r="ALR238" s="35"/>
      <c r="ALS238" s="35"/>
      <c r="ALT238" s="35"/>
      <c r="ALU238" s="35"/>
      <c r="ALV238" s="35"/>
      <c r="ALW238" s="35"/>
      <c r="ALX238" s="35"/>
      <c r="ALY238" s="35"/>
      <c r="ALZ238" s="35"/>
      <c r="AMA238" s="35"/>
    </row>
    <row r="239" spans="14:1015">
      <c r="N239" s="3">
        <f>Y239*info!T$4+AC239*info!T$5+AG239*info!T$6+AK239*info!T$7+N238</f>
        <v>5.4869999999999974</v>
      </c>
      <c r="P239" s="45">
        <v>199</v>
      </c>
      <c r="Q239" s="131"/>
      <c r="R239" s="131"/>
      <c r="S239" s="161">
        <f t="shared" si="125"/>
        <v>3.6361264822134393E-2</v>
      </c>
      <c r="T239" s="169">
        <f>AA238*$AA$30*$AA$34*(1-$AA$32)+AE238*$AE$30*$AE$34*(1-$AE$32)+AI238*$AI$30*$AI$34*(1-$AI$32)+AM238*$AM$30*$AM$34*(1-$AM$32)+AQ238*$AQ$30*$AQ$34*(1-$AQ$32)+AU238*$AU$30*$AU$34*(1-$AU$32)+Q239-R239+AW238+AX238+Advance!G213</f>
        <v>0.33929999999999844</v>
      </c>
      <c r="U239" s="132">
        <f t="shared" si="134"/>
        <v>0</v>
      </c>
      <c r="V239" s="165">
        <f t="shared" si="113"/>
        <v>0.33929999999999844</v>
      </c>
      <c r="W239" s="166">
        <f t="shared" si="126"/>
        <v>12.768000000000001</v>
      </c>
      <c r="X239" s="49"/>
      <c r="Y239" s="42">
        <f t="shared" si="105"/>
        <v>0</v>
      </c>
      <c r="Z239" s="46">
        <f t="shared" si="127"/>
        <v>0</v>
      </c>
      <c r="AA239" s="47">
        <f t="shared" si="114"/>
        <v>0</v>
      </c>
      <c r="AB239" s="48">
        <f t="shared" si="115"/>
        <v>0.33929999999999844</v>
      </c>
      <c r="AC239" s="49">
        <f t="shared" si="116"/>
        <v>10</v>
      </c>
      <c r="AD239" s="46">
        <f t="shared" si="128"/>
        <v>-10</v>
      </c>
      <c r="AE239" s="46">
        <f t="shared" si="117"/>
        <v>100</v>
      </c>
      <c r="AF239" s="50">
        <f t="shared" si="106"/>
        <v>0.21929999999999844</v>
      </c>
      <c r="AG239" s="42">
        <f t="shared" si="129"/>
        <v>8</v>
      </c>
      <c r="AH239" s="46">
        <f t="shared" si="130"/>
        <v>-8</v>
      </c>
      <c r="AI239" s="46">
        <f t="shared" si="118"/>
        <v>200</v>
      </c>
      <c r="AJ239" s="50">
        <f t="shared" si="107"/>
        <v>2.7299999999998437E-2</v>
      </c>
      <c r="AK239" s="42">
        <f t="shared" si="119"/>
        <v>0</v>
      </c>
      <c r="AL239" s="46">
        <f t="shared" si="131"/>
        <v>-4</v>
      </c>
      <c r="AM239" s="46">
        <f t="shared" si="120"/>
        <v>188</v>
      </c>
      <c r="AN239" s="50">
        <f t="shared" si="108"/>
        <v>2.7299999999998437E-2</v>
      </c>
      <c r="AO239" s="42">
        <f t="shared" si="121"/>
        <v>0</v>
      </c>
      <c r="AP239" s="46">
        <f t="shared" si="132"/>
        <v>0</v>
      </c>
      <c r="AQ239" s="46">
        <f t="shared" si="122"/>
        <v>0</v>
      </c>
      <c r="AR239" s="50">
        <f t="shared" si="109"/>
        <v>2.7299999999998437E-2</v>
      </c>
      <c r="AS239" s="42">
        <f t="shared" si="123"/>
        <v>0</v>
      </c>
      <c r="AT239" s="46">
        <f t="shared" si="133"/>
        <v>0</v>
      </c>
      <c r="AU239" s="46">
        <f t="shared" si="124"/>
        <v>0</v>
      </c>
      <c r="AV239" s="51">
        <f t="shared" si="110"/>
        <v>2.7299999999998437E-2</v>
      </c>
      <c r="AW239" s="42">
        <f t="shared" si="111"/>
        <v>0.33929999999999844</v>
      </c>
      <c r="AX239" s="43">
        <f t="shared" si="112"/>
        <v>-0.312</v>
      </c>
      <c r="AY239" s="42">
        <f t="shared" si="103"/>
        <v>488</v>
      </c>
      <c r="AZ239" s="52">
        <f t="shared" si="104"/>
        <v>12.768000000000001</v>
      </c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  <c r="QR239" s="35"/>
      <c r="QS239" s="35"/>
      <c r="QT239" s="35"/>
      <c r="QU239" s="35"/>
      <c r="QV239" s="35"/>
      <c r="QW239" s="35"/>
      <c r="QX239" s="35"/>
      <c r="QY239" s="35"/>
      <c r="QZ239" s="35"/>
      <c r="RA239" s="35"/>
      <c r="RB239" s="35"/>
      <c r="RC239" s="35"/>
      <c r="RD239" s="35"/>
      <c r="RE239" s="35"/>
      <c r="RF239" s="35"/>
      <c r="RG239" s="35"/>
      <c r="RH239" s="35"/>
      <c r="RI239" s="35"/>
      <c r="RJ239" s="35"/>
      <c r="RK239" s="35"/>
      <c r="RL239" s="35"/>
      <c r="RM239" s="35"/>
      <c r="RN239" s="35"/>
      <c r="RO239" s="35"/>
      <c r="RP239" s="35"/>
      <c r="RQ239" s="35"/>
      <c r="RR239" s="35"/>
      <c r="RS239" s="35"/>
      <c r="RT239" s="35"/>
      <c r="RU239" s="35"/>
      <c r="RV239" s="35"/>
      <c r="RW239" s="35"/>
      <c r="RX239" s="35"/>
      <c r="RY239" s="35"/>
      <c r="RZ239" s="35"/>
      <c r="SA239" s="35"/>
      <c r="SB239" s="35"/>
      <c r="SC239" s="35"/>
      <c r="SD239" s="35"/>
      <c r="SE239" s="35"/>
      <c r="SF239" s="35"/>
      <c r="SG239" s="35"/>
      <c r="SH239" s="35"/>
      <c r="SI239" s="35"/>
      <c r="SJ239" s="35"/>
      <c r="SK239" s="35"/>
      <c r="SL239" s="35"/>
      <c r="SM239" s="35"/>
      <c r="SN239" s="35"/>
      <c r="SO239" s="35"/>
      <c r="SP239" s="35"/>
      <c r="SQ239" s="35"/>
      <c r="SR239" s="35"/>
      <c r="SS239" s="35"/>
      <c r="ST239" s="35"/>
      <c r="SU239" s="35"/>
      <c r="SV239" s="35"/>
      <c r="SW239" s="35"/>
      <c r="SX239" s="35"/>
      <c r="SY239" s="35"/>
      <c r="SZ239" s="35"/>
      <c r="TA239" s="35"/>
      <c r="TB239" s="35"/>
      <c r="TC239" s="35"/>
      <c r="TD239" s="35"/>
      <c r="TE239" s="35"/>
      <c r="TF239" s="35"/>
      <c r="TG239" s="35"/>
      <c r="TH239" s="35"/>
      <c r="TI239" s="35"/>
      <c r="TJ239" s="35"/>
      <c r="TK239" s="35"/>
      <c r="TL239" s="35"/>
      <c r="TM239" s="35"/>
      <c r="TN239" s="35"/>
      <c r="TO239" s="35"/>
      <c r="TP239" s="35"/>
      <c r="TQ239" s="35"/>
      <c r="TR239" s="35"/>
      <c r="TS239" s="35"/>
      <c r="TT239" s="35"/>
      <c r="TU239" s="35"/>
      <c r="TV239" s="35"/>
      <c r="TW239" s="35"/>
      <c r="TX239" s="35"/>
      <c r="TY239" s="35"/>
      <c r="TZ239" s="35"/>
      <c r="UA239" s="35"/>
      <c r="UB239" s="35"/>
      <c r="UC239" s="35"/>
      <c r="UD239" s="35"/>
      <c r="UE239" s="35"/>
      <c r="UF239" s="35"/>
      <c r="UG239" s="35"/>
      <c r="UH239" s="35"/>
      <c r="UI239" s="35"/>
      <c r="UJ239" s="35"/>
      <c r="UK239" s="35"/>
      <c r="UL239" s="35"/>
      <c r="UM239" s="35"/>
      <c r="UN239" s="35"/>
      <c r="UO239" s="35"/>
      <c r="UP239" s="35"/>
      <c r="UQ239" s="35"/>
      <c r="UR239" s="35"/>
      <c r="US239" s="35"/>
      <c r="UT239" s="35"/>
      <c r="UU239" s="35"/>
      <c r="UV239" s="35"/>
      <c r="UW239" s="35"/>
      <c r="UX239" s="35"/>
      <c r="UY239" s="35"/>
      <c r="UZ239" s="35"/>
      <c r="VA239" s="35"/>
      <c r="VB239" s="35"/>
      <c r="VC239" s="35"/>
      <c r="VD239" s="35"/>
      <c r="VE239" s="35"/>
      <c r="VF239" s="35"/>
      <c r="VG239" s="35"/>
      <c r="VH239" s="35"/>
      <c r="VI239" s="35"/>
      <c r="VJ239" s="35"/>
      <c r="VK239" s="35"/>
      <c r="VL239" s="35"/>
      <c r="VM239" s="35"/>
      <c r="VN239" s="35"/>
      <c r="VO239" s="35"/>
      <c r="VP239" s="35"/>
      <c r="VQ239" s="35"/>
      <c r="VR239" s="35"/>
      <c r="VS239" s="35"/>
      <c r="VT239" s="35"/>
      <c r="VU239" s="35"/>
      <c r="VV239" s="35"/>
      <c r="VW239" s="35"/>
      <c r="VX239" s="35"/>
      <c r="VY239" s="35"/>
      <c r="VZ239" s="35"/>
      <c r="WA239" s="35"/>
      <c r="WB239" s="35"/>
      <c r="WC239" s="35"/>
      <c r="WD239" s="35"/>
      <c r="WE239" s="35"/>
      <c r="WF239" s="35"/>
      <c r="WG239" s="35"/>
      <c r="WH239" s="35"/>
      <c r="WI239" s="35"/>
      <c r="WJ239" s="35"/>
      <c r="WK239" s="35"/>
      <c r="WL239" s="35"/>
      <c r="WM239" s="35"/>
      <c r="WN239" s="35"/>
      <c r="WO239" s="35"/>
      <c r="WP239" s="35"/>
      <c r="WQ239" s="35"/>
      <c r="WR239" s="35"/>
      <c r="WS239" s="35"/>
      <c r="WT239" s="35"/>
      <c r="WU239" s="35"/>
      <c r="WV239" s="35"/>
      <c r="WW239" s="35"/>
      <c r="WX239" s="35"/>
      <c r="WY239" s="35"/>
      <c r="WZ239" s="35"/>
      <c r="XA239" s="35"/>
      <c r="XB239" s="35"/>
      <c r="XC239" s="35"/>
      <c r="XD239" s="35"/>
      <c r="XE239" s="35"/>
      <c r="XF239" s="35"/>
      <c r="XG239" s="35"/>
      <c r="XH239" s="35"/>
      <c r="XI239" s="35"/>
      <c r="XJ239" s="35"/>
      <c r="XK239" s="35"/>
      <c r="XL239" s="35"/>
      <c r="XM239" s="35"/>
      <c r="XN239" s="35"/>
      <c r="XO239" s="35"/>
      <c r="XP239" s="35"/>
      <c r="XQ239" s="35"/>
      <c r="XR239" s="35"/>
      <c r="XS239" s="35"/>
      <c r="XT239" s="35"/>
      <c r="XU239" s="35"/>
      <c r="XV239" s="35"/>
      <c r="XW239" s="35"/>
      <c r="XX239" s="35"/>
      <c r="XY239" s="35"/>
      <c r="XZ239" s="35"/>
      <c r="YA239" s="35"/>
      <c r="YB239" s="35"/>
      <c r="YC239" s="35"/>
      <c r="YD239" s="35"/>
      <c r="YE239" s="35"/>
      <c r="YF239" s="35"/>
      <c r="YG239" s="35"/>
      <c r="YH239" s="35"/>
      <c r="YI239" s="35"/>
      <c r="YJ239" s="35"/>
      <c r="YK239" s="35"/>
      <c r="YL239" s="35"/>
      <c r="YM239" s="35"/>
      <c r="YN239" s="35"/>
      <c r="YO239" s="35"/>
      <c r="YP239" s="35"/>
      <c r="YQ239" s="35"/>
      <c r="YR239" s="35"/>
      <c r="YS239" s="35"/>
      <c r="YT239" s="35"/>
      <c r="YU239" s="35"/>
      <c r="YV239" s="35"/>
      <c r="YW239" s="35"/>
      <c r="YX239" s="35"/>
      <c r="YY239" s="35"/>
      <c r="YZ239" s="35"/>
      <c r="ZA239" s="35"/>
      <c r="ZB239" s="35"/>
      <c r="ZC239" s="35"/>
      <c r="ZD239" s="35"/>
      <c r="ZE239" s="35"/>
      <c r="ZF239" s="35"/>
      <c r="ZG239" s="35"/>
      <c r="ZH239" s="35"/>
      <c r="ZI239" s="35"/>
      <c r="ZJ239" s="35"/>
      <c r="ZK239" s="35"/>
      <c r="ZL239" s="35"/>
      <c r="ZM239" s="35"/>
      <c r="ZN239" s="35"/>
      <c r="ZO239" s="35"/>
      <c r="ZP239" s="35"/>
      <c r="ZQ239" s="35"/>
      <c r="ZR239" s="35"/>
      <c r="ZS239" s="35"/>
      <c r="ZT239" s="35"/>
      <c r="ZU239" s="35"/>
      <c r="ZV239" s="35"/>
      <c r="ZW239" s="35"/>
      <c r="ZX239" s="35"/>
      <c r="ZY239" s="35"/>
      <c r="ZZ239" s="35"/>
      <c r="AAA239" s="35"/>
      <c r="AAB239" s="35"/>
      <c r="AAC239" s="35"/>
      <c r="AAD239" s="35"/>
      <c r="AAE239" s="35"/>
      <c r="AAF239" s="35"/>
      <c r="AAG239" s="35"/>
      <c r="AAH239" s="35"/>
      <c r="AAI239" s="35"/>
      <c r="AAJ239" s="35"/>
      <c r="AAK239" s="35"/>
      <c r="AAL239" s="35"/>
      <c r="AAM239" s="35"/>
      <c r="AAN239" s="35"/>
      <c r="AAO239" s="35"/>
      <c r="AAP239" s="35"/>
      <c r="AAQ239" s="35"/>
      <c r="AAR239" s="35"/>
      <c r="AAS239" s="35"/>
      <c r="AAT239" s="35"/>
      <c r="AAU239" s="35"/>
      <c r="AAV239" s="35"/>
      <c r="AAW239" s="35"/>
      <c r="AAX239" s="35"/>
      <c r="AAY239" s="35"/>
      <c r="AAZ239" s="35"/>
      <c r="ABA239" s="35"/>
      <c r="ABB239" s="35"/>
      <c r="ABC239" s="35"/>
      <c r="ABD239" s="35"/>
      <c r="ABE239" s="35"/>
      <c r="ABF239" s="35"/>
      <c r="ABG239" s="35"/>
      <c r="ABH239" s="35"/>
      <c r="ABI239" s="35"/>
      <c r="ABJ239" s="35"/>
      <c r="ABK239" s="35"/>
      <c r="ABL239" s="35"/>
      <c r="ABM239" s="35"/>
      <c r="ABN239" s="35"/>
      <c r="ABO239" s="35"/>
      <c r="ABP239" s="35"/>
      <c r="ABQ239" s="35"/>
      <c r="ABR239" s="35"/>
      <c r="ABS239" s="35"/>
      <c r="ABT239" s="35"/>
      <c r="ABU239" s="35"/>
      <c r="ABV239" s="35"/>
      <c r="ABW239" s="35"/>
      <c r="ABX239" s="35"/>
      <c r="ABY239" s="35"/>
      <c r="ABZ239" s="35"/>
      <c r="ACA239" s="35"/>
      <c r="ACB239" s="35"/>
      <c r="ACC239" s="35"/>
      <c r="ACD239" s="35"/>
      <c r="ACE239" s="35"/>
      <c r="ACF239" s="35"/>
      <c r="ACG239" s="35"/>
      <c r="ACH239" s="35"/>
      <c r="ACI239" s="35"/>
      <c r="ACJ239" s="35"/>
      <c r="ACK239" s="35"/>
      <c r="ACL239" s="35"/>
      <c r="ACM239" s="35"/>
      <c r="ACN239" s="35"/>
      <c r="ACO239" s="35"/>
      <c r="ACP239" s="35"/>
      <c r="ACQ239" s="35"/>
      <c r="ACR239" s="35"/>
      <c r="ACS239" s="35"/>
      <c r="ACT239" s="35"/>
      <c r="ACU239" s="35"/>
      <c r="ACV239" s="35"/>
      <c r="ACW239" s="35"/>
      <c r="ACX239" s="35"/>
      <c r="ACY239" s="35"/>
      <c r="ACZ239" s="35"/>
      <c r="ADA239" s="35"/>
      <c r="ADB239" s="35"/>
      <c r="ADC239" s="35"/>
      <c r="ADD239" s="35"/>
      <c r="ADE239" s="35"/>
      <c r="ADF239" s="35"/>
      <c r="ADG239" s="35"/>
      <c r="ADH239" s="35"/>
      <c r="ADI239" s="35"/>
      <c r="ADJ239" s="35"/>
      <c r="ADK239" s="35"/>
      <c r="ADL239" s="35"/>
      <c r="ADM239" s="35"/>
      <c r="ADN239" s="35"/>
      <c r="ADO239" s="35"/>
      <c r="ADP239" s="35"/>
      <c r="ADQ239" s="35"/>
      <c r="ADR239" s="35"/>
      <c r="ADS239" s="35"/>
      <c r="ADT239" s="35"/>
      <c r="ADU239" s="35"/>
      <c r="ADV239" s="35"/>
      <c r="ADW239" s="35"/>
      <c r="ADX239" s="35"/>
      <c r="ADY239" s="35"/>
      <c r="ADZ239" s="35"/>
      <c r="AEA239" s="35"/>
      <c r="AEB239" s="35"/>
      <c r="AEC239" s="35"/>
      <c r="AED239" s="35"/>
      <c r="AEE239" s="35"/>
      <c r="AEF239" s="35"/>
      <c r="AEG239" s="35"/>
      <c r="AEH239" s="35"/>
      <c r="AEI239" s="35"/>
      <c r="AEJ239" s="35"/>
      <c r="AEK239" s="35"/>
      <c r="AEL239" s="35"/>
      <c r="AEM239" s="35"/>
      <c r="AEN239" s="35"/>
      <c r="AEO239" s="35"/>
      <c r="AEP239" s="35"/>
      <c r="AEQ239" s="35"/>
      <c r="AER239" s="35"/>
      <c r="AES239" s="35"/>
      <c r="AET239" s="35"/>
      <c r="AEU239" s="35"/>
      <c r="AEV239" s="35"/>
      <c r="AEW239" s="35"/>
      <c r="AEX239" s="35"/>
      <c r="AEY239" s="35"/>
      <c r="AEZ239" s="35"/>
      <c r="AFA239" s="35"/>
      <c r="AFB239" s="35"/>
      <c r="AFC239" s="35"/>
      <c r="AFD239" s="35"/>
      <c r="AFE239" s="35"/>
      <c r="AFF239" s="35"/>
      <c r="AFG239" s="35"/>
      <c r="AFH239" s="35"/>
      <c r="AFI239" s="35"/>
      <c r="AFJ239" s="35"/>
      <c r="AFK239" s="35"/>
      <c r="AFL239" s="35"/>
      <c r="AFM239" s="35"/>
      <c r="AFN239" s="35"/>
      <c r="AFO239" s="35"/>
      <c r="AFP239" s="35"/>
      <c r="AFQ239" s="35"/>
      <c r="AFR239" s="35"/>
      <c r="AFS239" s="35"/>
      <c r="AFT239" s="35"/>
      <c r="AFU239" s="35"/>
      <c r="AFV239" s="35"/>
      <c r="AFW239" s="35"/>
      <c r="AFX239" s="35"/>
      <c r="AFY239" s="35"/>
      <c r="AFZ239" s="35"/>
      <c r="AGA239" s="35"/>
      <c r="AGB239" s="35"/>
      <c r="AGC239" s="35"/>
      <c r="AGD239" s="35"/>
      <c r="AGE239" s="35"/>
      <c r="AGF239" s="35"/>
      <c r="AGG239" s="35"/>
      <c r="AGH239" s="35"/>
      <c r="AGI239" s="35"/>
      <c r="AGJ239" s="35"/>
      <c r="AGK239" s="35"/>
      <c r="AGL239" s="35"/>
      <c r="AGM239" s="35"/>
      <c r="AGN239" s="35"/>
      <c r="AGO239" s="35"/>
      <c r="AGP239" s="35"/>
      <c r="AGQ239" s="35"/>
      <c r="AGR239" s="35"/>
      <c r="AGS239" s="35"/>
      <c r="AGT239" s="35"/>
      <c r="AGU239" s="35"/>
      <c r="AGV239" s="35"/>
      <c r="AGW239" s="35"/>
      <c r="AGX239" s="35"/>
      <c r="AGY239" s="35"/>
      <c r="AGZ239" s="35"/>
      <c r="AHA239" s="35"/>
      <c r="AHB239" s="35"/>
      <c r="AHC239" s="35"/>
      <c r="AHD239" s="35"/>
      <c r="AHE239" s="35"/>
      <c r="AHF239" s="35"/>
      <c r="AHG239" s="35"/>
      <c r="AHH239" s="35"/>
      <c r="AHI239" s="35"/>
      <c r="AHJ239" s="35"/>
      <c r="AHK239" s="35"/>
      <c r="AHL239" s="35"/>
      <c r="AHM239" s="35"/>
      <c r="AHN239" s="35"/>
      <c r="AHO239" s="35"/>
      <c r="AHP239" s="35"/>
      <c r="AHQ239" s="35"/>
      <c r="AHR239" s="35"/>
      <c r="AHS239" s="35"/>
      <c r="AHT239" s="35"/>
      <c r="AHU239" s="35"/>
      <c r="AHV239" s="35"/>
      <c r="AHW239" s="35"/>
      <c r="AHX239" s="35"/>
      <c r="AHY239" s="35"/>
      <c r="AHZ239" s="35"/>
      <c r="AIA239" s="35"/>
      <c r="AIB239" s="35"/>
      <c r="AIC239" s="35"/>
      <c r="AID239" s="35"/>
      <c r="AIE239" s="35"/>
      <c r="AIF239" s="35"/>
      <c r="AIG239" s="35"/>
      <c r="AIH239" s="35"/>
      <c r="AII239" s="35"/>
      <c r="AIJ239" s="35"/>
      <c r="AIK239" s="35"/>
      <c r="AIL239" s="35"/>
      <c r="AIM239" s="35"/>
      <c r="AIN239" s="35"/>
      <c r="AIO239" s="35"/>
      <c r="AIP239" s="35"/>
      <c r="AIQ239" s="35"/>
      <c r="AIR239" s="35"/>
      <c r="AIS239" s="35"/>
      <c r="AIT239" s="35"/>
      <c r="AIU239" s="35"/>
      <c r="AIV239" s="35"/>
      <c r="AIW239" s="35"/>
      <c r="AIX239" s="35"/>
      <c r="AIY239" s="35"/>
      <c r="AIZ239" s="35"/>
      <c r="AJA239" s="35"/>
      <c r="AJB239" s="35"/>
      <c r="AJC239" s="35"/>
      <c r="AJD239" s="35"/>
      <c r="AJE239" s="35"/>
      <c r="AJF239" s="35"/>
      <c r="AJG239" s="35"/>
      <c r="AJH239" s="35"/>
      <c r="AJI239" s="35"/>
      <c r="AJJ239" s="35"/>
      <c r="AJK239" s="35"/>
      <c r="AJL239" s="35"/>
      <c r="AJM239" s="35"/>
      <c r="AJN239" s="35"/>
      <c r="AJO239" s="35"/>
      <c r="AJP239" s="35"/>
      <c r="AJQ239" s="35"/>
      <c r="AJR239" s="35"/>
      <c r="AJS239" s="35"/>
      <c r="AJT239" s="35"/>
      <c r="AJU239" s="35"/>
      <c r="AJV239" s="35"/>
      <c r="AJW239" s="35"/>
      <c r="AJX239" s="35"/>
      <c r="AJY239" s="35"/>
      <c r="AJZ239" s="35"/>
      <c r="AKA239" s="35"/>
      <c r="AKB239" s="35"/>
      <c r="AKC239" s="35"/>
      <c r="AKD239" s="35"/>
      <c r="AKE239" s="35"/>
      <c r="AKF239" s="35"/>
      <c r="AKG239" s="35"/>
      <c r="AKH239" s="35"/>
      <c r="AKI239" s="35"/>
      <c r="AKJ239" s="35"/>
      <c r="AKK239" s="35"/>
      <c r="AKL239" s="35"/>
      <c r="AKM239" s="35"/>
      <c r="AKN239" s="35"/>
      <c r="AKO239" s="35"/>
      <c r="AKP239" s="35"/>
      <c r="AKQ239" s="35"/>
      <c r="AKR239" s="35"/>
      <c r="AKS239" s="35"/>
      <c r="AKT239" s="35"/>
      <c r="AKU239" s="35"/>
      <c r="AKV239" s="35"/>
      <c r="AKW239" s="35"/>
      <c r="AKX239" s="35"/>
      <c r="AKY239" s="35"/>
      <c r="AKZ239" s="35"/>
      <c r="ALA239" s="35"/>
      <c r="ALB239" s="35"/>
      <c r="ALC239" s="35"/>
      <c r="ALD239" s="35"/>
      <c r="ALE239" s="35"/>
      <c r="ALF239" s="35"/>
      <c r="ALG239" s="35"/>
      <c r="ALH239" s="35"/>
      <c r="ALI239" s="35"/>
      <c r="ALJ239" s="35"/>
      <c r="ALK239" s="35"/>
      <c r="ALL239" s="35"/>
      <c r="ALM239" s="35"/>
      <c r="ALN239" s="35"/>
      <c r="ALO239" s="35"/>
      <c r="ALP239" s="35"/>
      <c r="ALQ239" s="35"/>
      <c r="ALR239" s="35"/>
      <c r="ALS239" s="35"/>
      <c r="ALT239" s="35"/>
      <c r="ALU239" s="35"/>
      <c r="ALV239" s="35"/>
      <c r="ALW239" s="35"/>
      <c r="ALX239" s="35"/>
      <c r="ALY239" s="35"/>
      <c r="ALZ239" s="35"/>
      <c r="AMA239" s="35"/>
    </row>
    <row r="240" spans="14:1015">
      <c r="N240" s="3">
        <f>Y240*info!T$4+AC240*info!T$5+AG240*info!T$6+AK240*info!T$7+N239</f>
        <v>5.5421999999999976</v>
      </c>
      <c r="P240" s="45">
        <v>200</v>
      </c>
      <c r="Q240" s="131"/>
      <c r="R240" s="131"/>
      <c r="S240" s="161">
        <f t="shared" si="125"/>
        <v>3.6033992094861668E-2</v>
      </c>
      <c r="T240" s="169">
        <f>AA239*$AA$30*$AA$34*(1-$AA$32)+AE239*$AE$30*$AE$34*(1-$AE$32)+AI239*$AI$30*$AI$34*(1-$AI$32)+AM239*$AM$30*$AM$34*(1-$AM$32)+AQ239*$AQ$30*$AQ$34*(1-$AQ$32)+AU239*$AU$30*$AU$34*(1-$AU$32)+Q240-R240+AW239+AX239+Advance!G214</f>
        <v>0.34649999999999853</v>
      </c>
      <c r="U240" s="132">
        <f t="shared" si="134"/>
        <v>0</v>
      </c>
      <c r="V240" s="165">
        <f t="shared" si="113"/>
        <v>0.34649999999999853</v>
      </c>
      <c r="W240" s="166">
        <f t="shared" si="126"/>
        <v>12.696</v>
      </c>
      <c r="X240" s="49"/>
      <c r="Y240" s="42">
        <f t="shared" si="105"/>
        <v>0</v>
      </c>
      <c r="Z240" s="46">
        <f t="shared" si="127"/>
        <v>0</v>
      </c>
      <c r="AA240" s="47">
        <f t="shared" si="114"/>
        <v>0</v>
      </c>
      <c r="AB240" s="48">
        <f t="shared" si="115"/>
        <v>0.34649999999999853</v>
      </c>
      <c r="AC240" s="49">
        <f t="shared" si="116"/>
        <v>11</v>
      </c>
      <c r="AD240" s="46">
        <f t="shared" si="128"/>
        <v>-11</v>
      </c>
      <c r="AE240" s="46">
        <f t="shared" si="117"/>
        <v>100</v>
      </c>
      <c r="AF240" s="50">
        <f t="shared" si="106"/>
        <v>0.21449999999999853</v>
      </c>
      <c r="AG240" s="42">
        <f t="shared" si="129"/>
        <v>7</v>
      </c>
      <c r="AH240" s="46">
        <f t="shared" si="130"/>
        <v>-7</v>
      </c>
      <c r="AI240" s="46">
        <f t="shared" si="118"/>
        <v>200</v>
      </c>
      <c r="AJ240" s="50">
        <f t="shared" si="107"/>
        <v>4.6499999999998515E-2</v>
      </c>
      <c r="AK240" s="42">
        <f t="shared" si="119"/>
        <v>1</v>
      </c>
      <c r="AL240" s="46">
        <f t="shared" si="131"/>
        <v>-3</v>
      </c>
      <c r="AM240" s="46">
        <f t="shared" si="120"/>
        <v>186</v>
      </c>
      <c r="AN240" s="50">
        <f t="shared" si="108"/>
        <v>1.0499999999998517E-2</v>
      </c>
      <c r="AO240" s="42">
        <f t="shared" si="121"/>
        <v>0</v>
      </c>
      <c r="AP240" s="46">
        <f t="shared" si="132"/>
        <v>0</v>
      </c>
      <c r="AQ240" s="46">
        <f t="shared" si="122"/>
        <v>0</v>
      </c>
      <c r="AR240" s="50">
        <f t="shared" si="109"/>
        <v>1.0499999999998517E-2</v>
      </c>
      <c r="AS240" s="42">
        <f t="shared" si="123"/>
        <v>0</v>
      </c>
      <c r="AT240" s="46">
        <f t="shared" si="133"/>
        <v>0</v>
      </c>
      <c r="AU240" s="46">
        <f t="shared" si="124"/>
        <v>0</v>
      </c>
      <c r="AV240" s="51">
        <f t="shared" si="110"/>
        <v>1.0499999999998517E-2</v>
      </c>
      <c r="AW240" s="42">
        <f t="shared" si="111"/>
        <v>0.34649999999999853</v>
      </c>
      <c r="AX240" s="43">
        <f t="shared" si="112"/>
        <v>-0.33600000000000002</v>
      </c>
      <c r="AY240" s="42">
        <f t="shared" si="103"/>
        <v>486</v>
      </c>
      <c r="AZ240" s="52">
        <f t="shared" si="104"/>
        <v>12.696</v>
      </c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  <c r="QR240" s="35"/>
      <c r="QS240" s="35"/>
      <c r="QT240" s="35"/>
      <c r="QU240" s="35"/>
      <c r="QV240" s="35"/>
      <c r="QW240" s="35"/>
      <c r="QX240" s="35"/>
      <c r="QY240" s="35"/>
      <c r="QZ240" s="35"/>
      <c r="RA240" s="35"/>
      <c r="RB240" s="35"/>
      <c r="RC240" s="35"/>
      <c r="RD240" s="35"/>
      <c r="RE240" s="35"/>
      <c r="RF240" s="35"/>
      <c r="RG240" s="35"/>
      <c r="RH240" s="35"/>
      <c r="RI240" s="35"/>
      <c r="RJ240" s="35"/>
      <c r="RK240" s="35"/>
      <c r="RL240" s="35"/>
      <c r="RM240" s="35"/>
      <c r="RN240" s="35"/>
      <c r="RO240" s="35"/>
      <c r="RP240" s="35"/>
      <c r="RQ240" s="35"/>
      <c r="RR240" s="35"/>
      <c r="RS240" s="35"/>
      <c r="RT240" s="35"/>
      <c r="RU240" s="35"/>
      <c r="RV240" s="35"/>
      <c r="RW240" s="35"/>
      <c r="RX240" s="35"/>
      <c r="RY240" s="35"/>
      <c r="RZ240" s="35"/>
      <c r="SA240" s="35"/>
      <c r="SB240" s="35"/>
      <c r="SC240" s="35"/>
      <c r="SD240" s="35"/>
      <c r="SE240" s="35"/>
      <c r="SF240" s="35"/>
      <c r="SG240" s="35"/>
      <c r="SH240" s="35"/>
      <c r="SI240" s="35"/>
      <c r="SJ240" s="35"/>
      <c r="SK240" s="35"/>
      <c r="SL240" s="35"/>
      <c r="SM240" s="35"/>
      <c r="SN240" s="35"/>
      <c r="SO240" s="35"/>
      <c r="SP240" s="35"/>
      <c r="SQ240" s="35"/>
      <c r="SR240" s="35"/>
      <c r="SS240" s="35"/>
      <c r="ST240" s="35"/>
      <c r="SU240" s="35"/>
      <c r="SV240" s="35"/>
      <c r="SW240" s="35"/>
      <c r="SX240" s="35"/>
      <c r="SY240" s="35"/>
      <c r="SZ240" s="35"/>
      <c r="TA240" s="35"/>
      <c r="TB240" s="35"/>
      <c r="TC240" s="35"/>
      <c r="TD240" s="35"/>
      <c r="TE240" s="35"/>
      <c r="TF240" s="35"/>
      <c r="TG240" s="35"/>
      <c r="TH240" s="35"/>
      <c r="TI240" s="35"/>
      <c r="TJ240" s="35"/>
      <c r="TK240" s="35"/>
      <c r="TL240" s="35"/>
      <c r="TM240" s="35"/>
      <c r="TN240" s="35"/>
      <c r="TO240" s="35"/>
      <c r="TP240" s="35"/>
      <c r="TQ240" s="35"/>
      <c r="TR240" s="35"/>
      <c r="TS240" s="35"/>
      <c r="TT240" s="35"/>
      <c r="TU240" s="35"/>
      <c r="TV240" s="35"/>
      <c r="TW240" s="35"/>
      <c r="TX240" s="35"/>
      <c r="TY240" s="35"/>
      <c r="TZ240" s="35"/>
      <c r="UA240" s="35"/>
      <c r="UB240" s="35"/>
      <c r="UC240" s="35"/>
      <c r="UD240" s="35"/>
      <c r="UE240" s="35"/>
      <c r="UF240" s="35"/>
      <c r="UG240" s="35"/>
      <c r="UH240" s="35"/>
      <c r="UI240" s="35"/>
      <c r="UJ240" s="35"/>
      <c r="UK240" s="35"/>
      <c r="UL240" s="35"/>
      <c r="UM240" s="35"/>
      <c r="UN240" s="35"/>
      <c r="UO240" s="35"/>
      <c r="UP240" s="35"/>
      <c r="UQ240" s="35"/>
      <c r="UR240" s="35"/>
      <c r="US240" s="35"/>
      <c r="UT240" s="35"/>
      <c r="UU240" s="35"/>
      <c r="UV240" s="35"/>
      <c r="UW240" s="35"/>
      <c r="UX240" s="35"/>
      <c r="UY240" s="35"/>
      <c r="UZ240" s="35"/>
      <c r="VA240" s="35"/>
      <c r="VB240" s="35"/>
      <c r="VC240" s="35"/>
      <c r="VD240" s="35"/>
      <c r="VE240" s="35"/>
      <c r="VF240" s="35"/>
      <c r="VG240" s="35"/>
      <c r="VH240" s="35"/>
      <c r="VI240" s="35"/>
      <c r="VJ240" s="35"/>
      <c r="VK240" s="35"/>
      <c r="VL240" s="35"/>
      <c r="VM240" s="35"/>
      <c r="VN240" s="35"/>
      <c r="VO240" s="35"/>
      <c r="VP240" s="35"/>
      <c r="VQ240" s="35"/>
      <c r="VR240" s="35"/>
      <c r="VS240" s="35"/>
      <c r="VT240" s="35"/>
      <c r="VU240" s="35"/>
      <c r="VV240" s="35"/>
      <c r="VW240" s="35"/>
      <c r="VX240" s="35"/>
      <c r="VY240" s="35"/>
      <c r="VZ240" s="35"/>
      <c r="WA240" s="35"/>
      <c r="WB240" s="35"/>
      <c r="WC240" s="35"/>
      <c r="WD240" s="35"/>
      <c r="WE240" s="35"/>
      <c r="WF240" s="35"/>
      <c r="WG240" s="35"/>
      <c r="WH240" s="35"/>
      <c r="WI240" s="35"/>
      <c r="WJ240" s="35"/>
      <c r="WK240" s="35"/>
      <c r="WL240" s="35"/>
      <c r="WM240" s="35"/>
      <c r="WN240" s="35"/>
      <c r="WO240" s="35"/>
      <c r="WP240" s="35"/>
      <c r="WQ240" s="35"/>
      <c r="WR240" s="35"/>
      <c r="WS240" s="35"/>
      <c r="WT240" s="35"/>
      <c r="WU240" s="35"/>
      <c r="WV240" s="35"/>
      <c r="WW240" s="35"/>
      <c r="WX240" s="35"/>
      <c r="WY240" s="35"/>
      <c r="WZ240" s="35"/>
      <c r="XA240" s="35"/>
      <c r="XB240" s="35"/>
      <c r="XC240" s="35"/>
      <c r="XD240" s="35"/>
      <c r="XE240" s="35"/>
      <c r="XF240" s="35"/>
      <c r="XG240" s="35"/>
      <c r="XH240" s="35"/>
      <c r="XI240" s="35"/>
      <c r="XJ240" s="35"/>
      <c r="XK240" s="35"/>
      <c r="XL240" s="35"/>
      <c r="XM240" s="35"/>
      <c r="XN240" s="35"/>
      <c r="XO240" s="35"/>
      <c r="XP240" s="35"/>
      <c r="XQ240" s="35"/>
      <c r="XR240" s="35"/>
      <c r="XS240" s="35"/>
      <c r="XT240" s="35"/>
      <c r="XU240" s="35"/>
      <c r="XV240" s="35"/>
      <c r="XW240" s="35"/>
      <c r="XX240" s="35"/>
      <c r="XY240" s="35"/>
      <c r="XZ240" s="35"/>
      <c r="YA240" s="35"/>
      <c r="YB240" s="35"/>
      <c r="YC240" s="35"/>
      <c r="YD240" s="35"/>
      <c r="YE240" s="35"/>
      <c r="YF240" s="35"/>
      <c r="YG240" s="35"/>
      <c r="YH240" s="35"/>
      <c r="YI240" s="35"/>
      <c r="YJ240" s="35"/>
      <c r="YK240" s="35"/>
      <c r="YL240" s="35"/>
      <c r="YM240" s="35"/>
      <c r="YN240" s="35"/>
      <c r="YO240" s="35"/>
      <c r="YP240" s="35"/>
      <c r="YQ240" s="35"/>
      <c r="YR240" s="35"/>
      <c r="YS240" s="35"/>
      <c r="YT240" s="35"/>
      <c r="YU240" s="35"/>
      <c r="YV240" s="35"/>
      <c r="YW240" s="35"/>
      <c r="YX240" s="35"/>
      <c r="YY240" s="35"/>
      <c r="YZ240" s="35"/>
      <c r="ZA240" s="35"/>
      <c r="ZB240" s="35"/>
      <c r="ZC240" s="35"/>
      <c r="ZD240" s="35"/>
      <c r="ZE240" s="35"/>
      <c r="ZF240" s="35"/>
      <c r="ZG240" s="35"/>
      <c r="ZH240" s="35"/>
      <c r="ZI240" s="35"/>
      <c r="ZJ240" s="35"/>
      <c r="ZK240" s="35"/>
      <c r="ZL240" s="35"/>
      <c r="ZM240" s="35"/>
      <c r="ZN240" s="35"/>
      <c r="ZO240" s="35"/>
      <c r="ZP240" s="35"/>
      <c r="ZQ240" s="35"/>
      <c r="ZR240" s="35"/>
      <c r="ZS240" s="35"/>
      <c r="ZT240" s="35"/>
      <c r="ZU240" s="35"/>
      <c r="ZV240" s="35"/>
      <c r="ZW240" s="35"/>
      <c r="ZX240" s="35"/>
      <c r="ZY240" s="35"/>
      <c r="ZZ240" s="35"/>
      <c r="AAA240" s="35"/>
      <c r="AAB240" s="35"/>
      <c r="AAC240" s="35"/>
      <c r="AAD240" s="35"/>
      <c r="AAE240" s="35"/>
      <c r="AAF240" s="35"/>
      <c r="AAG240" s="35"/>
      <c r="AAH240" s="35"/>
      <c r="AAI240" s="35"/>
      <c r="AAJ240" s="35"/>
      <c r="AAK240" s="35"/>
      <c r="AAL240" s="35"/>
      <c r="AAM240" s="35"/>
      <c r="AAN240" s="35"/>
      <c r="AAO240" s="35"/>
      <c r="AAP240" s="35"/>
      <c r="AAQ240" s="35"/>
      <c r="AAR240" s="35"/>
      <c r="AAS240" s="35"/>
      <c r="AAT240" s="35"/>
      <c r="AAU240" s="35"/>
      <c r="AAV240" s="35"/>
      <c r="AAW240" s="35"/>
      <c r="AAX240" s="35"/>
      <c r="AAY240" s="35"/>
      <c r="AAZ240" s="35"/>
      <c r="ABA240" s="35"/>
      <c r="ABB240" s="35"/>
      <c r="ABC240" s="35"/>
      <c r="ABD240" s="35"/>
      <c r="ABE240" s="35"/>
      <c r="ABF240" s="35"/>
      <c r="ABG240" s="35"/>
      <c r="ABH240" s="35"/>
      <c r="ABI240" s="35"/>
      <c r="ABJ240" s="35"/>
      <c r="ABK240" s="35"/>
      <c r="ABL240" s="35"/>
      <c r="ABM240" s="35"/>
      <c r="ABN240" s="35"/>
      <c r="ABO240" s="35"/>
      <c r="ABP240" s="35"/>
      <c r="ABQ240" s="35"/>
      <c r="ABR240" s="35"/>
      <c r="ABS240" s="35"/>
      <c r="ABT240" s="35"/>
      <c r="ABU240" s="35"/>
      <c r="ABV240" s="35"/>
      <c r="ABW240" s="35"/>
      <c r="ABX240" s="35"/>
      <c r="ABY240" s="35"/>
      <c r="ABZ240" s="35"/>
      <c r="ACA240" s="35"/>
      <c r="ACB240" s="35"/>
      <c r="ACC240" s="35"/>
      <c r="ACD240" s="35"/>
      <c r="ACE240" s="35"/>
      <c r="ACF240" s="35"/>
      <c r="ACG240" s="35"/>
      <c r="ACH240" s="35"/>
      <c r="ACI240" s="35"/>
      <c r="ACJ240" s="35"/>
      <c r="ACK240" s="35"/>
      <c r="ACL240" s="35"/>
      <c r="ACM240" s="35"/>
      <c r="ACN240" s="35"/>
      <c r="ACO240" s="35"/>
      <c r="ACP240" s="35"/>
      <c r="ACQ240" s="35"/>
      <c r="ACR240" s="35"/>
      <c r="ACS240" s="35"/>
      <c r="ACT240" s="35"/>
      <c r="ACU240" s="35"/>
      <c r="ACV240" s="35"/>
      <c r="ACW240" s="35"/>
      <c r="ACX240" s="35"/>
      <c r="ACY240" s="35"/>
      <c r="ACZ240" s="35"/>
      <c r="ADA240" s="35"/>
      <c r="ADB240" s="35"/>
      <c r="ADC240" s="35"/>
      <c r="ADD240" s="35"/>
      <c r="ADE240" s="35"/>
      <c r="ADF240" s="35"/>
      <c r="ADG240" s="35"/>
      <c r="ADH240" s="35"/>
      <c r="ADI240" s="35"/>
      <c r="ADJ240" s="35"/>
      <c r="ADK240" s="35"/>
      <c r="ADL240" s="35"/>
      <c r="ADM240" s="35"/>
      <c r="ADN240" s="35"/>
      <c r="ADO240" s="35"/>
      <c r="ADP240" s="35"/>
      <c r="ADQ240" s="35"/>
      <c r="ADR240" s="35"/>
      <c r="ADS240" s="35"/>
      <c r="ADT240" s="35"/>
      <c r="ADU240" s="35"/>
      <c r="ADV240" s="35"/>
      <c r="ADW240" s="35"/>
      <c r="ADX240" s="35"/>
      <c r="ADY240" s="35"/>
      <c r="ADZ240" s="35"/>
      <c r="AEA240" s="35"/>
      <c r="AEB240" s="35"/>
      <c r="AEC240" s="35"/>
      <c r="AED240" s="35"/>
      <c r="AEE240" s="35"/>
      <c r="AEF240" s="35"/>
      <c r="AEG240" s="35"/>
      <c r="AEH240" s="35"/>
      <c r="AEI240" s="35"/>
      <c r="AEJ240" s="35"/>
      <c r="AEK240" s="35"/>
      <c r="AEL240" s="35"/>
      <c r="AEM240" s="35"/>
      <c r="AEN240" s="35"/>
      <c r="AEO240" s="35"/>
      <c r="AEP240" s="35"/>
      <c r="AEQ240" s="35"/>
      <c r="AER240" s="35"/>
      <c r="AES240" s="35"/>
      <c r="AET240" s="35"/>
      <c r="AEU240" s="35"/>
      <c r="AEV240" s="35"/>
      <c r="AEW240" s="35"/>
      <c r="AEX240" s="35"/>
      <c r="AEY240" s="35"/>
      <c r="AEZ240" s="35"/>
      <c r="AFA240" s="35"/>
      <c r="AFB240" s="35"/>
      <c r="AFC240" s="35"/>
      <c r="AFD240" s="35"/>
      <c r="AFE240" s="35"/>
      <c r="AFF240" s="35"/>
      <c r="AFG240" s="35"/>
      <c r="AFH240" s="35"/>
      <c r="AFI240" s="35"/>
      <c r="AFJ240" s="35"/>
      <c r="AFK240" s="35"/>
      <c r="AFL240" s="35"/>
      <c r="AFM240" s="35"/>
      <c r="AFN240" s="35"/>
      <c r="AFO240" s="35"/>
      <c r="AFP240" s="35"/>
      <c r="AFQ240" s="35"/>
      <c r="AFR240" s="35"/>
      <c r="AFS240" s="35"/>
      <c r="AFT240" s="35"/>
      <c r="AFU240" s="35"/>
      <c r="AFV240" s="35"/>
      <c r="AFW240" s="35"/>
      <c r="AFX240" s="35"/>
      <c r="AFY240" s="35"/>
      <c r="AFZ240" s="35"/>
      <c r="AGA240" s="35"/>
      <c r="AGB240" s="35"/>
      <c r="AGC240" s="35"/>
      <c r="AGD240" s="35"/>
      <c r="AGE240" s="35"/>
      <c r="AGF240" s="35"/>
      <c r="AGG240" s="35"/>
      <c r="AGH240" s="35"/>
      <c r="AGI240" s="35"/>
      <c r="AGJ240" s="35"/>
      <c r="AGK240" s="35"/>
      <c r="AGL240" s="35"/>
      <c r="AGM240" s="35"/>
      <c r="AGN240" s="35"/>
      <c r="AGO240" s="35"/>
      <c r="AGP240" s="35"/>
      <c r="AGQ240" s="35"/>
      <c r="AGR240" s="35"/>
      <c r="AGS240" s="35"/>
      <c r="AGT240" s="35"/>
      <c r="AGU240" s="35"/>
      <c r="AGV240" s="35"/>
      <c r="AGW240" s="35"/>
      <c r="AGX240" s="35"/>
      <c r="AGY240" s="35"/>
      <c r="AGZ240" s="35"/>
      <c r="AHA240" s="35"/>
      <c r="AHB240" s="35"/>
      <c r="AHC240" s="35"/>
      <c r="AHD240" s="35"/>
      <c r="AHE240" s="35"/>
      <c r="AHF240" s="35"/>
      <c r="AHG240" s="35"/>
      <c r="AHH240" s="35"/>
      <c r="AHI240" s="35"/>
      <c r="AHJ240" s="35"/>
      <c r="AHK240" s="35"/>
      <c r="AHL240" s="35"/>
      <c r="AHM240" s="35"/>
      <c r="AHN240" s="35"/>
      <c r="AHO240" s="35"/>
      <c r="AHP240" s="35"/>
      <c r="AHQ240" s="35"/>
      <c r="AHR240" s="35"/>
      <c r="AHS240" s="35"/>
      <c r="AHT240" s="35"/>
      <c r="AHU240" s="35"/>
      <c r="AHV240" s="35"/>
      <c r="AHW240" s="35"/>
      <c r="AHX240" s="35"/>
      <c r="AHY240" s="35"/>
      <c r="AHZ240" s="35"/>
      <c r="AIA240" s="35"/>
      <c r="AIB240" s="35"/>
      <c r="AIC240" s="35"/>
      <c r="AID240" s="35"/>
      <c r="AIE240" s="35"/>
      <c r="AIF240" s="35"/>
      <c r="AIG240" s="35"/>
      <c r="AIH240" s="35"/>
      <c r="AII240" s="35"/>
      <c r="AIJ240" s="35"/>
      <c r="AIK240" s="35"/>
      <c r="AIL240" s="35"/>
      <c r="AIM240" s="35"/>
      <c r="AIN240" s="35"/>
      <c r="AIO240" s="35"/>
      <c r="AIP240" s="35"/>
      <c r="AIQ240" s="35"/>
      <c r="AIR240" s="35"/>
      <c r="AIS240" s="35"/>
      <c r="AIT240" s="35"/>
      <c r="AIU240" s="35"/>
      <c r="AIV240" s="35"/>
      <c r="AIW240" s="35"/>
      <c r="AIX240" s="35"/>
      <c r="AIY240" s="35"/>
      <c r="AIZ240" s="35"/>
      <c r="AJA240" s="35"/>
      <c r="AJB240" s="35"/>
      <c r="AJC240" s="35"/>
      <c r="AJD240" s="35"/>
      <c r="AJE240" s="35"/>
      <c r="AJF240" s="35"/>
      <c r="AJG240" s="35"/>
      <c r="AJH240" s="35"/>
      <c r="AJI240" s="35"/>
      <c r="AJJ240" s="35"/>
      <c r="AJK240" s="35"/>
      <c r="AJL240" s="35"/>
      <c r="AJM240" s="35"/>
      <c r="AJN240" s="35"/>
      <c r="AJO240" s="35"/>
      <c r="AJP240" s="35"/>
      <c r="AJQ240" s="35"/>
      <c r="AJR240" s="35"/>
      <c r="AJS240" s="35"/>
      <c r="AJT240" s="35"/>
      <c r="AJU240" s="35"/>
      <c r="AJV240" s="35"/>
      <c r="AJW240" s="35"/>
      <c r="AJX240" s="35"/>
      <c r="AJY240" s="35"/>
      <c r="AJZ240" s="35"/>
      <c r="AKA240" s="35"/>
      <c r="AKB240" s="35"/>
      <c r="AKC240" s="35"/>
      <c r="AKD240" s="35"/>
      <c r="AKE240" s="35"/>
      <c r="AKF240" s="35"/>
      <c r="AKG240" s="35"/>
      <c r="AKH240" s="35"/>
      <c r="AKI240" s="35"/>
      <c r="AKJ240" s="35"/>
      <c r="AKK240" s="35"/>
      <c r="AKL240" s="35"/>
      <c r="AKM240" s="35"/>
      <c r="AKN240" s="35"/>
      <c r="AKO240" s="35"/>
      <c r="AKP240" s="35"/>
      <c r="AKQ240" s="35"/>
      <c r="AKR240" s="35"/>
      <c r="AKS240" s="35"/>
      <c r="AKT240" s="35"/>
      <c r="AKU240" s="35"/>
      <c r="AKV240" s="35"/>
      <c r="AKW240" s="35"/>
      <c r="AKX240" s="35"/>
      <c r="AKY240" s="35"/>
      <c r="AKZ240" s="35"/>
      <c r="ALA240" s="35"/>
      <c r="ALB240" s="35"/>
      <c r="ALC240" s="35"/>
      <c r="ALD240" s="35"/>
      <c r="ALE240" s="35"/>
      <c r="ALF240" s="35"/>
      <c r="ALG240" s="35"/>
      <c r="ALH240" s="35"/>
      <c r="ALI240" s="35"/>
      <c r="ALJ240" s="35"/>
      <c r="ALK240" s="35"/>
      <c r="ALL240" s="35"/>
      <c r="ALM240" s="35"/>
      <c r="ALN240" s="35"/>
      <c r="ALO240" s="35"/>
      <c r="ALP240" s="35"/>
      <c r="ALQ240" s="35"/>
      <c r="ALR240" s="35"/>
      <c r="ALS240" s="35"/>
      <c r="ALT240" s="35"/>
      <c r="ALU240" s="35"/>
      <c r="ALV240" s="35"/>
      <c r="ALW240" s="35"/>
      <c r="ALX240" s="35"/>
      <c r="ALY240" s="35"/>
      <c r="ALZ240" s="35"/>
      <c r="AMA240" s="35"/>
    </row>
    <row r="241" spans="14:1015">
      <c r="N241" s="3">
        <f>Y241*info!T$4+AC241*info!T$5+AG241*info!T$6+AK241*info!T$7+N240</f>
        <v>5.5841999999999974</v>
      </c>
      <c r="P241" s="45">
        <v>201</v>
      </c>
      <c r="Q241" s="131"/>
      <c r="R241" s="131"/>
      <c r="S241" s="161">
        <f t="shared" si="125"/>
        <v>3.5870355731225302E-2</v>
      </c>
      <c r="T241" s="169">
        <f>AA240*$AA$30*$AA$34*(1-$AA$32)+AE240*$AE$30*$AE$34*(1-$AE$32)+AI240*$AI$30*$AI$34*(1-$AI$32)+AM240*$AM$30*$AM$34*(1-$AM$32)+AQ240*$AQ$30*$AQ$34*(1-$AQ$32)+AU240*$AU$30*$AU$34*(1-$AU$32)+Q241-R241+AW240+AX240+Advance!G215</f>
        <v>0.32789999999999858</v>
      </c>
      <c r="U241" s="132">
        <f t="shared" si="134"/>
        <v>0</v>
      </c>
      <c r="V241" s="165">
        <f t="shared" si="113"/>
        <v>0.32789999999999858</v>
      </c>
      <c r="W241" s="166">
        <f t="shared" si="126"/>
        <v>12.768000000000001</v>
      </c>
      <c r="X241" s="49"/>
      <c r="Y241" s="42">
        <f t="shared" si="105"/>
        <v>0</v>
      </c>
      <c r="Z241" s="46">
        <f t="shared" si="127"/>
        <v>0</v>
      </c>
      <c r="AA241" s="47">
        <f t="shared" si="114"/>
        <v>0</v>
      </c>
      <c r="AB241" s="48">
        <f t="shared" si="115"/>
        <v>0.32789999999999858</v>
      </c>
      <c r="AC241" s="49">
        <f t="shared" si="116"/>
        <v>4</v>
      </c>
      <c r="AD241" s="46">
        <f t="shared" si="128"/>
        <v>-4</v>
      </c>
      <c r="AE241" s="46">
        <f t="shared" si="117"/>
        <v>100</v>
      </c>
      <c r="AF241" s="50">
        <f t="shared" si="106"/>
        <v>0.27989999999999859</v>
      </c>
      <c r="AG241" s="42">
        <f t="shared" si="129"/>
        <v>5</v>
      </c>
      <c r="AH241" s="46">
        <f t="shared" si="130"/>
        <v>-5</v>
      </c>
      <c r="AI241" s="46">
        <f t="shared" si="118"/>
        <v>200</v>
      </c>
      <c r="AJ241" s="50">
        <f t="shared" si="107"/>
        <v>0.1598999999999986</v>
      </c>
      <c r="AK241" s="42">
        <f t="shared" si="119"/>
        <v>4</v>
      </c>
      <c r="AL241" s="46">
        <f t="shared" si="131"/>
        <v>-2</v>
      </c>
      <c r="AM241" s="46">
        <f t="shared" si="120"/>
        <v>188</v>
      </c>
      <c r="AN241" s="50">
        <f t="shared" si="108"/>
        <v>1.589999999999861E-2</v>
      </c>
      <c r="AO241" s="42">
        <f t="shared" si="121"/>
        <v>0</v>
      </c>
      <c r="AP241" s="46">
        <f t="shared" si="132"/>
        <v>0</v>
      </c>
      <c r="AQ241" s="46">
        <f t="shared" si="122"/>
        <v>0</v>
      </c>
      <c r="AR241" s="50">
        <f t="shared" si="109"/>
        <v>1.589999999999861E-2</v>
      </c>
      <c r="AS241" s="42">
        <f t="shared" si="123"/>
        <v>0</v>
      </c>
      <c r="AT241" s="46">
        <f t="shared" si="133"/>
        <v>0</v>
      </c>
      <c r="AU241" s="46">
        <f t="shared" si="124"/>
        <v>0</v>
      </c>
      <c r="AV241" s="51">
        <f t="shared" si="110"/>
        <v>1.589999999999861E-2</v>
      </c>
      <c r="AW241" s="42">
        <f t="shared" si="111"/>
        <v>0.32789999999999858</v>
      </c>
      <c r="AX241" s="43">
        <f t="shared" si="112"/>
        <v>-0.31199999999999994</v>
      </c>
      <c r="AY241" s="42">
        <f t="shared" ref="AY241:AY304" si="135">+AA241+AE241+AI241+AM241+AQ241+AU241</f>
        <v>488</v>
      </c>
      <c r="AZ241" s="52">
        <f t="shared" ref="AZ241:AZ304" si="136">+AA241*$AA$30+AE241*$AE$30+AI241*$AI$30+AM241*$AM$30+AQ241*$AQ$30+AU241*$AU$30</f>
        <v>12.768000000000001</v>
      </c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  <c r="QR241" s="35"/>
      <c r="QS241" s="35"/>
      <c r="QT241" s="35"/>
      <c r="QU241" s="35"/>
      <c r="QV241" s="35"/>
      <c r="QW241" s="35"/>
      <c r="QX241" s="35"/>
      <c r="QY241" s="35"/>
      <c r="QZ241" s="35"/>
      <c r="RA241" s="35"/>
      <c r="RB241" s="35"/>
      <c r="RC241" s="35"/>
      <c r="RD241" s="35"/>
      <c r="RE241" s="35"/>
      <c r="RF241" s="35"/>
      <c r="RG241" s="35"/>
      <c r="RH241" s="35"/>
      <c r="RI241" s="35"/>
      <c r="RJ241" s="35"/>
      <c r="RK241" s="35"/>
      <c r="RL241" s="35"/>
      <c r="RM241" s="35"/>
      <c r="RN241" s="35"/>
      <c r="RO241" s="35"/>
      <c r="RP241" s="35"/>
      <c r="RQ241" s="35"/>
      <c r="RR241" s="35"/>
      <c r="RS241" s="35"/>
      <c r="RT241" s="35"/>
      <c r="RU241" s="35"/>
      <c r="RV241" s="35"/>
      <c r="RW241" s="35"/>
      <c r="RX241" s="35"/>
      <c r="RY241" s="35"/>
      <c r="RZ241" s="35"/>
      <c r="SA241" s="35"/>
      <c r="SB241" s="35"/>
      <c r="SC241" s="35"/>
      <c r="SD241" s="35"/>
      <c r="SE241" s="35"/>
      <c r="SF241" s="35"/>
      <c r="SG241" s="35"/>
      <c r="SH241" s="35"/>
      <c r="SI241" s="35"/>
      <c r="SJ241" s="35"/>
      <c r="SK241" s="35"/>
      <c r="SL241" s="35"/>
      <c r="SM241" s="35"/>
      <c r="SN241" s="35"/>
      <c r="SO241" s="35"/>
      <c r="SP241" s="35"/>
      <c r="SQ241" s="35"/>
      <c r="SR241" s="35"/>
      <c r="SS241" s="35"/>
      <c r="ST241" s="35"/>
      <c r="SU241" s="35"/>
      <c r="SV241" s="35"/>
      <c r="SW241" s="35"/>
      <c r="SX241" s="35"/>
      <c r="SY241" s="35"/>
      <c r="SZ241" s="35"/>
      <c r="TA241" s="35"/>
      <c r="TB241" s="35"/>
      <c r="TC241" s="35"/>
      <c r="TD241" s="35"/>
      <c r="TE241" s="35"/>
      <c r="TF241" s="35"/>
      <c r="TG241" s="35"/>
      <c r="TH241" s="35"/>
      <c r="TI241" s="35"/>
      <c r="TJ241" s="35"/>
      <c r="TK241" s="35"/>
      <c r="TL241" s="35"/>
      <c r="TM241" s="35"/>
      <c r="TN241" s="35"/>
      <c r="TO241" s="35"/>
      <c r="TP241" s="35"/>
      <c r="TQ241" s="35"/>
      <c r="TR241" s="35"/>
      <c r="TS241" s="35"/>
      <c r="TT241" s="35"/>
      <c r="TU241" s="35"/>
      <c r="TV241" s="35"/>
      <c r="TW241" s="35"/>
      <c r="TX241" s="35"/>
      <c r="TY241" s="35"/>
      <c r="TZ241" s="35"/>
      <c r="UA241" s="35"/>
      <c r="UB241" s="35"/>
      <c r="UC241" s="35"/>
      <c r="UD241" s="35"/>
      <c r="UE241" s="35"/>
      <c r="UF241" s="35"/>
      <c r="UG241" s="35"/>
      <c r="UH241" s="35"/>
      <c r="UI241" s="35"/>
      <c r="UJ241" s="35"/>
      <c r="UK241" s="35"/>
      <c r="UL241" s="35"/>
      <c r="UM241" s="35"/>
      <c r="UN241" s="35"/>
      <c r="UO241" s="35"/>
      <c r="UP241" s="35"/>
      <c r="UQ241" s="35"/>
      <c r="UR241" s="35"/>
      <c r="US241" s="35"/>
      <c r="UT241" s="35"/>
      <c r="UU241" s="35"/>
      <c r="UV241" s="35"/>
      <c r="UW241" s="35"/>
      <c r="UX241" s="35"/>
      <c r="UY241" s="35"/>
      <c r="UZ241" s="35"/>
      <c r="VA241" s="35"/>
      <c r="VB241" s="35"/>
      <c r="VC241" s="35"/>
      <c r="VD241" s="35"/>
      <c r="VE241" s="35"/>
      <c r="VF241" s="35"/>
      <c r="VG241" s="35"/>
      <c r="VH241" s="35"/>
      <c r="VI241" s="35"/>
      <c r="VJ241" s="35"/>
      <c r="VK241" s="35"/>
      <c r="VL241" s="35"/>
      <c r="VM241" s="35"/>
      <c r="VN241" s="35"/>
      <c r="VO241" s="35"/>
      <c r="VP241" s="35"/>
      <c r="VQ241" s="35"/>
      <c r="VR241" s="35"/>
      <c r="VS241" s="35"/>
      <c r="VT241" s="35"/>
      <c r="VU241" s="35"/>
      <c r="VV241" s="35"/>
      <c r="VW241" s="35"/>
      <c r="VX241" s="35"/>
      <c r="VY241" s="35"/>
      <c r="VZ241" s="35"/>
      <c r="WA241" s="35"/>
      <c r="WB241" s="35"/>
      <c r="WC241" s="35"/>
      <c r="WD241" s="35"/>
      <c r="WE241" s="35"/>
      <c r="WF241" s="35"/>
      <c r="WG241" s="35"/>
      <c r="WH241" s="35"/>
      <c r="WI241" s="35"/>
      <c r="WJ241" s="35"/>
      <c r="WK241" s="35"/>
      <c r="WL241" s="35"/>
      <c r="WM241" s="35"/>
      <c r="WN241" s="35"/>
      <c r="WO241" s="35"/>
      <c r="WP241" s="35"/>
      <c r="WQ241" s="35"/>
      <c r="WR241" s="35"/>
      <c r="WS241" s="35"/>
      <c r="WT241" s="35"/>
      <c r="WU241" s="35"/>
      <c r="WV241" s="35"/>
      <c r="WW241" s="35"/>
      <c r="WX241" s="35"/>
      <c r="WY241" s="35"/>
      <c r="WZ241" s="35"/>
      <c r="XA241" s="35"/>
      <c r="XB241" s="35"/>
      <c r="XC241" s="35"/>
      <c r="XD241" s="35"/>
      <c r="XE241" s="35"/>
      <c r="XF241" s="35"/>
      <c r="XG241" s="35"/>
      <c r="XH241" s="35"/>
      <c r="XI241" s="35"/>
      <c r="XJ241" s="35"/>
      <c r="XK241" s="35"/>
      <c r="XL241" s="35"/>
      <c r="XM241" s="35"/>
      <c r="XN241" s="35"/>
      <c r="XO241" s="35"/>
      <c r="XP241" s="35"/>
      <c r="XQ241" s="35"/>
      <c r="XR241" s="35"/>
      <c r="XS241" s="35"/>
      <c r="XT241" s="35"/>
      <c r="XU241" s="35"/>
      <c r="XV241" s="35"/>
      <c r="XW241" s="35"/>
      <c r="XX241" s="35"/>
      <c r="XY241" s="35"/>
      <c r="XZ241" s="35"/>
      <c r="YA241" s="35"/>
      <c r="YB241" s="35"/>
      <c r="YC241" s="35"/>
      <c r="YD241" s="35"/>
      <c r="YE241" s="35"/>
      <c r="YF241" s="35"/>
      <c r="YG241" s="35"/>
      <c r="YH241" s="35"/>
      <c r="YI241" s="35"/>
      <c r="YJ241" s="35"/>
      <c r="YK241" s="35"/>
      <c r="YL241" s="35"/>
      <c r="YM241" s="35"/>
      <c r="YN241" s="35"/>
      <c r="YO241" s="35"/>
      <c r="YP241" s="35"/>
      <c r="YQ241" s="35"/>
      <c r="YR241" s="35"/>
      <c r="YS241" s="35"/>
      <c r="YT241" s="35"/>
      <c r="YU241" s="35"/>
      <c r="YV241" s="35"/>
      <c r="YW241" s="35"/>
      <c r="YX241" s="35"/>
      <c r="YY241" s="35"/>
      <c r="YZ241" s="35"/>
      <c r="ZA241" s="35"/>
      <c r="ZB241" s="35"/>
      <c r="ZC241" s="35"/>
      <c r="ZD241" s="35"/>
      <c r="ZE241" s="35"/>
      <c r="ZF241" s="35"/>
      <c r="ZG241" s="35"/>
      <c r="ZH241" s="35"/>
      <c r="ZI241" s="35"/>
      <c r="ZJ241" s="35"/>
      <c r="ZK241" s="35"/>
      <c r="ZL241" s="35"/>
      <c r="ZM241" s="35"/>
      <c r="ZN241" s="35"/>
      <c r="ZO241" s="35"/>
      <c r="ZP241" s="35"/>
      <c r="ZQ241" s="35"/>
      <c r="ZR241" s="35"/>
      <c r="ZS241" s="35"/>
      <c r="ZT241" s="35"/>
      <c r="ZU241" s="35"/>
      <c r="ZV241" s="35"/>
      <c r="ZW241" s="35"/>
      <c r="ZX241" s="35"/>
      <c r="ZY241" s="35"/>
      <c r="ZZ241" s="35"/>
      <c r="AAA241" s="35"/>
      <c r="AAB241" s="35"/>
      <c r="AAC241" s="35"/>
      <c r="AAD241" s="35"/>
      <c r="AAE241" s="35"/>
      <c r="AAF241" s="35"/>
      <c r="AAG241" s="35"/>
      <c r="AAH241" s="35"/>
      <c r="AAI241" s="35"/>
      <c r="AAJ241" s="35"/>
      <c r="AAK241" s="35"/>
      <c r="AAL241" s="35"/>
      <c r="AAM241" s="35"/>
      <c r="AAN241" s="35"/>
      <c r="AAO241" s="35"/>
      <c r="AAP241" s="35"/>
      <c r="AAQ241" s="35"/>
      <c r="AAR241" s="35"/>
      <c r="AAS241" s="35"/>
      <c r="AAT241" s="35"/>
      <c r="AAU241" s="35"/>
      <c r="AAV241" s="35"/>
      <c r="AAW241" s="35"/>
      <c r="AAX241" s="35"/>
      <c r="AAY241" s="35"/>
      <c r="AAZ241" s="35"/>
      <c r="ABA241" s="35"/>
      <c r="ABB241" s="35"/>
      <c r="ABC241" s="35"/>
      <c r="ABD241" s="35"/>
      <c r="ABE241" s="35"/>
      <c r="ABF241" s="35"/>
      <c r="ABG241" s="35"/>
      <c r="ABH241" s="35"/>
      <c r="ABI241" s="35"/>
      <c r="ABJ241" s="35"/>
      <c r="ABK241" s="35"/>
      <c r="ABL241" s="35"/>
      <c r="ABM241" s="35"/>
      <c r="ABN241" s="35"/>
      <c r="ABO241" s="35"/>
      <c r="ABP241" s="35"/>
      <c r="ABQ241" s="35"/>
      <c r="ABR241" s="35"/>
      <c r="ABS241" s="35"/>
      <c r="ABT241" s="35"/>
      <c r="ABU241" s="35"/>
      <c r="ABV241" s="35"/>
      <c r="ABW241" s="35"/>
      <c r="ABX241" s="35"/>
      <c r="ABY241" s="35"/>
      <c r="ABZ241" s="35"/>
      <c r="ACA241" s="35"/>
      <c r="ACB241" s="35"/>
      <c r="ACC241" s="35"/>
      <c r="ACD241" s="35"/>
      <c r="ACE241" s="35"/>
      <c r="ACF241" s="35"/>
      <c r="ACG241" s="35"/>
      <c r="ACH241" s="35"/>
      <c r="ACI241" s="35"/>
      <c r="ACJ241" s="35"/>
      <c r="ACK241" s="35"/>
      <c r="ACL241" s="35"/>
      <c r="ACM241" s="35"/>
      <c r="ACN241" s="35"/>
      <c r="ACO241" s="35"/>
      <c r="ACP241" s="35"/>
      <c r="ACQ241" s="35"/>
      <c r="ACR241" s="35"/>
      <c r="ACS241" s="35"/>
      <c r="ACT241" s="35"/>
      <c r="ACU241" s="35"/>
      <c r="ACV241" s="35"/>
      <c r="ACW241" s="35"/>
      <c r="ACX241" s="35"/>
      <c r="ACY241" s="35"/>
      <c r="ACZ241" s="35"/>
      <c r="ADA241" s="35"/>
      <c r="ADB241" s="35"/>
      <c r="ADC241" s="35"/>
      <c r="ADD241" s="35"/>
      <c r="ADE241" s="35"/>
      <c r="ADF241" s="35"/>
      <c r="ADG241" s="35"/>
      <c r="ADH241" s="35"/>
      <c r="ADI241" s="35"/>
      <c r="ADJ241" s="35"/>
      <c r="ADK241" s="35"/>
      <c r="ADL241" s="35"/>
      <c r="ADM241" s="35"/>
      <c r="ADN241" s="35"/>
      <c r="ADO241" s="35"/>
      <c r="ADP241" s="35"/>
      <c r="ADQ241" s="35"/>
      <c r="ADR241" s="35"/>
      <c r="ADS241" s="35"/>
      <c r="ADT241" s="35"/>
      <c r="ADU241" s="35"/>
      <c r="ADV241" s="35"/>
      <c r="ADW241" s="35"/>
      <c r="ADX241" s="35"/>
      <c r="ADY241" s="35"/>
      <c r="ADZ241" s="35"/>
      <c r="AEA241" s="35"/>
      <c r="AEB241" s="35"/>
      <c r="AEC241" s="35"/>
      <c r="AED241" s="35"/>
      <c r="AEE241" s="35"/>
      <c r="AEF241" s="35"/>
      <c r="AEG241" s="35"/>
      <c r="AEH241" s="35"/>
      <c r="AEI241" s="35"/>
      <c r="AEJ241" s="35"/>
      <c r="AEK241" s="35"/>
      <c r="AEL241" s="35"/>
      <c r="AEM241" s="35"/>
      <c r="AEN241" s="35"/>
      <c r="AEO241" s="35"/>
      <c r="AEP241" s="35"/>
      <c r="AEQ241" s="35"/>
      <c r="AER241" s="35"/>
      <c r="AES241" s="35"/>
      <c r="AET241" s="35"/>
      <c r="AEU241" s="35"/>
      <c r="AEV241" s="35"/>
      <c r="AEW241" s="35"/>
      <c r="AEX241" s="35"/>
      <c r="AEY241" s="35"/>
      <c r="AEZ241" s="35"/>
      <c r="AFA241" s="35"/>
      <c r="AFB241" s="35"/>
      <c r="AFC241" s="35"/>
      <c r="AFD241" s="35"/>
      <c r="AFE241" s="35"/>
      <c r="AFF241" s="35"/>
      <c r="AFG241" s="35"/>
      <c r="AFH241" s="35"/>
      <c r="AFI241" s="35"/>
      <c r="AFJ241" s="35"/>
      <c r="AFK241" s="35"/>
      <c r="AFL241" s="35"/>
      <c r="AFM241" s="35"/>
      <c r="AFN241" s="35"/>
      <c r="AFO241" s="35"/>
      <c r="AFP241" s="35"/>
      <c r="AFQ241" s="35"/>
      <c r="AFR241" s="35"/>
      <c r="AFS241" s="35"/>
      <c r="AFT241" s="35"/>
      <c r="AFU241" s="35"/>
      <c r="AFV241" s="35"/>
      <c r="AFW241" s="35"/>
      <c r="AFX241" s="35"/>
      <c r="AFY241" s="35"/>
      <c r="AFZ241" s="35"/>
      <c r="AGA241" s="35"/>
      <c r="AGB241" s="35"/>
      <c r="AGC241" s="35"/>
      <c r="AGD241" s="35"/>
      <c r="AGE241" s="35"/>
      <c r="AGF241" s="35"/>
      <c r="AGG241" s="35"/>
      <c r="AGH241" s="35"/>
      <c r="AGI241" s="35"/>
      <c r="AGJ241" s="35"/>
      <c r="AGK241" s="35"/>
      <c r="AGL241" s="35"/>
      <c r="AGM241" s="35"/>
      <c r="AGN241" s="35"/>
      <c r="AGO241" s="35"/>
      <c r="AGP241" s="35"/>
      <c r="AGQ241" s="35"/>
      <c r="AGR241" s="35"/>
      <c r="AGS241" s="35"/>
      <c r="AGT241" s="35"/>
      <c r="AGU241" s="35"/>
      <c r="AGV241" s="35"/>
      <c r="AGW241" s="35"/>
      <c r="AGX241" s="35"/>
      <c r="AGY241" s="35"/>
      <c r="AGZ241" s="35"/>
      <c r="AHA241" s="35"/>
      <c r="AHB241" s="35"/>
      <c r="AHC241" s="35"/>
      <c r="AHD241" s="35"/>
      <c r="AHE241" s="35"/>
      <c r="AHF241" s="35"/>
      <c r="AHG241" s="35"/>
      <c r="AHH241" s="35"/>
      <c r="AHI241" s="35"/>
      <c r="AHJ241" s="35"/>
      <c r="AHK241" s="35"/>
      <c r="AHL241" s="35"/>
      <c r="AHM241" s="35"/>
      <c r="AHN241" s="35"/>
      <c r="AHO241" s="35"/>
      <c r="AHP241" s="35"/>
      <c r="AHQ241" s="35"/>
      <c r="AHR241" s="35"/>
      <c r="AHS241" s="35"/>
      <c r="AHT241" s="35"/>
      <c r="AHU241" s="35"/>
      <c r="AHV241" s="35"/>
      <c r="AHW241" s="35"/>
      <c r="AHX241" s="35"/>
      <c r="AHY241" s="35"/>
      <c r="AHZ241" s="35"/>
      <c r="AIA241" s="35"/>
      <c r="AIB241" s="35"/>
      <c r="AIC241" s="35"/>
      <c r="AID241" s="35"/>
      <c r="AIE241" s="35"/>
      <c r="AIF241" s="35"/>
      <c r="AIG241" s="35"/>
      <c r="AIH241" s="35"/>
      <c r="AII241" s="35"/>
      <c r="AIJ241" s="35"/>
      <c r="AIK241" s="35"/>
      <c r="AIL241" s="35"/>
      <c r="AIM241" s="35"/>
      <c r="AIN241" s="35"/>
      <c r="AIO241" s="35"/>
      <c r="AIP241" s="35"/>
      <c r="AIQ241" s="35"/>
      <c r="AIR241" s="35"/>
      <c r="AIS241" s="35"/>
      <c r="AIT241" s="35"/>
      <c r="AIU241" s="35"/>
      <c r="AIV241" s="35"/>
      <c r="AIW241" s="35"/>
      <c r="AIX241" s="35"/>
      <c r="AIY241" s="35"/>
      <c r="AIZ241" s="35"/>
      <c r="AJA241" s="35"/>
      <c r="AJB241" s="35"/>
      <c r="AJC241" s="35"/>
      <c r="AJD241" s="35"/>
      <c r="AJE241" s="35"/>
      <c r="AJF241" s="35"/>
      <c r="AJG241" s="35"/>
      <c r="AJH241" s="35"/>
      <c r="AJI241" s="35"/>
      <c r="AJJ241" s="35"/>
      <c r="AJK241" s="35"/>
      <c r="AJL241" s="35"/>
      <c r="AJM241" s="35"/>
      <c r="AJN241" s="35"/>
      <c r="AJO241" s="35"/>
      <c r="AJP241" s="35"/>
      <c r="AJQ241" s="35"/>
      <c r="AJR241" s="35"/>
      <c r="AJS241" s="35"/>
      <c r="AJT241" s="35"/>
      <c r="AJU241" s="35"/>
      <c r="AJV241" s="35"/>
      <c r="AJW241" s="35"/>
      <c r="AJX241" s="35"/>
      <c r="AJY241" s="35"/>
      <c r="AJZ241" s="35"/>
      <c r="AKA241" s="35"/>
      <c r="AKB241" s="35"/>
      <c r="AKC241" s="35"/>
      <c r="AKD241" s="35"/>
      <c r="AKE241" s="35"/>
      <c r="AKF241" s="35"/>
      <c r="AKG241" s="35"/>
      <c r="AKH241" s="35"/>
      <c r="AKI241" s="35"/>
      <c r="AKJ241" s="35"/>
      <c r="AKK241" s="35"/>
      <c r="AKL241" s="35"/>
      <c r="AKM241" s="35"/>
      <c r="AKN241" s="35"/>
      <c r="AKO241" s="35"/>
      <c r="AKP241" s="35"/>
      <c r="AKQ241" s="35"/>
      <c r="AKR241" s="35"/>
      <c r="AKS241" s="35"/>
      <c r="AKT241" s="35"/>
      <c r="AKU241" s="35"/>
      <c r="AKV241" s="35"/>
      <c r="AKW241" s="35"/>
      <c r="AKX241" s="35"/>
      <c r="AKY241" s="35"/>
      <c r="AKZ241" s="35"/>
      <c r="ALA241" s="35"/>
      <c r="ALB241" s="35"/>
      <c r="ALC241" s="35"/>
      <c r="ALD241" s="35"/>
      <c r="ALE241" s="35"/>
      <c r="ALF241" s="35"/>
      <c r="ALG241" s="35"/>
      <c r="ALH241" s="35"/>
      <c r="ALI241" s="35"/>
      <c r="ALJ241" s="35"/>
      <c r="ALK241" s="35"/>
      <c r="ALL241" s="35"/>
      <c r="ALM241" s="35"/>
      <c r="ALN241" s="35"/>
      <c r="ALO241" s="35"/>
      <c r="ALP241" s="35"/>
      <c r="ALQ241" s="35"/>
      <c r="ALR241" s="35"/>
      <c r="ALS241" s="35"/>
      <c r="ALT241" s="35"/>
      <c r="ALU241" s="35"/>
      <c r="ALV241" s="35"/>
      <c r="ALW241" s="35"/>
      <c r="ALX241" s="35"/>
      <c r="ALY241" s="35"/>
      <c r="ALZ241" s="35"/>
      <c r="AMA241" s="35"/>
    </row>
    <row r="242" spans="14:1015">
      <c r="N242" s="3">
        <f>Y242*info!T$4+AC242*info!T$5+AG242*info!T$6+AK242*info!T$7+N241</f>
        <v>5.6237999999999975</v>
      </c>
      <c r="P242" s="45">
        <v>202</v>
      </c>
      <c r="Q242" s="131"/>
      <c r="R242" s="131"/>
      <c r="S242" s="161">
        <f t="shared" si="125"/>
        <v>3.6033992094861668E-2</v>
      </c>
      <c r="T242" s="169">
        <f>AA241*$AA$30*$AA$34*(1-$AA$32)+AE241*$AE$30*$AE$34*(1-$AE$32)+AI241*$AI$30*$AI$34*(1-$AI$32)+AM241*$AM$30*$AM$34*(1-$AM$32)+AQ241*$AQ$30*$AQ$34*(1-$AQ$32)+AU241*$AU$30*$AU$34*(1-$AU$32)+Q242-R242+AW241+AX241+Advance!G216</f>
        <v>0.33509999999999873</v>
      </c>
      <c r="U242" s="132">
        <f t="shared" si="134"/>
        <v>0</v>
      </c>
      <c r="V242" s="165">
        <f t="shared" si="113"/>
        <v>0.33509999999999873</v>
      </c>
      <c r="W242" s="166">
        <f t="shared" si="126"/>
        <v>12.84</v>
      </c>
      <c r="X242" s="49"/>
      <c r="Y242" s="42">
        <f t="shared" si="105"/>
        <v>0</v>
      </c>
      <c r="Z242" s="46">
        <f t="shared" si="127"/>
        <v>0</v>
      </c>
      <c r="AA242" s="47">
        <f t="shared" si="114"/>
        <v>0</v>
      </c>
      <c r="AB242" s="48">
        <f t="shared" si="115"/>
        <v>0.33509999999999873</v>
      </c>
      <c r="AC242" s="49">
        <f t="shared" si="116"/>
        <v>0</v>
      </c>
      <c r="AD242" s="46">
        <f t="shared" si="128"/>
        <v>0</v>
      </c>
      <c r="AE242" s="46">
        <f t="shared" si="117"/>
        <v>100</v>
      </c>
      <c r="AF242" s="50">
        <f t="shared" si="106"/>
        <v>0.33509999999999873</v>
      </c>
      <c r="AG242" s="42">
        <f t="shared" si="129"/>
        <v>6</v>
      </c>
      <c r="AH242" s="46">
        <f t="shared" si="130"/>
        <v>-6</v>
      </c>
      <c r="AI242" s="46">
        <f t="shared" si="118"/>
        <v>200</v>
      </c>
      <c r="AJ242" s="50">
        <f t="shared" si="107"/>
        <v>0.19109999999999872</v>
      </c>
      <c r="AK242" s="42">
        <f t="shared" si="119"/>
        <v>5</v>
      </c>
      <c r="AL242" s="46">
        <f t="shared" si="131"/>
        <v>-3</v>
      </c>
      <c r="AM242" s="46">
        <f t="shared" si="120"/>
        <v>190</v>
      </c>
      <c r="AN242" s="50">
        <f t="shared" si="108"/>
        <v>1.1099999999998722E-2</v>
      </c>
      <c r="AO242" s="42">
        <f t="shared" si="121"/>
        <v>0</v>
      </c>
      <c r="AP242" s="46">
        <f t="shared" si="132"/>
        <v>0</v>
      </c>
      <c r="AQ242" s="46">
        <f t="shared" si="122"/>
        <v>0</v>
      </c>
      <c r="AR242" s="50">
        <f t="shared" si="109"/>
        <v>1.1099999999998722E-2</v>
      </c>
      <c r="AS242" s="42">
        <f t="shared" si="123"/>
        <v>0</v>
      </c>
      <c r="AT242" s="46">
        <f t="shared" si="133"/>
        <v>0</v>
      </c>
      <c r="AU242" s="46">
        <f t="shared" si="124"/>
        <v>0</v>
      </c>
      <c r="AV242" s="51">
        <f t="shared" si="110"/>
        <v>1.1099999999998722E-2</v>
      </c>
      <c r="AW242" s="42">
        <f t="shared" si="111"/>
        <v>0.33509999999999873</v>
      </c>
      <c r="AX242" s="43">
        <f t="shared" si="112"/>
        <v>-0.32400000000000001</v>
      </c>
      <c r="AY242" s="42">
        <f t="shared" si="135"/>
        <v>490</v>
      </c>
      <c r="AZ242" s="52">
        <f t="shared" si="136"/>
        <v>12.84</v>
      </c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  <c r="QR242" s="35"/>
      <c r="QS242" s="35"/>
      <c r="QT242" s="35"/>
      <c r="QU242" s="35"/>
      <c r="QV242" s="35"/>
      <c r="QW242" s="35"/>
      <c r="QX242" s="35"/>
      <c r="QY242" s="35"/>
      <c r="QZ242" s="35"/>
      <c r="RA242" s="35"/>
      <c r="RB242" s="35"/>
      <c r="RC242" s="35"/>
      <c r="RD242" s="35"/>
      <c r="RE242" s="35"/>
      <c r="RF242" s="35"/>
      <c r="RG242" s="35"/>
      <c r="RH242" s="35"/>
      <c r="RI242" s="35"/>
      <c r="RJ242" s="35"/>
      <c r="RK242" s="35"/>
      <c r="RL242" s="35"/>
      <c r="RM242" s="35"/>
      <c r="RN242" s="35"/>
      <c r="RO242" s="35"/>
      <c r="RP242" s="35"/>
      <c r="RQ242" s="35"/>
      <c r="RR242" s="35"/>
      <c r="RS242" s="35"/>
      <c r="RT242" s="35"/>
      <c r="RU242" s="35"/>
      <c r="RV242" s="35"/>
      <c r="RW242" s="35"/>
      <c r="RX242" s="35"/>
      <c r="RY242" s="35"/>
      <c r="RZ242" s="35"/>
      <c r="SA242" s="35"/>
      <c r="SB242" s="35"/>
      <c r="SC242" s="35"/>
      <c r="SD242" s="35"/>
      <c r="SE242" s="35"/>
      <c r="SF242" s="35"/>
      <c r="SG242" s="35"/>
      <c r="SH242" s="35"/>
      <c r="SI242" s="35"/>
      <c r="SJ242" s="35"/>
      <c r="SK242" s="35"/>
      <c r="SL242" s="35"/>
      <c r="SM242" s="35"/>
      <c r="SN242" s="35"/>
      <c r="SO242" s="35"/>
      <c r="SP242" s="35"/>
      <c r="SQ242" s="35"/>
      <c r="SR242" s="35"/>
      <c r="SS242" s="35"/>
      <c r="ST242" s="35"/>
      <c r="SU242" s="35"/>
      <c r="SV242" s="35"/>
      <c r="SW242" s="35"/>
      <c r="SX242" s="35"/>
      <c r="SY242" s="35"/>
      <c r="SZ242" s="35"/>
      <c r="TA242" s="35"/>
      <c r="TB242" s="35"/>
      <c r="TC242" s="35"/>
      <c r="TD242" s="35"/>
      <c r="TE242" s="35"/>
      <c r="TF242" s="35"/>
      <c r="TG242" s="35"/>
      <c r="TH242" s="35"/>
      <c r="TI242" s="35"/>
      <c r="TJ242" s="35"/>
      <c r="TK242" s="35"/>
      <c r="TL242" s="35"/>
      <c r="TM242" s="35"/>
      <c r="TN242" s="35"/>
      <c r="TO242" s="35"/>
      <c r="TP242" s="35"/>
      <c r="TQ242" s="35"/>
      <c r="TR242" s="35"/>
      <c r="TS242" s="35"/>
      <c r="TT242" s="35"/>
      <c r="TU242" s="35"/>
      <c r="TV242" s="35"/>
      <c r="TW242" s="35"/>
      <c r="TX242" s="35"/>
      <c r="TY242" s="35"/>
      <c r="TZ242" s="35"/>
      <c r="UA242" s="35"/>
      <c r="UB242" s="35"/>
      <c r="UC242" s="35"/>
      <c r="UD242" s="35"/>
      <c r="UE242" s="35"/>
      <c r="UF242" s="35"/>
      <c r="UG242" s="35"/>
      <c r="UH242" s="35"/>
      <c r="UI242" s="35"/>
      <c r="UJ242" s="35"/>
      <c r="UK242" s="35"/>
      <c r="UL242" s="35"/>
      <c r="UM242" s="35"/>
      <c r="UN242" s="35"/>
      <c r="UO242" s="35"/>
      <c r="UP242" s="35"/>
      <c r="UQ242" s="35"/>
      <c r="UR242" s="35"/>
      <c r="US242" s="35"/>
      <c r="UT242" s="35"/>
      <c r="UU242" s="35"/>
      <c r="UV242" s="35"/>
      <c r="UW242" s="35"/>
      <c r="UX242" s="35"/>
      <c r="UY242" s="35"/>
      <c r="UZ242" s="35"/>
      <c r="VA242" s="35"/>
      <c r="VB242" s="35"/>
      <c r="VC242" s="35"/>
      <c r="VD242" s="35"/>
      <c r="VE242" s="35"/>
      <c r="VF242" s="35"/>
      <c r="VG242" s="35"/>
      <c r="VH242" s="35"/>
      <c r="VI242" s="35"/>
      <c r="VJ242" s="35"/>
      <c r="VK242" s="35"/>
      <c r="VL242" s="35"/>
      <c r="VM242" s="35"/>
      <c r="VN242" s="35"/>
      <c r="VO242" s="35"/>
      <c r="VP242" s="35"/>
      <c r="VQ242" s="35"/>
      <c r="VR242" s="35"/>
      <c r="VS242" s="35"/>
      <c r="VT242" s="35"/>
      <c r="VU242" s="35"/>
      <c r="VV242" s="35"/>
      <c r="VW242" s="35"/>
      <c r="VX242" s="35"/>
      <c r="VY242" s="35"/>
      <c r="VZ242" s="35"/>
      <c r="WA242" s="35"/>
      <c r="WB242" s="35"/>
      <c r="WC242" s="35"/>
      <c r="WD242" s="35"/>
      <c r="WE242" s="35"/>
      <c r="WF242" s="35"/>
      <c r="WG242" s="35"/>
      <c r="WH242" s="35"/>
      <c r="WI242" s="35"/>
      <c r="WJ242" s="35"/>
      <c r="WK242" s="35"/>
      <c r="WL242" s="35"/>
      <c r="WM242" s="35"/>
      <c r="WN242" s="35"/>
      <c r="WO242" s="35"/>
      <c r="WP242" s="35"/>
      <c r="WQ242" s="35"/>
      <c r="WR242" s="35"/>
      <c r="WS242" s="35"/>
      <c r="WT242" s="35"/>
      <c r="WU242" s="35"/>
      <c r="WV242" s="35"/>
      <c r="WW242" s="35"/>
      <c r="WX242" s="35"/>
      <c r="WY242" s="35"/>
      <c r="WZ242" s="35"/>
      <c r="XA242" s="35"/>
      <c r="XB242" s="35"/>
      <c r="XC242" s="35"/>
      <c r="XD242" s="35"/>
      <c r="XE242" s="35"/>
      <c r="XF242" s="35"/>
      <c r="XG242" s="35"/>
      <c r="XH242" s="35"/>
      <c r="XI242" s="35"/>
      <c r="XJ242" s="35"/>
      <c r="XK242" s="35"/>
      <c r="XL242" s="35"/>
      <c r="XM242" s="35"/>
      <c r="XN242" s="35"/>
      <c r="XO242" s="35"/>
      <c r="XP242" s="35"/>
      <c r="XQ242" s="35"/>
      <c r="XR242" s="35"/>
      <c r="XS242" s="35"/>
      <c r="XT242" s="35"/>
      <c r="XU242" s="35"/>
      <c r="XV242" s="35"/>
      <c r="XW242" s="35"/>
      <c r="XX242" s="35"/>
      <c r="XY242" s="35"/>
      <c r="XZ242" s="35"/>
      <c r="YA242" s="35"/>
      <c r="YB242" s="35"/>
      <c r="YC242" s="35"/>
      <c r="YD242" s="35"/>
      <c r="YE242" s="35"/>
      <c r="YF242" s="35"/>
      <c r="YG242" s="35"/>
      <c r="YH242" s="35"/>
      <c r="YI242" s="35"/>
      <c r="YJ242" s="35"/>
      <c r="YK242" s="35"/>
      <c r="YL242" s="35"/>
      <c r="YM242" s="35"/>
      <c r="YN242" s="35"/>
      <c r="YO242" s="35"/>
      <c r="YP242" s="35"/>
      <c r="YQ242" s="35"/>
      <c r="YR242" s="35"/>
      <c r="YS242" s="35"/>
      <c r="YT242" s="35"/>
      <c r="YU242" s="35"/>
      <c r="YV242" s="35"/>
      <c r="YW242" s="35"/>
      <c r="YX242" s="35"/>
      <c r="YY242" s="35"/>
      <c r="YZ242" s="35"/>
      <c r="ZA242" s="35"/>
      <c r="ZB242" s="35"/>
      <c r="ZC242" s="35"/>
      <c r="ZD242" s="35"/>
      <c r="ZE242" s="35"/>
      <c r="ZF242" s="35"/>
      <c r="ZG242" s="35"/>
      <c r="ZH242" s="35"/>
      <c r="ZI242" s="35"/>
      <c r="ZJ242" s="35"/>
      <c r="ZK242" s="35"/>
      <c r="ZL242" s="35"/>
      <c r="ZM242" s="35"/>
      <c r="ZN242" s="35"/>
      <c r="ZO242" s="35"/>
      <c r="ZP242" s="35"/>
      <c r="ZQ242" s="35"/>
      <c r="ZR242" s="35"/>
      <c r="ZS242" s="35"/>
      <c r="ZT242" s="35"/>
      <c r="ZU242" s="35"/>
      <c r="ZV242" s="35"/>
      <c r="ZW242" s="35"/>
      <c r="ZX242" s="35"/>
      <c r="ZY242" s="35"/>
      <c r="ZZ242" s="35"/>
      <c r="AAA242" s="35"/>
      <c r="AAB242" s="35"/>
      <c r="AAC242" s="35"/>
      <c r="AAD242" s="35"/>
      <c r="AAE242" s="35"/>
      <c r="AAF242" s="35"/>
      <c r="AAG242" s="35"/>
      <c r="AAH242" s="35"/>
      <c r="AAI242" s="35"/>
      <c r="AAJ242" s="35"/>
      <c r="AAK242" s="35"/>
      <c r="AAL242" s="35"/>
      <c r="AAM242" s="35"/>
      <c r="AAN242" s="35"/>
      <c r="AAO242" s="35"/>
      <c r="AAP242" s="35"/>
      <c r="AAQ242" s="35"/>
      <c r="AAR242" s="35"/>
      <c r="AAS242" s="35"/>
      <c r="AAT242" s="35"/>
      <c r="AAU242" s="35"/>
      <c r="AAV242" s="35"/>
      <c r="AAW242" s="35"/>
      <c r="AAX242" s="35"/>
      <c r="AAY242" s="35"/>
      <c r="AAZ242" s="35"/>
      <c r="ABA242" s="35"/>
      <c r="ABB242" s="35"/>
      <c r="ABC242" s="35"/>
      <c r="ABD242" s="35"/>
      <c r="ABE242" s="35"/>
      <c r="ABF242" s="35"/>
      <c r="ABG242" s="35"/>
      <c r="ABH242" s="35"/>
      <c r="ABI242" s="35"/>
      <c r="ABJ242" s="35"/>
      <c r="ABK242" s="35"/>
      <c r="ABL242" s="35"/>
      <c r="ABM242" s="35"/>
      <c r="ABN242" s="35"/>
      <c r="ABO242" s="35"/>
      <c r="ABP242" s="35"/>
      <c r="ABQ242" s="35"/>
      <c r="ABR242" s="35"/>
      <c r="ABS242" s="35"/>
      <c r="ABT242" s="35"/>
      <c r="ABU242" s="35"/>
      <c r="ABV242" s="35"/>
      <c r="ABW242" s="35"/>
      <c r="ABX242" s="35"/>
      <c r="ABY242" s="35"/>
      <c r="ABZ242" s="35"/>
      <c r="ACA242" s="35"/>
      <c r="ACB242" s="35"/>
      <c r="ACC242" s="35"/>
      <c r="ACD242" s="35"/>
      <c r="ACE242" s="35"/>
      <c r="ACF242" s="35"/>
      <c r="ACG242" s="35"/>
      <c r="ACH242" s="35"/>
      <c r="ACI242" s="35"/>
      <c r="ACJ242" s="35"/>
      <c r="ACK242" s="35"/>
      <c r="ACL242" s="35"/>
      <c r="ACM242" s="35"/>
      <c r="ACN242" s="35"/>
      <c r="ACO242" s="35"/>
      <c r="ACP242" s="35"/>
      <c r="ACQ242" s="35"/>
      <c r="ACR242" s="35"/>
      <c r="ACS242" s="35"/>
      <c r="ACT242" s="35"/>
      <c r="ACU242" s="35"/>
      <c r="ACV242" s="35"/>
      <c r="ACW242" s="35"/>
      <c r="ACX242" s="35"/>
      <c r="ACY242" s="35"/>
      <c r="ACZ242" s="35"/>
      <c r="ADA242" s="35"/>
      <c r="ADB242" s="35"/>
      <c r="ADC242" s="35"/>
      <c r="ADD242" s="35"/>
      <c r="ADE242" s="35"/>
      <c r="ADF242" s="35"/>
      <c r="ADG242" s="35"/>
      <c r="ADH242" s="35"/>
      <c r="ADI242" s="35"/>
      <c r="ADJ242" s="35"/>
      <c r="ADK242" s="35"/>
      <c r="ADL242" s="35"/>
      <c r="ADM242" s="35"/>
      <c r="ADN242" s="35"/>
      <c r="ADO242" s="35"/>
      <c r="ADP242" s="35"/>
      <c r="ADQ242" s="35"/>
      <c r="ADR242" s="35"/>
      <c r="ADS242" s="35"/>
      <c r="ADT242" s="35"/>
      <c r="ADU242" s="35"/>
      <c r="ADV242" s="35"/>
      <c r="ADW242" s="35"/>
      <c r="ADX242" s="35"/>
      <c r="ADY242" s="35"/>
      <c r="ADZ242" s="35"/>
      <c r="AEA242" s="35"/>
      <c r="AEB242" s="35"/>
      <c r="AEC242" s="35"/>
      <c r="AED242" s="35"/>
      <c r="AEE242" s="35"/>
      <c r="AEF242" s="35"/>
      <c r="AEG242" s="35"/>
      <c r="AEH242" s="35"/>
      <c r="AEI242" s="35"/>
      <c r="AEJ242" s="35"/>
      <c r="AEK242" s="35"/>
      <c r="AEL242" s="35"/>
      <c r="AEM242" s="35"/>
      <c r="AEN242" s="35"/>
      <c r="AEO242" s="35"/>
      <c r="AEP242" s="35"/>
      <c r="AEQ242" s="35"/>
      <c r="AER242" s="35"/>
      <c r="AES242" s="35"/>
      <c r="AET242" s="35"/>
      <c r="AEU242" s="35"/>
      <c r="AEV242" s="35"/>
      <c r="AEW242" s="35"/>
      <c r="AEX242" s="35"/>
      <c r="AEY242" s="35"/>
      <c r="AEZ242" s="35"/>
      <c r="AFA242" s="35"/>
      <c r="AFB242" s="35"/>
      <c r="AFC242" s="35"/>
      <c r="AFD242" s="35"/>
      <c r="AFE242" s="35"/>
      <c r="AFF242" s="35"/>
      <c r="AFG242" s="35"/>
      <c r="AFH242" s="35"/>
      <c r="AFI242" s="35"/>
      <c r="AFJ242" s="35"/>
      <c r="AFK242" s="35"/>
      <c r="AFL242" s="35"/>
      <c r="AFM242" s="35"/>
      <c r="AFN242" s="35"/>
      <c r="AFO242" s="35"/>
      <c r="AFP242" s="35"/>
      <c r="AFQ242" s="35"/>
      <c r="AFR242" s="35"/>
      <c r="AFS242" s="35"/>
      <c r="AFT242" s="35"/>
      <c r="AFU242" s="35"/>
      <c r="AFV242" s="35"/>
      <c r="AFW242" s="35"/>
      <c r="AFX242" s="35"/>
      <c r="AFY242" s="35"/>
      <c r="AFZ242" s="35"/>
      <c r="AGA242" s="35"/>
      <c r="AGB242" s="35"/>
      <c r="AGC242" s="35"/>
      <c r="AGD242" s="35"/>
      <c r="AGE242" s="35"/>
      <c r="AGF242" s="35"/>
      <c r="AGG242" s="35"/>
      <c r="AGH242" s="35"/>
      <c r="AGI242" s="35"/>
      <c r="AGJ242" s="35"/>
      <c r="AGK242" s="35"/>
      <c r="AGL242" s="35"/>
      <c r="AGM242" s="35"/>
      <c r="AGN242" s="35"/>
      <c r="AGO242" s="35"/>
      <c r="AGP242" s="35"/>
      <c r="AGQ242" s="35"/>
      <c r="AGR242" s="35"/>
      <c r="AGS242" s="35"/>
      <c r="AGT242" s="35"/>
      <c r="AGU242" s="35"/>
      <c r="AGV242" s="35"/>
      <c r="AGW242" s="35"/>
      <c r="AGX242" s="35"/>
      <c r="AGY242" s="35"/>
      <c r="AGZ242" s="35"/>
      <c r="AHA242" s="35"/>
      <c r="AHB242" s="35"/>
      <c r="AHC242" s="35"/>
      <c r="AHD242" s="35"/>
      <c r="AHE242" s="35"/>
      <c r="AHF242" s="35"/>
      <c r="AHG242" s="35"/>
      <c r="AHH242" s="35"/>
      <c r="AHI242" s="35"/>
      <c r="AHJ242" s="35"/>
      <c r="AHK242" s="35"/>
      <c r="AHL242" s="35"/>
      <c r="AHM242" s="35"/>
      <c r="AHN242" s="35"/>
      <c r="AHO242" s="35"/>
      <c r="AHP242" s="35"/>
      <c r="AHQ242" s="35"/>
      <c r="AHR242" s="35"/>
      <c r="AHS242" s="35"/>
      <c r="AHT242" s="35"/>
      <c r="AHU242" s="35"/>
      <c r="AHV242" s="35"/>
      <c r="AHW242" s="35"/>
      <c r="AHX242" s="35"/>
      <c r="AHY242" s="35"/>
      <c r="AHZ242" s="35"/>
      <c r="AIA242" s="35"/>
      <c r="AIB242" s="35"/>
      <c r="AIC242" s="35"/>
      <c r="AID242" s="35"/>
      <c r="AIE242" s="35"/>
      <c r="AIF242" s="35"/>
      <c r="AIG242" s="35"/>
      <c r="AIH242" s="35"/>
      <c r="AII242" s="35"/>
      <c r="AIJ242" s="35"/>
      <c r="AIK242" s="35"/>
      <c r="AIL242" s="35"/>
      <c r="AIM242" s="35"/>
      <c r="AIN242" s="35"/>
      <c r="AIO242" s="35"/>
      <c r="AIP242" s="35"/>
      <c r="AIQ242" s="35"/>
      <c r="AIR242" s="35"/>
      <c r="AIS242" s="35"/>
      <c r="AIT242" s="35"/>
      <c r="AIU242" s="35"/>
      <c r="AIV242" s="35"/>
      <c r="AIW242" s="35"/>
      <c r="AIX242" s="35"/>
      <c r="AIY242" s="35"/>
      <c r="AIZ242" s="35"/>
      <c r="AJA242" s="35"/>
      <c r="AJB242" s="35"/>
      <c r="AJC242" s="35"/>
      <c r="AJD242" s="35"/>
      <c r="AJE242" s="35"/>
      <c r="AJF242" s="35"/>
      <c r="AJG242" s="35"/>
      <c r="AJH242" s="35"/>
      <c r="AJI242" s="35"/>
      <c r="AJJ242" s="35"/>
      <c r="AJK242" s="35"/>
      <c r="AJL242" s="35"/>
      <c r="AJM242" s="35"/>
      <c r="AJN242" s="35"/>
      <c r="AJO242" s="35"/>
      <c r="AJP242" s="35"/>
      <c r="AJQ242" s="35"/>
      <c r="AJR242" s="35"/>
      <c r="AJS242" s="35"/>
      <c r="AJT242" s="35"/>
      <c r="AJU242" s="35"/>
      <c r="AJV242" s="35"/>
      <c r="AJW242" s="35"/>
      <c r="AJX242" s="35"/>
      <c r="AJY242" s="35"/>
      <c r="AJZ242" s="35"/>
      <c r="AKA242" s="35"/>
      <c r="AKB242" s="35"/>
      <c r="AKC242" s="35"/>
      <c r="AKD242" s="35"/>
      <c r="AKE242" s="35"/>
      <c r="AKF242" s="35"/>
      <c r="AKG242" s="35"/>
      <c r="AKH242" s="35"/>
      <c r="AKI242" s="35"/>
      <c r="AKJ242" s="35"/>
      <c r="AKK242" s="35"/>
      <c r="AKL242" s="35"/>
      <c r="AKM242" s="35"/>
      <c r="AKN242" s="35"/>
      <c r="AKO242" s="35"/>
      <c r="AKP242" s="35"/>
      <c r="AKQ242" s="35"/>
      <c r="AKR242" s="35"/>
      <c r="AKS242" s="35"/>
      <c r="AKT242" s="35"/>
      <c r="AKU242" s="35"/>
      <c r="AKV242" s="35"/>
      <c r="AKW242" s="35"/>
      <c r="AKX242" s="35"/>
      <c r="AKY242" s="35"/>
      <c r="AKZ242" s="35"/>
      <c r="ALA242" s="35"/>
      <c r="ALB242" s="35"/>
      <c r="ALC242" s="35"/>
      <c r="ALD242" s="35"/>
      <c r="ALE242" s="35"/>
      <c r="ALF242" s="35"/>
      <c r="ALG242" s="35"/>
      <c r="ALH242" s="35"/>
      <c r="ALI242" s="35"/>
      <c r="ALJ242" s="35"/>
      <c r="ALK242" s="35"/>
      <c r="ALL242" s="35"/>
      <c r="ALM242" s="35"/>
      <c r="ALN242" s="35"/>
      <c r="ALO242" s="35"/>
      <c r="ALP242" s="35"/>
      <c r="ALQ242" s="35"/>
      <c r="ALR242" s="35"/>
      <c r="ALS242" s="35"/>
      <c r="ALT242" s="35"/>
      <c r="ALU242" s="35"/>
      <c r="ALV242" s="35"/>
      <c r="ALW242" s="35"/>
      <c r="ALX242" s="35"/>
      <c r="ALY242" s="35"/>
      <c r="ALZ242" s="35"/>
      <c r="AMA242" s="35"/>
    </row>
    <row r="243" spans="14:1015">
      <c r="N243" s="3">
        <f>Y243*info!T$4+AC243*info!T$5+AG243*info!T$6+AK243*info!T$7+N242</f>
        <v>5.6633999999999975</v>
      </c>
      <c r="P243" s="45">
        <v>203</v>
      </c>
      <c r="Q243" s="131"/>
      <c r="R243" s="131"/>
      <c r="S243" s="161">
        <f t="shared" si="125"/>
        <v>3.6197628458498027E-2</v>
      </c>
      <c r="T243" s="169">
        <f>AA242*$AA$30*$AA$34*(1-$AA$32)+AE242*$AE$30*$AE$34*(1-$AE$32)+AI242*$AI$30*$AI$34*(1-$AI$32)+AM242*$AM$30*$AM$34*(1-$AM$32)+AQ242*$AQ$30*$AQ$34*(1-$AQ$32)+AU242*$AU$30*$AU$34*(1-$AU$32)+Q243-R243+AW242+AX242+Advance!G217</f>
        <v>0.33209999999999879</v>
      </c>
      <c r="U243" s="132">
        <f t="shared" si="134"/>
        <v>0</v>
      </c>
      <c r="V243" s="165">
        <f t="shared" si="113"/>
        <v>0.33209999999999879</v>
      </c>
      <c r="W243" s="166">
        <f t="shared" si="126"/>
        <v>12.911999999999999</v>
      </c>
      <c r="X243" s="49"/>
      <c r="Y243" s="42">
        <f t="shared" si="105"/>
        <v>0</v>
      </c>
      <c r="Z243" s="46">
        <f t="shared" si="127"/>
        <v>0</v>
      </c>
      <c r="AA243" s="47">
        <f t="shared" si="114"/>
        <v>0</v>
      </c>
      <c r="AB243" s="48">
        <f t="shared" si="115"/>
        <v>0.33209999999999879</v>
      </c>
      <c r="AC243" s="49">
        <f t="shared" si="116"/>
        <v>0</v>
      </c>
      <c r="AD243" s="46">
        <f t="shared" si="128"/>
        <v>0</v>
      </c>
      <c r="AE243" s="46">
        <f t="shared" si="117"/>
        <v>100</v>
      </c>
      <c r="AF243" s="50">
        <f t="shared" si="106"/>
        <v>0.33209999999999879</v>
      </c>
      <c r="AG243" s="42">
        <f t="shared" si="129"/>
        <v>6</v>
      </c>
      <c r="AH243" s="46">
        <f t="shared" si="130"/>
        <v>-6</v>
      </c>
      <c r="AI243" s="46">
        <f t="shared" si="118"/>
        <v>200</v>
      </c>
      <c r="AJ243" s="50">
        <f t="shared" si="107"/>
        <v>0.18809999999999877</v>
      </c>
      <c r="AK243" s="42">
        <f t="shared" si="119"/>
        <v>5</v>
      </c>
      <c r="AL243" s="46">
        <f t="shared" si="131"/>
        <v>-3</v>
      </c>
      <c r="AM243" s="46">
        <f t="shared" si="120"/>
        <v>192</v>
      </c>
      <c r="AN243" s="50">
        <f t="shared" si="108"/>
        <v>8.0999999999987748E-3</v>
      </c>
      <c r="AO243" s="42">
        <f t="shared" si="121"/>
        <v>0</v>
      </c>
      <c r="AP243" s="46">
        <f t="shared" si="132"/>
        <v>0</v>
      </c>
      <c r="AQ243" s="46">
        <f t="shared" si="122"/>
        <v>0</v>
      </c>
      <c r="AR243" s="50">
        <f t="shared" si="109"/>
        <v>8.0999999999987748E-3</v>
      </c>
      <c r="AS243" s="42">
        <f t="shared" si="123"/>
        <v>0</v>
      </c>
      <c r="AT243" s="46">
        <f t="shared" si="133"/>
        <v>0</v>
      </c>
      <c r="AU243" s="46">
        <f t="shared" si="124"/>
        <v>0</v>
      </c>
      <c r="AV243" s="51">
        <f t="shared" si="110"/>
        <v>8.0999999999987748E-3</v>
      </c>
      <c r="AW243" s="42">
        <f t="shared" si="111"/>
        <v>0.33209999999999879</v>
      </c>
      <c r="AX243" s="43">
        <f t="shared" si="112"/>
        <v>-0.32400000000000001</v>
      </c>
      <c r="AY243" s="42">
        <f t="shared" si="135"/>
        <v>492</v>
      </c>
      <c r="AZ243" s="52">
        <f t="shared" si="136"/>
        <v>12.911999999999999</v>
      </c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  <c r="QR243" s="35"/>
      <c r="QS243" s="35"/>
      <c r="QT243" s="35"/>
      <c r="QU243" s="35"/>
      <c r="QV243" s="35"/>
      <c r="QW243" s="35"/>
      <c r="QX243" s="35"/>
      <c r="QY243" s="35"/>
      <c r="QZ243" s="35"/>
      <c r="RA243" s="35"/>
      <c r="RB243" s="35"/>
      <c r="RC243" s="35"/>
      <c r="RD243" s="35"/>
      <c r="RE243" s="35"/>
      <c r="RF243" s="35"/>
      <c r="RG243" s="35"/>
      <c r="RH243" s="35"/>
      <c r="RI243" s="35"/>
      <c r="RJ243" s="35"/>
      <c r="RK243" s="35"/>
      <c r="RL243" s="35"/>
      <c r="RM243" s="35"/>
      <c r="RN243" s="35"/>
      <c r="RO243" s="35"/>
      <c r="RP243" s="35"/>
      <c r="RQ243" s="35"/>
      <c r="RR243" s="35"/>
      <c r="RS243" s="35"/>
      <c r="RT243" s="35"/>
      <c r="RU243" s="35"/>
      <c r="RV243" s="35"/>
      <c r="RW243" s="35"/>
      <c r="RX243" s="35"/>
      <c r="RY243" s="35"/>
      <c r="RZ243" s="35"/>
      <c r="SA243" s="35"/>
      <c r="SB243" s="35"/>
      <c r="SC243" s="35"/>
      <c r="SD243" s="35"/>
      <c r="SE243" s="35"/>
      <c r="SF243" s="35"/>
      <c r="SG243" s="35"/>
      <c r="SH243" s="35"/>
      <c r="SI243" s="35"/>
      <c r="SJ243" s="35"/>
      <c r="SK243" s="35"/>
      <c r="SL243" s="35"/>
      <c r="SM243" s="35"/>
      <c r="SN243" s="35"/>
      <c r="SO243" s="35"/>
      <c r="SP243" s="35"/>
      <c r="SQ243" s="35"/>
      <c r="SR243" s="35"/>
      <c r="SS243" s="35"/>
      <c r="ST243" s="35"/>
      <c r="SU243" s="35"/>
      <c r="SV243" s="35"/>
      <c r="SW243" s="35"/>
      <c r="SX243" s="35"/>
      <c r="SY243" s="35"/>
      <c r="SZ243" s="35"/>
      <c r="TA243" s="35"/>
      <c r="TB243" s="35"/>
      <c r="TC243" s="35"/>
      <c r="TD243" s="35"/>
      <c r="TE243" s="35"/>
      <c r="TF243" s="35"/>
      <c r="TG243" s="35"/>
      <c r="TH243" s="35"/>
      <c r="TI243" s="35"/>
      <c r="TJ243" s="35"/>
      <c r="TK243" s="35"/>
      <c r="TL243" s="35"/>
      <c r="TM243" s="35"/>
      <c r="TN243" s="35"/>
      <c r="TO243" s="35"/>
      <c r="TP243" s="35"/>
      <c r="TQ243" s="35"/>
      <c r="TR243" s="35"/>
      <c r="TS243" s="35"/>
      <c r="TT243" s="35"/>
      <c r="TU243" s="35"/>
      <c r="TV243" s="35"/>
      <c r="TW243" s="35"/>
      <c r="TX243" s="35"/>
      <c r="TY243" s="35"/>
      <c r="TZ243" s="35"/>
      <c r="UA243" s="35"/>
      <c r="UB243" s="35"/>
      <c r="UC243" s="35"/>
      <c r="UD243" s="35"/>
      <c r="UE243" s="35"/>
      <c r="UF243" s="35"/>
      <c r="UG243" s="35"/>
      <c r="UH243" s="35"/>
      <c r="UI243" s="35"/>
      <c r="UJ243" s="35"/>
      <c r="UK243" s="35"/>
      <c r="UL243" s="35"/>
      <c r="UM243" s="35"/>
      <c r="UN243" s="35"/>
      <c r="UO243" s="35"/>
      <c r="UP243" s="35"/>
      <c r="UQ243" s="35"/>
      <c r="UR243" s="35"/>
      <c r="US243" s="35"/>
      <c r="UT243" s="35"/>
      <c r="UU243" s="35"/>
      <c r="UV243" s="35"/>
      <c r="UW243" s="35"/>
      <c r="UX243" s="35"/>
      <c r="UY243" s="35"/>
      <c r="UZ243" s="35"/>
      <c r="VA243" s="35"/>
      <c r="VB243" s="35"/>
      <c r="VC243" s="35"/>
      <c r="VD243" s="35"/>
      <c r="VE243" s="35"/>
      <c r="VF243" s="35"/>
      <c r="VG243" s="35"/>
      <c r="VH243" s="35"/>
      <c r="VI243" s="35"/>
      <c r="VJ243" s="35"/>
      <c r="VK243" s="35"/>
      <c r="VL243" s="35"/>
      <c r="VM243" s="35"/>
      <c r="VN243" s="35"/>
      <c r="VO243" s="35"/>
      <c r="VP243" s="35"/>
      <c r="VQ243" s="35"/>
      <c r="VR243" s="35"/>
      <c r="VS243" s="35"/>
      <c r="VT243" s="35"/>
      <c r="VU243" s="35"/>
      <c r="VV243" s="35"/>
      <c r="VW243" s="35"/>
      <c r="VX243" s="35"/>
      <c r="VY243" s="35"/>
      <c r="VZ243" s="35"/>
      <c r="WA243" s="35"/>
      <c r="WB243" s="35"/>
      <c r="WC243" s="35"/>
      <c r="WD243" s="35"/>
      <c r="WE243" s="35"/>
      <c r="WF243" s="35"/>
      <c r="WG243" s="35"/>
      <c r="WH243" s="35"/>
      <c r="WI243" s="35"/>
      <c r="WJ243" s="35"/>
      <c r="WK243" s="35"/>
      <c r="WL243" s="35"/>
      <c r="WM243" s="35"/>
      <c r="WN243" s="35"/>
      <c r="WO243" s="35"/>
      <c r="WP243" s="35"/>
      <c r="WQ243" s="35"/>
      <c r="WR243" s="35"/>
      <c r="WS243" s="35"/>
      <c r="WT243" s="35"/>
      <c r="WU243" s="35"/>
      <c r="WV243" s="35"/>
      <c r="WW243" s="35"/>
      <c r="WX243" s="35"/>
      <c r="WY243" s="35"/>
      <c r="WZ243" s="35"/>
      <c r="XA243" s="35"/>
      <c r="XB243" s="35"/>
      <c r="XC243" s="35"/>
      <c r="XD243" s="35"/>
      <c r="XE243" s="35"/>
      <c r="XF243" s="35"/>
      <c r="XG243" s="35"/>
      <c r="XH243" s="35"/>
      <c r="XI243" s="35"/>
      <c r="XJ243" s="35"/>
      <c r="XK243" s="35"/>
      <c r="XL243" s="35"/>
      <c r="XM243" s="35"/>
      <c r="XN243" s="35"/>
      <c r="XO243" s="35"/>
      <c r="XP243" s="35"/>
      <c r="XQ243" s="35"/>
      <c r="XR243" s="35"/>
      <c r="XS243" s="35"/>
      <c r="XT243" s="35"/>
      <c r="XU243" s="35"/>
      <c r="XV243" s="35"/>
      <c r="XW243" s="35"/>
      <c r="XX243" s="35"/>
      <c r="XY243" s="35"/>
      <c r="XZ243" s="35"/>
      <c r="YA243" s="35"/>
      <c r="YB243" s="35"/>
      <c r="YC243" s="35"/>
      <c r="YD243" s="35"/>
      <c r="YE243" s="35"/>
      <c r="YF243" s="35"/>
      <c r="YG243" s="35"/>
      <c r="YH243" s="35"/>
      <c r="YI243" s="35"/>
      <c r="YJ243" s="35"/>
      <c r="YK243" s="35"/>
      <c r="YL243" s="35"/>
      <c r="YM243" s="35"/>
      <c r="YN243" s="35"/>
      <c r="YO243" s="35"/>
      <c r="YP243" s="35"/>
      <c r="YQ243" s="35"/>
      <c r="YR243" s="35"/>
      <c r="YS243" s="35"/>
      <c r="YT243" s="35"/>
      <c r="YU243" s="35"/>
      <c r="YV243" s="35"/>
      <c r="YW243" s="35"/>
      <c r="YX243" s="35"/>
      <c r="YY243" s="35"/>
      <c r="YZ243" s="35"/>
      <c r="ZA243" s="35"/>
      <c r="ZB243" s="35"/>
      <c r="ZC243" s="35"/>
      <c r="ZD243" s="35"/>
      <c r="ZE243" s="35"/>
      <c r="ZF243" s="35"/>
      <c r="ZG243" s="35"/>
      <c r="ZH243" s="35"/>
      <c r="ZI243" s="35"/>
      <c r="ZJ243" s="35"/>
      <c r="ZK243" s="35"/>
      <c r="ZL243" s="35"/>
      <c r="ZM243" s="35"/>
      <c r="ZN243" s="35"/>
      <c r="ZO243" s="35"/>
      <c r="ZP243" s="35"/>
      <c r="ZQ243" s="35"/>
      <c r="ZR243" s="35"/>
      <c r="ZS243" s="35"/>
      <c r="ZT243" s="35"/>
      <c r="ZU243" s="35"/>
      <c r="ZV243" s="35"/>
      <c r="ZW243" s="35"/>
      <c r="ZX243" s="35"/>
      <c r="ZY243" s="35"/>
      <c r="ZZ243" s="35"/>
      <c r="AAA243" s="35"/>
      <c r="AAB243" s="35"/>
      <c r="AAC243" s="35"/>
      <c r="AAD243" s="35"/>
      <c r="AAE243" s="35"/>
      <c r="AAF243" s="35"/>
      <c r="AAG243" s="35"/>
      <c r="AAH243" s="35"/>
      <c r="AAI243" s="35"/>
      <c r="AAJ243" s="35"/>
      <c r="AAK243" s="35"/>
      <c r="AAL243" s="35"/>
      <c r="AAM243" s="35"/>
      <c r="AAN243" s="35"/>
      <c r="AAO243" s="35"/>
      <c r="AAP243" s="35"/>
      <c r="AAQ243" s="35"/>
      <c r="AAR243" s="35"/>
      <c r="AAS243" s="35"/>
      <c r="AAT243" s="35"/>
      <c r="AAU243" s="35"/>
      <c r="AAV243" s="35"/>
      <c r="AAW243" s="35"/>
      <c r="AAX243" s="35"/>
      <c r="AAY243" s="35"/>
      <c r="AAZ243" s="35"/>
      <c r="ABA243" s="35"/>
      <c r="ABB243" s="35"/>
      <c r="ABC243" s="35"/>
      <c r="ABD243" s="35"/>
      <c r="ABE243" s="35"/>
      <c r="ABF243" s="35"/>
      <c r="ABG243" s="35"/>
      <c r="ABH243" s="35"/>
      <c r="ABI243" s="35"/>
      <c r="ABJ243" s="35"/>
      <c r="ABK243" s="35"/>
      <c r="ABL243" s="35"/>
      <c r="ABM243" s="35"/>
      <c r="ABN243" s="35"/>
      <c r="ABO243" s="35"/>
      <c r="ABP243" s="35"/>
      <c r="ABQ243" s="35"/>
      <c r="ABR243" s="35"/>
      <c r="ABS243" s="35"/>
      <c r="ABT243" s="35"/>
      <c r="ABU243" s="35"/>
      <c r="ABV243" s="35"/>
      <c r="ABW243" s="35"/>
      <c r="ABX243" s="35"/>
      <c r="ABY243" s="35"/>
      <c r="ABZ243" s="35"/>
      <c r="ACA243" s="35"/>
      <c r="ACB243" s="35"/>
      <c r="ACC243" s="35"/>
      <c r="ACD243" s="35"/>
      <c r="ACE243" s="35"/>
      <c r="ACF243" s="35"/>
      <c r="ACG243" s="35"/>
      <c r="ACH243" s="35"/>
      <c r="ACI243" s="35"/>
      <c r="ACJ243" s="35"/>
      <c r="ACK243" s="35"/>
      <c r="ACL243" s="35"/>
      <c r="ACM243" s="35"/>
      <c r="ACN243" s="35"/>
      <c r="ACO243" s="35"/>
      <c r="ACP243" s="35"/>
      <c r="ACQ243" s="35"/>
      <c r="ACR243" s="35"/>
      <c r="ACS243" s="35"/>
      <c r="ACT243" s="35"/>
      <c r="ACU243" s="35"/>
      <c r="ACV243" s="35"/>
      <c r="ACW243" s="35"/>
      <c r="ACX243" s="35"/>
      <c r="ACY243" s="35"/>
      <c r="ACZ243" s="35"/>
      <c r="ADA243" s="35"/>
      <c r="ADB243" s="35"/>
      <c r="ADC243" s="35"/>
      <c r="ADD243" s="35"/>
      <c r="ADE243" s="35"/>
      <c r="ADF243" s="35"/>
      <c r="ADG243" s="35"/>
      <c r="ADH243" s="35"/>
      <c r="ADI243" s="35"/>
      <c r="ADJ243" s="35"/>
      <c r="ADK243" s="35"/>
      <c r="ADL243" s="35"/>
      <c r="ADM243" s="35"/>
      <c r="ADN243" s="35"/>
      <c r="ADO243" s="35"/>
      <c r="ADP243" s="35"/>
      <c r="ADQ243" s="35"/>
      <c r="ADR243" s="35"/>
      <c r="ADS243" s="35"/>
      <c r="ADT243" s="35"/>
      <c r="ADU243" s="35"/>
      <c r="ADV243" s="35"/>
      <c r="ADW243" s="35"/>
      <c r="ADX243" s="35"/>
      <c r="ADY243" s="35"/>
      <c r="ADZ243" s="35"/>
      <c r="AEA243" s="35"/>
      <c r="AEB243" s="35"/>
      <c r="AEC243" s="35"/>
      <c r="AED243" s="35"/>
      <c r="AEE243" s="35"/>
      <c r="AEF243" s="35"/>
      <c r="AEG243" s="35"/>
      <c r="AEH243" s="35"/>
      <c r="AEI243" s="35"/>
      <c r="AEJ243" s="35"/>
      <c r="AEK243" s="35"/>
      <c r="AEL243" s="35"/>
      <c r="AEM243" s="35"/>
      <c r="AEN243" s="35"/>
      <c r="AEO243" s="35"/>
      <c r="AEP243" s="35"/>
      <c r="AEQ243" s="35"/>
      <c r="AER243" s="35"/>
      <c r="AES243" s="35"/>
      <c r="AET243" s="35"/>
      <c r="AEU243" s="35"/>
      <c r="AEV243" s="35"/>
      <c r="AEW243" s="35"/>
      <c r="AEX243" s="35"/>
      <c r="AEY243" s="35"/>
      <c r="AEZ243" s="35"/>
      <c r="AFA243" s="35"/>
      <c r="AFB243" s="35"/>
      <c r="AFC243" s="35"/>
      <c r="AFD243" s="35"/>
      <c r="AFE243" s="35"/>
      <c r="AFF243" s="35"/>
      <c r="AFG243" s="35"/>
      <c r="AFH243" s="35"/>
      <c r="AFI243" s="35"/>
      <c r="AFJ243" s="35"/>
      <c r="AFK243" s="35"/>
      <c r="AFL243" s="35"/>
      <c r="AFM243" s="35"/>
      <c r="AFN243" s="35"/>
      <c r="AFO243" s="35"/>
      <c r="AFP243" s="35"/>
      <c r="AFQ243" s="35"/>
      <c r="AFR243" s="35"/>
      <c r="AFS243" s="35"/>
      <c r="AFT243" s="35"/>
      <c r="AFU243" s="35"/>
      <c r="AFV243" s="35"/>
      <c r="AFW243" s="35"/>
      <c r="AFX243" s="35"/>
      <c r="AFY243" s="35"/>
      <c r="AFZ243" s="35"/>
      <c r="AGA243" s="35"/>
      <c r="AGB243" s="35"/>
      <c r="AGC243" s="35"/>
      <c r="AGD243" s="35"/>
      <c r="AGE243" s="35"/>
      <c r="AGF243" s="35"/>
      <c r="AGG243" s="35"/>
      <c r="AGH243" s="35"/>
      <c r="AGI243" s="35"/>
      <c r="AGJ243" s="35"/>
      <c r="AGK243" s="35"/>
      <c r="AGL243" s="35"/>
      <c r="AGM243" s="35"/>
      <c r="AGN243" s="35"/>
      <c r="AGO243" s="35"/>
      <c r="AGP243" s="35"/>
      <c r="AGQ243" s="35"/>
      <c r="AGR243" s="35"/>
      <c r="AGS243" s="35"/>
      <c r="AGT243" s="35"/>
      <c r="AGU243" s="35"/>
      <c r="AGV243" s="35"/>
      <c r="AGW243" s="35"/>
      <c r="AGX243" s="35"/>
      <c r="AGY243" s="35"/>
      <c r="AGZ243" s="35"/>
      <c r="AHA243" s="35"/>
      <c r="AHB243" s="35"/>
      <c r="AHC243" s="35"/>
      <c r="AHD243" s="35"/>
      <c r="AHE243" s="35"/>
      <c r="AHF243" s="35"/>
      <c r="AHG243" s="35"/>
      <c r="AHH243" s="35"/>
      <c r="AHI243" s="35"/>
      <c r="AHJ243" s="35"/>
      <c r="AHK243" s="35"/>
      <c r="AHL243" s="35"/>
      <c r="AHM243" s="35"/>
      <c r="AHN243" s="35"/>
      <c r="AHO243" s="35"/>
      <c r="AHP243" s="35"/>
      <c r="AHQ243" s="35"/>
      <c r="AHR243" s="35"/>
      <c r="AHS243" s="35"/>
      <c r="AHT243" s="35"/>
      <c r="AHU243" s="35"/>
      <c r="AHV243" s="35"/>
      <c r="AHW243" s="35"/>
      <c r="AHX243" s="35"/>
      <c r="AHY243" s="35"/>
      <c r="AHZ243" s="35"/>
      <c r="AIA243" s="35"/>
      <c r="AIB243" s="35"/>
      <c r="AIC243" s="35"/>
      <c r="AID243" s="35"/>
      <c r="AIE243" s="35"/>
      <c r="AIF243" s="35"/>
      <c r="AIG243" s="35"/>
      <c r="AIH243" s="35"/>
      <c r="AII243" s="35"/>
      <c r="AIJ243" s="35"/>
      <c r="AIK243" s="35"/>
      <c r="AIL243" s="35"/>
      <c r="AIM243" s="35"/>
      <c r="AIN243" s="35"/>
      <c r="AIO243" s="35"/>
      <c r="AIP243" s="35"/>
      <c r="AIQ243" s="35"/>
      <c r="AIR243" s="35"/>
      <c r="AIS243" s="35"/>
      <c r="AIT243" s="35"/>
      <c r="AIU243" s="35"/>
      <c r="AIV243" s="35"/>
      <c r="AIW243" s="35"/>
      <c r="AIX243" s="35"/>
      <c r="AIY243" s="35"/>
      <c r="AIZ243" s="35"/>
      <c r="AJA243" s="35"/>
      <c r="AJB243" s="35"/>
      <c r="AJC243" s="35"/>
      <c r="AJD243" s="35"/>
      <c r="AJE243" s="35"/>
      <c r="AJF243" s="35"/>
      <c r="AJG243" s="35"/>
      <c r="AJH243" s="35"/>
      <c r="AJI243" s="35"/>
      <c r="AJJ243" s="35"/>
      <c r="AJK243" s="35"/>
      <c r="AJL243" s="35"/>
      <c r="AJM243" s="35"/>
      <c r="AJN243" s="35"/>
      <c r="AJO243" s="35"/>
      <c r="AJP243" s="35"/>
      <c r="AJQ243" s="35"/>
      <c r="AJR243" s="35"/>
      <c r="AJS243" s="35"/>
      <c r="AJT243" s="35"/>
      <c r="AJU243" s="35"/>
      <c r="AJV243" s="35"/>
      <c r="AJW243" s="35"/>
      <c r="AJX243" s="35"/>
      <c r="AJY243" s="35"/>
      <c r="AJZ243" s="35"/>
      <c r="AKA243" s="35"/>
      <c r="AKB243" s="35"/>
      <c r="AKC243" s="35"/>
      <c r="AKD243" s="35"/>
      <c r="AKE243" s="35"/>
      <c r="AKF243" s="35"/>
      <c r="AKG243" s="35"/>
      <c r="AKH243" s="35"/>
      <c r="AKI243" s="35"/>
      <c r="AKJ243" s="35"/>
      <c r="AKK243" s="35"/>
      <c r="AKL243" s="35"/>
      <c r="AKM243" s="35"/>
      <c r="AKN243" s="35"/>
      <c r="AKO243" s="35"/>
      <c r="AKP243" s="35"/>
      <c r="AKQ243" s="35"/>
      <c r="AKR243" s="35"/>
      <c r="AKS243" s="35"/>
      <c r="AKT243" s="35"/>
      <c r="AKU243" s="35"/>
      <c r="AKV243" s="35"/>
      <c r="AKW243" s="35"/>
      <c r="AKX243" s="35"/>
      <c r="AKY243" s="35"/>
      <c r="AKZ243" s="35"/>
      <c r="ALA243" s="35"/>
      <c r="ALB243" s="35"/>
      <c r="ALC243" s="35"/>
      <c r="ALD243" s="35"/>
      <c r="ALE243" s="35"/>
      <c r="ALF243" s="35"/>
      <c r="ALG243" s="35"/>
      <c r="ALH243" s="35"/>
      <c r="ALI243" s="35"/>
      <c r="ALJ243" s="35"/>
      <c r="ALK243" s="35"/>
      <c r="ALL243" s="35"/>
      <c r="ALM243" s="35"/>
      <c r="ALN243" s="35"/>
      <c r="ALO243" s="35"/>
      <c r="ALP243" s="35"/>
      <c r="ALQ243" s="35"/>
      <c r="ALR243" s="35"/>
      <c r="ALS243" s="35"/>
      <c r="ALT243" s="35"/>
      <c r="ALU243" s="35"/>
      <c r="ALV243" s="35"/>
      <c r="ALW243" s="35"/>
      <c r="ALX243" s="35"/>
      <c r="ALY243" s="35"/>
      <c r="ALZ243" s="35"/>
      <c r="AMA243" s="35"/>
    </row>
    <row r="244" spans="14:1015">
      <c r="N244" s="3">
        <f>Y244*info!T$4+AC244*info!T$5+AG244*info!T$6+AK244*info!T$7+N243</f>
        <v>5.7029999999999976</v>
      </c>
      <c r="P244" s="45">
        <v>204</v>
      </c>
      <c r="Q244" s="131"/>
      <c r="R244" s="131"/>
      <c r="S244" s="161">
        <f t="shared" si="125"/>
        <v>3.6361264822134393E-2</v>
      </c>
      <c r="T244" s="169">
        <f>AA243*$AA$30*$AA$34*(1-$AA$32)+AE243*$AE$30*$AE$34*(1-$AE$32)+AI243*$AI$30*$AI$34*(1-$AI$32)+AM243*$AM$30*$AM$34*(1-$AM$32)+AQ243*$AQ$30*$AQ$34*(1-$AQ$32)+AU243*$AU$30*$AU$34*(1-$AU$32)+Q244-R244+AW243+AX243+Advance!G218</f>
        <v>0.3308999999999987</v>
      </c>
      <c r="U244" s="132">
        <f t="shared" si="134"/>
        <v>0</v>
      </c>
      <c r="V244" s="165">
        <f t="shared" si="113"/>
        <v>0.3308999999999987</v>
      </c>
      <c r="W244" s="166">
        <f t="shared" si="126"/>
        <v>12.983999999999998</v>
      </c>
      <c r="X244" s="49"/>
      <c r="Y244" s="42">
        <f t="shared" si="105"/>
        <v>0</v>
      </c>
      <c r="Z244" s="46">
        <f t="shared" si="127"/>
        <v>0</v>
      </c>
      <c r="AA244" s="47">
        <f t="shared" si="114"/>
        <v>0</v>
      </c>
      <c r="AB244" s="48">
        <f t="shared" si="115"/>
        <v>0.3308999999999987</v>
      </c>
      <c r="AC244" s="49">
        <f t="shared" si="116"/>
        <v>0</v>
      </c>
      <c r="AD244" s="46">
        <f t="shared" si="128"/>
        <v>0</v>
      </c>
      <c r="AE244" s="46">
        <f t="shared" si="117"/>
        <v>100</v>
      </c>
      <c r="AF244" s="50">
        <f t="shared" si="106"/>
        <v>0.3308999999999987</v>
      </c>
      <c r="AG244" s="42">
        <f t="shared" si="129"/>
        <v>6</v>
      </c>
      <c r="AH244" s="46">
        <f t="shared" si="130"/>
        <v>-6</v>
      </c>
      <c r="AI244" s="46">
        <f t="shared" si="118"/>
        <v>200</v>
      </c>
      <c r="AJ244" s="50">
        <f t="shared" si="107"/>
        <v>0.18689999999999868</v>
      </c>
      <c r="AK244" s="42">
        <f t="shared" si="119"/>
        <v>5</v>
      </c>
      <c r="AL244" s="46">
        <f t="shared" si="131"/>
        <v>-3</v>
      </c>
      <c r="AM244" s="46">
        <f t="shared" si="120"/>
        <v>194</v>
      </c>
      <c r="AN244" s="50">
        <f t="shared" si="108"/>
        <v>6.899999999998685E-3</v>
      </c>
      <c r="AO244" s="42">
        <f t="shared" si="121"/>
        <v>0</v>
      </c>
      <c r="AP244" s="46">
        <f t="shared" si="132"/>
        <v>0</v>
      </c>
      <c r="AQ244" s="46">
        <f t="shared" si="122"/>
        <v>0</v>
      </c>
      <c r="AR244" s="50">
        <f t="shared" si="109"/>
        <v>6.899999999998685E-3</v>
      </c>
      <c r="AS244" s="42">
        <f t="shared" si="123"/>
        <v>0</v>
      </c>
      <c r="AT244" s="46">
        <f t="shared" si="133"/>
        <v>0</v>
      </c>
      <c r="AU244" s="46">
        <f t="shared" si="124"/>
        <v>0</v>
      </c>
      <c r="AV244" s="51">
        <f t="shared" si="110"/>
        <v>6.899999999998685E-3</v>
      </c>
      <c r="AW244" s="42">
        <f t="shared" si="111"/>
        <v>0.3308999999999987</v>
      </c>
      <c r="AX244" s="43">
        <f t="shared" si="112"/>
        <v>-0.32400000000000001</v>
      </c>
      <c r="AY244" s="42">
        <f t="shared" si="135"/>
        <v>494</v>
      </c>
      <c r="AZ244" s="52">
        <f t="shared" si="136"/>
        <v>12.983999999999998</v>
      </c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  <c r="QR244" s="35"/>
      <c r="QS244" s="35"/>
      <c r="QT244" s="35"/>
      <c r="QU244" s="35"/>
      <c r="QV244" s="35"/>
      <c r="QW244" s="35"/>
      <c r="QX244" s="35"/>
      <c r="QY244" s="35"/>
      <c r="QZ244" s="35"/>
      <c r="RA244" s="35"/>
      <c r="RB244" s="35"/>
      <c r="RC244" s="35"/>
      <c r="RD244" s="35"/>
      <c r="RE244" s="35"/>
      <c r="RF244" s="35"/>
      <c r="RG244" s="35"/>
      <c r="RH244" s="35"/>
      <c r="RI244" s="35"/>
      <c r="RJ244" s="35"/>
      <c r="RK244" s="35"/>
      <c r="RL244" s="35"/>
      <c r="RM244" s="35"/>
      <c r="RN244" s="35"/>
      <c r="RO244" s="35"/>
      <c r="RP244" s="35"/>
      <c r="RQ244" s="35"/>
      <c r="RR244" s="35"/>
      <c r="RS244" s="35"/>
      <c r="RT244" s="35"/>
      <c r="RU244" s="35"/>
      <c r="RV244" s="35"/>
      <c r="RW244" s="35"/>
      <c r="RX244" s="35"/>
      <c r="RY244" s="35"/>
      <c r="RZ244" s="35"/>
      <c r="SA244" s="35"/>
      <c r="SB244" s="35"/>
      <c r="SC244" s="35"/>
      <c r="SD244" s="35"/>
      <c r="SE244" s="35"/>
      <c r="SF244" s="35"/>
      <c r="SG244" s="35"/>
      <c r="SH244" s="35"/>
      <c r="SI244" s="35"/>
      <c r="SJ244" s="35"/>
      <c r="SK244" s="35"/>
      <c r="SL244" s="35"/>
      <c r="SM244" s="35"/>
      <c r="SN244" s="35"/>
      <c r="SO244" s="35"/>
      <c r="SP244" s="35"/>
      <c r="SQ244" s="35"/>
      <c r="SR244" s="35"/>
      <c r="SS244" s="35"/>
      <c r="ST244" s="35"/>
      <c r="SU244" s="35"/>
      <c r="SV244" s="35"/>
      <c r="SW244" s="35"/>
      <c r="SX244" s="35"/>
      <c r="SY244" s="35"/>
      <c r="SZ244" s="35"/>
      <c r="TA244" s="35"/>
      <c r="TB244" s="35"/>
      <c r="TC244" s="35"/>
      <c r="TD244" s="35"/>
      <c r="TE244" s="35"/>
      <c r="TF244" s="35"/>
      <c r="TG244" s="35"/>
      <c r="TH244" s="35"/>
      <c r="TI244" s="35"/>
      <c r="TJ244" s="35"/>
      <c r="TK244" s="35"/>
      <c r="TL244" s="35"/>
      <c r="TM244" s="35"/>
      <c r="TN244" s="35"/>
      <c r="TO244" s="35"/>
      <c r="TP244" s="35"/>
      <c r="TQ244" s="35"/>
      <c r="TR244" s="35"/>
      <c r="TS244" s="35"/>
      <c r="TT244" s="35"/>
      <c r="TU244" s="35"/>
      <c r="TV244" s="35"/>
      <c r="TW244" s="35"/>
      <c r="TX244" s="35"/>
      <c r="TY244" s="35"/>
      <c r="TZ244" s="35"/>
      <c r="UA244" s="35"/>
      <c r="UB244" s="35"/>
      <c r="UC244" s="35"/>
      <c r="UD244" s="35"/>
      <c r="UE244" s="35"/>
      <c r="UF244" s="35"/>
      <c r="UG244" s="35"/>
      <c r="UH244" s="35"/>
      <c r="UI244" s="35"/>
      <c r="UJ244" s="35"/>
      <c r="UK244" s="35"/>
      <c r="UL244" s="35"/>
      <c r="UM244" s="35"/>
      <c r="UN244" s="35"/>
      <c r="UO244" s="35"/>
      <c r="UP244" s="35"/>
      <c r="UQ244" s="35"/>
      <c r="UR244" s="35"/>
      <c r="US244" s="35"/>
      <c r="UT244" s="35"/>
      <c r="UU244" s="35"/>
      <c r="UV244" s="35"/>
      <c r="UW244" s="35"/>
      <c r="UX244" s="35"/>
      <c r="UY244" s="35"/>
      <c r="UZ244" s="35"/>
      <c r="VA244" s="35"/>
      <c r="VB244" s="35"/>
      <c r="VC244" s="35"/>
      <c r="VD244" s="35"/>
      <c r="VE244" s="35"/>
      <c r="VF244" s="35"/>
      <c r="VG244" s="35"/>
      <c r="VH244" s="35"/>
      <c r="VI244" s="35"/>
      <c r="VJ244" s="35"/>
      <c r="VK244" s="35"/>
      <c r="VL244" s="35"/>
      <c r="VM244" s="35"/>
      <c r="VN244" s="35"/>
      <c r="VO244" s="35"/>
      <c r="VP244" s="35"/>
      <c r="VQ244" s="35"/>
      <c r="VR244" s="35"/>
      <c r="VS244" s="35"/>
      <c r="VT244" s="35"/>
      <c r="VU244" s="35"/>
      <c r="VV244" s="35"/>
      <c r="VW244" s="35"/>
      <c r="VX244" s="35"/>
      <c r="VY244" s="35"/>
      <c r="VZ244" s="35"/>
      <c r="WA244" s="35"/>
      <c r="WB244" s="35"/>
      <c r="WC244" s="35"/>
      <c r="WD244" s="35"/>
      <c r="WE244" s="35"/>
      <c r="WF244" s="35"/>
      <c r="WG244" s="35"/>
      <c r="WH244" s="35"/>
      <c r="WI244" s="35"/>
      <c r="WJ244" s="35"/>
      <c r="WK244" s="35"/>
      <c r="WL244" s="35"/>
      <c r="WM244" s="35"/>
      <c r="WN244" s="35"/>
      <c r="WO244" s="35"/>
      <c r="WP244" s="35"/>
      <c r="WQ244" s="35"/>
      <c r="WR244" s="35"/>
      <c r="WS244" s="35"/>
      <c r="WT244" s="35"/>
      <c r="WU244" s="35"/>
      <c r="WV244" s="35"/>
      <c r="WW244" s="35"/>
      <c r="WX244" s="35"/>
      <c r="WY244" s="35"/>
      <c r="WZ244" s="35"/>
      <c r="XA244" s="35"/>
      <c r="XB244" s="35"/>
      <c r="XC244" s="35"/>
      <c r="XD244" s="35"/>
      <c r="XE244" s="35"/>
      <c r="XF244" s="35"/>
      <c r="XG244" s="35"/>
      <c r="XH244" s="35"/>
      <c r="XI244" s="35"/>
      <c r="XJ244" s="35"/>
      <c r="XK244" s="35"/>
      <c r="XL244" s="35"/>
      <c r="XM244" s="35"/>
      <c r="XN244" s="35"/>
      <c r="XO244" s="35"/>
      <c r="XP244" s="35"/>
      <c r="XQ244" s="35"/>
      <c r="XR244" s="35"/>
      <c r="XS244" s="35"/>
      <c r="XT244" s="35"/>
      <c r="XU244" s="35"/>
      <c r="XV244" s="35"/>
      <c r="XW244" s="35"/>
      <c r="XX244" s="35"/>
      <c r="XY244" s="35"/>
      <c r="XZ244" s="35"/>
      <c r="YA244" s="35"/>
      <c r="YB244" s="35"/>
      <c r="YC244" s="35"/>
      <c r="YD244" s="35"/>
      <c r="YE244" s="35"/>
      <c r="YF244" s="35"/>
      <c r="YG244" s="35"/>
      <c r="YH244" s="35"/>
      <c r="YI244" s="35"/>
      <c r="YJ244" s="35"/>
      <c r="YK244" s="35"/>
      <c r="YL244" s="35"/>
      <c r="YM244" s="35"/>
      <c r="YN244" s="35"/>
      <c r="YO244" s="35"/>
      <c r="YP244" s="35"/>
      <c r="YQ244" s="35"/>
      <c r="YR244" s="35"/>
      <c r="YS244" s="35"/>
      <c r="YT244" s="35"/>
      <c r="YU244" s="35"/>
      <c r="YV244" s="35"/>
      <c r="YW244" s="35"/>
      <c r="YX244" s="35"/>
      <c r="YY244" s="35"/>
      <c r="YZ244" s="35"/>
      <c r="ZA244" s="35"/>
      <c r="ZB244" s="35"/>
      <c r="ZC244" s="35"/>
      <c r="ZD244" s="35"/>
      <c r="ZE244" s="35"/>
      <c r="ZF244" s="35"/>
      <c r="ZG244" s="35"/>
      <c r="ZH244" s="35"/>
      <c r="ZI244" s="35"/>
      <c r="ZJ244" s="35"/>
      <c r="ZK244" s="35"/>
      <c r="ZL244" s="35"/>
      <c r="ZM244" s="35"/>
      <c r="ZN244" s="35"/>
      <c r="ZO244" s="35"/>
      <c r="ZP244" s="35"/>
      <c r="ZQ244" s="35"/>
      <c r="ZR244" s="35"/>
      <c r="ZS244" s="35"/>
      <c r="ZT244" s="35"/>
      <c r="ZU244" s="35"/>
      <c r="ZV244" s="35"/>
      <c r="ZW244" s="35"/>
      <c r="ZX244" s="35"/>
      <c r="ZY244" s="35"/>
      <c r="ZZ244" s="35"/>
      <c r="AAA244" s="35"/>
      <c r="AAB244" s="35"/>
      <c r="AAC244" s="35"/>
      <c r="AAD244" s="35"/>
      <c r="AAE244" s="35"/>
      <c r="AAF244" s="35"/>
      <c r="AAG244" s="35"/>
      <c r="AAH244" s="35"/>
      <c r="AAI244" s="35"/>
      <c r="AAJ244" s="35"/>
      <c r="AAK244" s="35"/>
      <c r="AAL244" s="35"/>
      <c r="AAM244" s="35"/>
      <c r="AAN244" s="35"/>
      <c r="AAO244" s="35"/>
      <c r="AAP244" s="35"/>
      <c r="AAQ244" s="35"/>
      <c r="AAR244" s="35"/>
      <c r="AAS244" s="35"/>
      <c r="AAT244" s="35"/>
      <c r="AAU244" s="35"/>
      <c r="AAV244" s="35"/>
      <c r="AAW244" s="35"/>
      <c r="AAX244" s="35"/>
      <c r="AAY244" s="35"/>
      <c r="AAZ244" s="35"/>
      <c r="ABA244" s="35"/>
      <c r="ABB244" s="35"/>
      <c r="ABC244" s="35"/>
      <c r="ABD244" s="35"/>
      <c r="ABE244" s="35"/>
      <c r="ABF244" s="35"/>
      <c r="ABG244" s="35"/>
      <c r="ABH244" s="35"/>
      <c r="ABI244" s="35"/>
      <c r="ABJ244" s="35"/>
      <c r="ABK244" s="35"/>
      <c r="ABL244" s="35"/>
      <c r="ABM244" s="35"/>
      <c r="ABN244" s="35"/>
      <c r="ABO244" s="35"/>
      <c r="ABP244" s="35"/>
      <c r="ABQ244" s="35"/>
      <c r="ABR244" s="35"/>
      <c r="ABS244" s="35"/>
      <c r="ABT244" s="35"/>
      <c r="ABU244" s="35"/>
      <c r="ABV244" s="35"/>
      <c r="ABW244" s="35"/>
      <c r="ABX244" s="35"/>
      <c r="ABY244" s="35"/>
      <c r="ABZ244" s="35"/>
      <c r="ACA244" s="35"/>
      <c r="ACB244" s="35"/>
      <c r="ACC244" s="35"/>
      <c r="ACD244" s="35"/>
      <c r="ACE244" s="35"/>
      <c r="ACF244" s="35"/>
      <c r="ACG244" s="35"/>
      <c r="ACH244" s="35"/>
      <c r="ACI244" s="35"/>
      <c r="ACJ244" s="35"/>
      <c r="ACK244" s="35"/>
      <c r="ACL244" s="35"/>
      <c r="ACM244" s="35"/>
      <c r="ACN244" s="35"/>
      <c r="ACO244" s="35"/>
      <c r="ACP244" s="35"/>
      <c r="ACQ244" s="35"/>
      <c r="ACR244" s="35"/>
      <c r="ACS244" s="35"/>
      <c r="ACT244" s="35"/>
      <c r="ACU244" s="35"/>
      <c r="ACV244" s="35"/>
      <c r="ACW244" s="35"/>
      <c r="ACX244" s="35"/>
      <c r="ACY244" s="35"/>
      <c r="ACZ244" s="35"/>
      <c r="ADA244" s="35"/>
      <c r="ADB244" s="35"/>
      <c r="ADC244" s="35"/>
      <c r="ADD244" s="35"/>
      <c r="ADE244" s="35"/>
      <c r="ADF244" s="35"/>
      <c r="ADG244" s="35"/>
      <c r="ADH244" s="35"/>
      <c r="ADI244" s="35"/>
      <c r="ADJ244" s="35"/>
      <c r="ADK244" s="35"/>
      <c r="ADL244" s="35"/>
      <c r="ADM244" s="35"/>
      <c r="ADN244" s="35"/>
      <c r="ADO244" s="35"/>
      <c r="ADP244" s="35"/>
      <c r="ADQ244" s="35"/>
      <c r="ADR244" s="35"/>
      <c r="ADS244" s="35"/>
      <c r="ADT244" s="35"/>
      <c r="ADU244" s="35"/>
      <c r="ADV244" s="35"/>
      <c r="ADW244" s="35"/>
      <c r="ADX244" s="35"/>
      <c r="ADY244" s="35"/>
      <c r="ADZ244" s="35"/>
      <c r="AEA244" s="35"/>
      <c r="AEB244" s="35"/>
      <c r="AEC244" s="35"/>
      <c r="AED244" s="35"/>
      <c r="AEE244" s="35"/>
      <c r="AEF244" s="35"/>
      <c r="AEG244" s="35"/>
      <c r="AEH244" s="35"/>
      <c r="AEI244" s="35"/>
      <c r="AEJ244" s="35"/>
      <c r="AEK244" s="35"/>
      <c r="AEL244" s="35"/>
      <c r="AEM244" s="35"/>
      <c r="AEN244" s="35"/>
      <c r="AEO244" s="35"/>
      <c r="AEP244" s="35"/>
      <c r="AEQ244" s="35"/>
      <c r="AER244" s="35"/>
      <c r="AES244" s="35"/>
      <c r="AET244" s="35"/>
      <c r="AEU244" s="35"/>
      <c r="AEV244" s="35"/>
      <c r="AEW244" s="35"/>
      <c r="AEX244" s="35"/>
      <c r="AEY244" s="35"/>
      <c r="AEZ244" s="35"/>
      <c r="AFA244" s="35"/>
      <c r="AFB244" s="35"/>
      <c r="AFC244" s="35"/>
      <c r="AFD244" s="35"/>
      <c r="AFE244" s="35"/>
      <c r="AFF244" s="35"/>
      <c r="AFG244" s="35"/>
      <c r="AFH244" s="35"/>
      <c r="AFI244" s="35"/>
      <c r="AFJ244" s="35"/>
      <c r="AFK244" s="35"/>
      <c r="AFL244" s="35"/>
      <c r="AFM244" s="35"/>
      <c r="AFN244" s="35"/>
      <c r="AFO244" s="35"/>
      <c r="AFP244" s="35"/>
      <c r="AFQ244" s="35"/>
      <c r="AFR244" s="35"/>
      <c r="AFS244" s="35"/>
      <c r="AFT244" s="35"/>
      <c r="AFU244" s="35"/>
      <c r="AFV244" s="35"/>
      <c r="AFW244" s="35"/>
      <c r="AFX244" s="35"/>
      <c r="AFY244" s="35"/>
      <c r="AFZ244" s="35"/>
      <c r="AGA244" s="35"/>
      <c r="AGB244" s="35"/>
      <c r="AGC244" s="35"/>
      <c r="AGD244" s="35"/>
      <c r="AGE244" s="35"/>
      <c r="AGF244" s="35"/>
      <c r="AGG244" s="35"/>
      <c r="AGH244" s="35"/>
      <c r="AGI244" s="35"/>
      <c r="AGJ244" s="35"/>
      <c r="AGK244" s="35"/>
      <c r="AGL244" s="35"/>
      <c r="AGM244" s="35"/>
      <c r="AGN244" s="35"/>
      <c r="AGO244" s="35"/>
      <c r="AGP244" s="35"/>
      <c r="AGQ244" s="35"/>
      <c r="AGR244" s="35"/>
      <c r="AGS244" s="35"/>
      <c r="AGT244" s="35"/>
      <c r="AGU244" s="35"/>
      <c r="AGV244" s="35"/>
      <c r="AGW244" s="35"/>
      <c r="AGX244" s="35"/>
      <c r="AGY244" s="35"/>
      <c r="AGZ244" s="35"/>
      <c r="AHA244" s="35"/>
      <c r="AHB244" s="35"/>
      <c r="AHC244" s="35"/>
      <c r="AHD244" s="35"/>
      <c r="AHE244" s="35"/>
      <c r="AHF244" s="35"/>
      <c r="AHG244" s="35"/>
      <c r="AHH244" s="35"/>
      <c r="AHI244" s="35"/>
      <c r="AHJ244" s="35"/>
      <c r="AHK244" s="35"/>
      <c r="AHL244" s="35"/>
      <c r="AHM244" s="35"/>
      <c r="AHN244" s="35"/>
      <c r="AHO244" s="35"/>
      <c r="AHP244" s="35"/>
      <c r="AHQ244" s="35"/>
      <c r="AHR244" s="35"/>
      <c r="AHS244" s="35"/>
      <c r="AHT244" s="35"/>
      <c r="AHU244" s="35"/>
      <c r="AHV244" s="35"/>
      <c r="AHW244" s="35"/>
      <c r="AHX244" s="35"/>
      <c r="AHY244" s="35"/>
      <c r="AHZ244" s="35"/>
      <c r="AIA244" s="35"/>
      <c r="AIB244" s="35"/>
      <c r="AIC244" s="35"/>
      <c r="AID244" s="35"/>
      <c r="AIE244" s="35"/>
      <c r="AIF244" s="35"/>
      <c r="AIG244" s="35"/>
      <c r="AIH244" s="35"/>
      <c r="AII244" s="35"/>
      <c r="AIJ244" s="35"/>
      <c r="AIK244" s="35"/>
      <c r="AIL244" s="35"/>
      <c r="AIM244" s="35"/>
      <c r="AIN244" s="35"/>
      <c r="AIO244" s="35"/>
      <c r="AIP244" s="35"/>
      <c r="AIQ244" s="35"/>
      <c r="AIR244" s="35"/>
      <c r="AIS244" s="35"/>
      <c r="AIT244" s="35"/>
      <c r="AIU244" s="35"/>
      <c r="AIV244" s="35"/>
      <c r="AIW244" s="35"/>
      <c r="AIX244" s="35"/>
      <c r="AIY244" s="35"/>
      <c r="AIZ244" s="35"/>
      <c r="AJA244" s="35"/>
      <c r="AJB244" s="35"/>
      <c r="AJC244" s="35"/>
      <c r="AJD244" s="35"/>
      <c r="AJE244" s="35"/>
      <c r="AJF244" s="35"/>
      <c r="AJG244" s="35"/>
      <c r="AJH244" s="35"/>
      <c r="AJI244" s="35"/>
      <c r="AJJ244" s="35"/>
      <c r="AJK244" s="35"/>
      <c r="AJL244" s="35"/>
      <c r="AJM244" s="35"/>
      <c r="AJN244" s="35"/>
      <c r="AJO244" s="35"/>
      <c r="AJP244" s="35"/>
      <c r="AJQ244" s="35"/>
      <c r="AJR244" s="35"/>
      <c r="AJS244" s="35"/>
      <c r="AJT244" s="35"/>
      <c r="AJU244" s="35"/>
      <c r="AJV244" s="35"/>
      <c r="AJW244" s="35"/>
      <c r="AJX244" s="35"/>
      <c r="AJY244" s="35"/>
      <c r="AJZ244" s="35"/>
      <c r="AKA244" s="35"/>
      <c r="AKB244" s="35"/>
      <c r="AKC244" s="35"/>
      <c r="AKD244" s="35"/>
      <c r="AKE244" s="35"/>
      <c r="AKF244" s="35"/>
      <c r="AKG244" s="35"/>
      <c r="AKH244" s="35"/>
      <c r="AKI244" s="35"/>
      <c r="AKJ244" s="35"/>
      <c r="AKK244" s="35"/>
      <c r="AKL244" s="35"/>
      <c r="AKM244" s="35"/>
      <c r="AKN244" s="35"/>
      <c r="AKO244" s="35"/>
      <c r="AKP244" s="35"/>
      <c r="AKQ244" s="35"/>
      <c r="AKR244" s="35"/>
      <c r="AKS244" s="35"/>
      <c r="AKT244" s="35"/>
      <c r="AKU244" s="35"/>
      <c r="AKV244" s="35"/>
      <c r="AKW244" s="35"/>
      <c r="AKX244" s="35"/>
      <c r="AKY244" s="35"/>
      <c r="AKZ244" s="35"/>
      <c r="ALA244" s="35"/>
      <c r="ALB244" s="35"/>
      <c r="ALC244" s="35"/>
      <c r="ALD244" s="35"/>
      <c r="ALE244" s="35"/>
      <c r="ALF244" s="35"/>
      <c r="ALG244" s="35"/>
      <c r="ALH244" s="35"/>
      <c r="ALI244" s="35"/>
      <c r="ALJ244" s="35"/>
      <c r="ALK244" s="35"/>
      <c r="ALL244" s="35"/>
      <c r="ALM244" s="35"/>
      <c r="ALN244" s="35"/>
      <c r="ALO244" s="35"/>
      <c r="ALP244" s="35"/>
      <c r="ALQ244" s="35"/>
      <c r="ALR244" s="35"/>
      <c r="ALS244" s="35"/>
      <c r="ALT244" s="35"/>
      <c r="ALU244" s="35"/>
      <c r="ALV244" s="35"/>
      <c r="ALW244" s="35"/>
      <c r="ALX244" s="35"/>
      <c r="ALY244" s="35"/>
      <c r="ALZ244" s="35"/>
      <c r="AMA244" s="35"/>
    </row>
    <row r="245" spans="14:1015">
      <c r="N245" s="3">
        <f>Y245*info!T$4+AC245*info!T$5+AG245*info!T$6+AK245*info!T$7+N244</f>
        <v>5.7425999999999977</v>
      </c>
      <c r="P245" s="45">
        <v>205</v>
      </c>
      <c r="Q245" s="131"/>
      <c r="R245" s="131"/>
      <c r="S245" s="161">
        <f t="shared" si="125"/>
        <v>3.6524901185770758E-2</v>
      </c>
      <c r="T245" s="169">
        <f>AA244*$AA$30*$AA$34*(1-$AA$32)+AE244*$AE$30*$AE$34*(1-$AE$32)+AI244*$AI$30*$AI$34*(1-$AI$32)+AM244*$AM$30*$AM$34*(1-$AM$32)+AQ244*$AQ$30*$AQ$34*(1-$AQ$32)+AU244*$AU$30*$AU$34*(1-$AU$32)+Q245-R245+AW244+AX244+Advance!G219</f>
        <v>0.33149999999999863</v>
      </c>
      <c r="U245" s="132">
        <f t="shared" si="134"/>
        <v>0</v>
      </c>
      <c r="V245" s="165">
        <f t="shared" si="113"/>
        <v>0.33149999999999863</v>
      </c>
      <c r="W245" s="166">
        <f t="shared" si="126"/>
        <v>13.055999999999999</v>
      </c>
      <c r="X245" s="49"/>
      <c r="Y245" s="42">
        <f t="shared" si="105"/>
        <v>0</v>
      </c>
      <c r="Z245" s="46">
        <f t="shared" si="127"/>
        <v>0</v>
      </c>
      <c r="AA245" s="47">
        <f t="shared" si="114"/>
        <v>0</v>
      </c>
      <c r="AB245" s="48">
        <f t="shared" si="115"/>
        <v>0.33149999999999863</v>
      </c>
      <c r="AC245" s="49">
        <f t="shared" si="116"/>
        <v>0</v>
      </c>
      <c r="AD245" s="46">
        <f t="shared" si="128"/>
        <v>0</v>
      </c>
      <c r="AE245" s="46">
        <f t="shared" si="117"/>
        <v>100</v>
      </c>
      <c r="AF245" s="50">
        <f t="shared" si="106"/>
        <v>0.33149999999999863</v>
      </c>
      <c r="AG245" s="42">
        <f t="shared" si="129"/>
        <v>6</v>
      </c>
      <c r="AH245" s="46">
        <f t="shared" si="130"/>
        <v>-6</v>
      </c>
      <c r="AI245" s="46">
        <f t="shared" si="118"/>
        <v>200</v>
      </c>
      <c r="AJ245" s="50">
        <f t="shared" si="107"/>
        <v>0.18749999999999861</v>
      </c>
      <c r="AK245" s="42">
        <f t="shared" si="119"/>
        <v>5</v>
      </c>
      <c r="AL245" s="46">
        <f t="shared" si="131"/>
        <v>-3</v>
      </c>
      <c r="AM245" s="46">
        <f t="shared" si="120"/>
        <v>196</v>
      </c>
      <c r="AN245" s="50">
        <f t="shared" si="108"/>
        <v>7.4999999999986189E-3</v>
      </c>
      <c r="AO245" s="42">
        <f t="shared" si="121"/>
        <v>0</v>
      </c>
      <c r="AP245" s="46">
        <f t="shared" si="132"/>
        <v>0</v>
      </c>
      <c r="AQ245" s="46">
        <f t="shared" si="122"/>
        <v>0</v>
      </c>
      <c r="AR245" s="50">
        <f t="shared" si="109"/>
        <v>7.4999999999986189E-3</v>
      </c>
      <c r="AS245" s="42">
        <f t="shared" si="123"/>
        <v>0</v>
      </c>
      <c r="AT245" s="46">
        <f t="shared" si="133"/>
        <v>0</v>
      </c>
      <c r="AU245" s="46">
        <f t="shared" si="124"/>
        <v>0</v>
      </c>
      <c r="AV245" s="51">
        <f t="shared" si="110"/>
        <v>7.4999999999986189E-3</v>
      </c>
      <c r="AW245" s="42">
        <f t="shared" si="111"/>
        <v>0.33149999999999863</v>
      </c>
      <c r="AX245" s="43">
        <f t="shared" si="112"/>
        <v>-0.32400000000000001</v>
      </c>
      <c r="AY245" s="42">
        <f t="shared" si="135"/>
        <v>496</v>
      </c>
      <c r="AZ245" s="52">
        <f t="shared" si="136"/>
        <v>13.055999999999999</v>
      </c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  <c r="QR245" s="35"/>
      <c r="QS245" s="35"/>
      <c r="QT245" s="35"/>
      <c r="QU245" s="35"/>
      <c r="QV245" s="35"/>
      <c r="QW245" s="35"/>
      <c r="QX245" s="35"/>
      <c r="QY245" s="35"/>
      <c r="QZ245" s="35"/>
      <c r="RA245" s="35"/>
      <c r="RB245" s="35"/>
      <c r="RC245" s="35"/>
      <c r="RD245" s="35"/>
      <c r="RE245" s="35"/>
      <c r="RF245" s="35"/>
      <c r="RG245" s="35"/>
      <c r="RH245" s="35"/>
      <c r="RI245" s="35"/>
      <c r="RJ245" s="35"/>
      <c r="RK245" s="35"/>
      <c r="RL245" s="35"/>
      <c r="RM245" s="35"/>
      <c r="RN245" s="35"/>
      <c r="RO245" s="35"/>
      <c r="RP245" s="35"/>
      <c r="RQ245" s="35"/>
      <c r="RR245" s="35"/>
      <c r="RS245" s="35"/>
      <c r="RT245" s="35"/>
      <c r="RU245" s="35"/>
      <c r="RV245" s="35"/>
      <c r="RW245" s="35"/>
      <c r="RX245" s="35"/>
      <c r="RY245" s="35"/>
      <c r="RZ245" s="35"/>
      <c r="SA245" s="35"/>
      <c r="SB245" s="35"/>
      <c r="SC245" s="35"/>
      <c r="SD245" s="35"/>
      <c r="SE245" s="35"/>
      <c r="SF245" s="35"/>
      <c r="SG245" s="35"/>
      <c r="SH245" s="35"/>
      <c r="SI245" s="35"/>
      <c r="SJ245" s="35"/>
      <c r="SK245" s="35"/>
      <c r="SL245" s="35"/>
      <c r="SM245" s="35"/>
      <c r="SN245" s="35"/>
      <c r="SO245" s="35"/>
      <c r="SP245" s="35"/>
      <c r="SQ245" s="35"/>
      <c r="SR245" s="35"/>
      <c r="SS245" s="35"/>
      <c r="ST245" s="35"/>
      <c r="SU245" s="35"/>
      <c r="SV245" s="35"/>
      <c r="SW245" s="35"/>
      <c r="SX245" s="35"/>
      <c r="SY245" s="35"/>
      <c r="SZ245" s="35"/>
      <c r="TA245" s="35"/>
      <c r="TB245" s="35"/>
      <c r="TC245" s="35"/>
      <c r="TD245" s="35"/>
      <c r="TE245" s="35"/>
      <c r="TF245" s="35"/>
      <c r="TG245" s="35"/>
      <c r="TH245" s="35"/>
      <c r="TI245" s="35"/>
      <c r="TJ245" s="35"/>
      <c r="TK245" s="35"/>
      <c r="TL245" s="35"/>
      <c r="TM245" s="35"/>
      <c r="TN245" s="35"/>
      <c r="TO245" s="35"/>
      <c r="TP245" s="35"/>
      <c r="TQ245" s="35"/>
      <c r="TR245" s="35"/>
      <c r="TS245" s="35"/>
      <c r="TT245" s="35"/>
      <c r="TU245" s="35"/>
      <c r="TV245" s="35"/>
      <c r="TW245" s="35"/>
      <c r="TX245" s="35"/>
      <c r="TY245" s="35"/>
      <c r="TZ245" s="35"/>
      <c r="UA245" s="35"/>
      <c r="UB245" s="35"/>
      <c r="UC245" s="35"/>
      <c r="UD245" s="35"/>
      <c r="UE245" s="35"/>
      <c r="UF245" s="35"/>
      <c r="UG245" s="35"/>
      <c r="UH245" s="35"/>
      <c r="UI245" s="35"/>
      <c r="UJ245" s="35"/>
      <c r="UK245" s="35"/>
      <c r="UL245" s="35"/>
      <c r="UM245" s="35"/>
      <c r="UN245" s="35"/>
      <c r="UO245" s="35"/>
      <c r="UP245" s="35"/>
      <c r="UQ245" s="35"/>
      <c r="UR245" s="35"/>
      <c r="US245" s="35"/>
      <c r="UT245" s="35"/>
      <c r="UU245" s="35"/>
      <c r="UV245" s="35"/>
      <c r="UW245" s="35"/>
      <c r="UX245" s="35"/>
      <c r="UY245" s="35"/>
      <c r="UZ245" s="35"/>
      <c r="VA245" s="35"/>
      <c r="VB245" s="35"/>
      <c r="VC245" s="35"/>
      <c r="VD245" s="35"/>
      <c r="VE245" s="35"/>
      <c r="VF245" s="35"/>
      <c r="VG245" s="35"/>
      <c r="VH245" s="35"/>
      <c r="VI245" s="35"/>
      <c r="VJ245" s="35"/>
      <c r="VK245" s="35"/>
      <c r="VL245" s="35"/>
      <c r="VM245" s="35"/>
      <c r="VN245" s="35"/>
      <c r="VO245" s="35"/>
      <c r="VP245" s="35"/>
      <c r="VQ245" s="35"/>
      <c r="VR245" s="35"/>
      <c r="VS245" s="35"/>
      <c r="VT245" s="35"/>
      <c r="VU245" s="35"/>
      <c r="VV245" s="35"/>
      <c r="VW245" s="35"/>
      <c r="VX245" s="35"/>
      <c r="VY245" s="35"/>
      <c r="VZ245" s="35"/>
      <c r="WA245" s="35"/>
      <c r="WB245" s="35"/>
      <c r="WC245" s="35"/>
      <c r="WD245" s="35"/>
      <c r="WE245" s="35"/>
      <c r="WF245" s="35"/>
      <c r="WG245" s="35"/>
      <c r="WH245" s="35"/>
      <c r="WI245" s="35"/>
      <c r="WJ245" s="35"/>
      <c r="WK245" s="35"/>
      <c r="WL245" s="35"/>
      <c r="WM245" s="35"/>
      <c r="WN245" s="35"/>
      <c r="WO245" s="35"/>
      <c r="WP245" s="35"/>
      <c r="WQ245" s="35"/>
      <c r="WR245" s="35"/>
      <c r="WS245" s="35"/>
      <c r="WT245" s="35"/>
      <c r="WU245" s="35"/>
      <c r="WV245" s="35"/>
      <c r="WW245" s="35"/>
      <c r="WX245" s="35"/>
      <c r="WY245" s="35"/>
      <c r="WZ245" s="35"/>
      <c r="XA245" s="35"/>
      <c r="XB245" s="35"/>
      <c r="XC245" s="35"/>
      <c r="XD245" s="35"/>
      <c r="XE245" s="35"/>
      <c r="XF245" s="35"/>
      <c r="XG245" s="35"/>
      <c r="XH245" s="35"/>
      <c r="XI245" s="35"/>
      <c r="XJ245" s="35"/>
      <c r="XK245" s="35"/>
      <c r="XL245" s="35"/>
      <c r="XM245" s="35"/>
      <c r="XN245" s="35"/>
      <c r="XO245" s="35"/>
      <c r="XP245" s="35"/>
      <c r="XQ245" s="35"/>
      <c r="XR245" s="35"/>
      <c r="XS245" s="35"/>
      <c r="XT245" s="35"/>
      <c r="XU245" s="35"/>
      <c r="XV245" s="35"/>
      <c r="XW245" s="35"/>
      <c r="XX245" s="35"/>
      <c r="XY245" s="35"/>
      <c r="XZ245" s="35"/>
      <c r="YA245" s="35"/>
      <c r="YB245" s="35"/>
      <c r="YC245" s="35"/>
      <c r="YD245" s="35"/>
      <c r="YE245" s="35"/>
      <c r="YF245" s="35"/>
      <c r="YG245" s="35"/>
      <c r="YH245" s="35"/>
      <c r="YI245" s="35"/>
      <c r="YJ245" s="35"/>
      <c r="YK245" s="35"/>
      <c r="YL245" s="35"/>
      <c r="YM245" s="35"/>
      <c r="YN245" s="35"/>
      <c r="YO245" s="35"/>
      <c r="YP245" s="35"/>
      <c r="YQ245" s="35"/>
      <c r="YR245" s="35"/>
      <c r="YS245" s="35"/>
      <c r="YT245" s="35"/>
      <c r="YU245" s="35"/>
      <c r="YV245" s="35"/>
      <c r="YW245" s="35"/>
      <c r="YX245" s="35"/>
      <c r="YY245" s="35"/>
      <c r="YZ245" s="35"/>
      <c r="ZA245" s="35"/>
      <c r="ZB245" s="35"/>
      <c r="ZC245" s="35"/>
      <c r="ZD245" s="35"/>
      <c r="ZE245" s="35"/>
      <c r="ZF245" s="35"/>
      <c r="ZG245" s="35"/>
      <c r="ZH245" s="35"/>
      <c r="ZI245" s="35"/>
      <c r="ZJ245" s="35"/>
      <c r="ZK245" s="35"/>
      <c r="ZL245" s="35"/>
      <c r="ZM245" s="35"/>
      <c r="ZN245" s="35"/>
      <c r="ZO245" s="35"/>
      <c r="ZP245" s="35"/>
      <c r="ZQ245" s="35"/>
      <c r="ZR245" s="35"/>
      <c r="ZS245" s="35"/>
      <c r="ZT245" s="35"/>
      <c r="ZU245" s="35"/>
      <c r="ZV245" s="35"/>
      <c r="ZW245" s="35"/>
      <c r="ZX245" s="35"/>
      <c r="ZY245" s="35"/>
      <c r="ZZ245" s="35"/>
      <c r="AAA245" s="35"/>
      <c r="AAB245" s="35"/>
      <c r="AAC245" s="35"/>
      <c r="AAD245" s="35"/>
      <c r="AAE245" s="35"/>
      <c r="AAF245" s="35"/>
      <c r="AAG245" s="35"/>
      <c r="AAH245" s="35"/>
      <c r="AAI245" s="35"/>
      <c r="AAJ245" s="35"/>
      <c r="AAK245" s="35"/>
      <c r="AAL245" s="35"/>
      <c r="AAM245" s="35"/>
      <c r="AAN245" s="35"/>
      <c r="AAO245" s="35"/>
      <c r="AAP245" s="35"/>
      <c r="AAQ245" s="35"/>
      <c r="AAR245" s="35"/>
      <c r="AAS245" s="35"/>
      <c r="AAT245" s="35"/>
      <c r="AAU245" s="35"/>
      <c r="AAV245" s="35"/>
      <c r="AAW245" s="35"/>
      <c r="AAX245" s="35"/>
      <c r="AAY245" s="35"/>
      <c r="AAZ245" s="35"/>
      <c r="ABA245" s="35"/>
      <c r="ABB245" s="35"/>
      <c r="ABC245" s="35"/>
      <c r="ABD245" s="35"/>
      <c r="ABE245" s="35"/>
      <c r="ABF245" s="35"/>
      <c r="ABG245" s="35"/>
      <c r="ABH245" s="35"/>
      <c r="ABI245" s="35"/>
      <c r="ABJ245" s="35"/>
      <c r="ABK245" s="35"/>
      <c r="ABL245" s="35"/>
      <c r="ABM245" s="35"/>
      <c r="ABN245" s="35"/>
      <c r="ABO245" s="35"/>
      <c r="ABP245" s="35"/>
      <c r="ABQ245" s="35"/>
      <c r="ABR245" s="35"/>
      <c r="ABS245" s="35"/>
      <c r="ABT245" s="35"/>
      <c r="ABU245" s="35"/>
      <c r="ABV245" s="35"/>
      <c r="ABW245" s="35"/>
      <c r="ABX245" s="35"/>
      <c r="ABY245" s="35"/>
      <c r="ABZ245" s="35"/>
      <c r="ACA245" s="35"/>
      <c r="ACB245" s="35"/>
      <c r="ACC245" s="35"/>
      <c r="ACD245" s="35"/>
      <c r="ACE245" s="35"/>
      <c r="ACF245" s="35"/>
      <c r="ACG245" s="35"/>
      <c r="ACH245" s="35"/>
      <c r="ACI245" s="35"/>
      <c r="ACJ245" s="35"/>
      <c r="ACK245" s="35"/>
      <c r="ACL245" s="35"/>
      <c r="ACM245" s="35"/>
      <c r="ACN245" s="35"/>
      <c r="ACO245" s="35"/>
      <c r="ACP245" s="35"/>
      <c r="ACQ245" s="35"/>
      <c r="ACR245" s="35"/>
      <c r="ACS245" s="35"/>
      <c r="ACT245" s="35"/>
      <c r="ACU245" s="35"/>
      <c r="ACV245" s="35"/>
      <c r="ACW245" s="35"/>
      <c r="ACX245" s="35"/>
      <c r="ACY245" s="35"/>
      <c r="ACZ245" s="35"/>
      <c r="ADA245" s="35"/>
      <c r="ADB245" s="35"/>
      <c r="ADC245" s="35"/>
      <c r="ADD245" s="35"/>
      <c r="ADE245" s="35"/>
      <c r="ADF245" s="35"/>
      <c r="ADG245" s="35"/>
      <c r="ADH245" s="35"/>
      <c r="ADI245" s="35"/>
      <c r="ADJ245" s="35"/>
      <c r="ADK245" s="35"/>
      <c r="ADL245" s="35"/>
      <c r="ADM245" s="35"/>
      <c r="ADN245" s="35"/>
      <c r="ADO245" s="35"/>
      <c r="ADP245" s="35"/>
      <c r="ADQ245" s="35"/>
      <c r="ADR245" s="35"/>
      <c r="ADS245" s="35"/>
      <c r="ADT245" s="35"/>
      <c r="ADU245" s="35"/>
      <c r="ADV245" s="35"/>
      <c r="ADW245" s="35"/>
      <c r="ADX245" s="35"/>
      <c r="ADY245" s="35"/>
      <c r="ADZ245" s="35"/>
      <c r="AEA245" s="35"/>
      <c r="AEB245" s="35"/>
      <c r="AEC245" s="35"/>
      <c r="AED245" s="35"/>
      <c r="AEE245" s="35"/>
      <c r="AEF245" s="35"/>
      <c r="AEG245" s="35"/>
      <c r="AEH245" s="35"/>
      <c r="AEI245" s="35"/>
      <c r="AEJ245" s="35"/>
      <c r="AEK245" s="35"/>
      <c r="AEL245" s="35"/>
      <c r="AEM245" s="35"/>
      <c r="AEN245" s="35"/>
      <c r="AEO245" s="35"/>
      <c r="AEP245" s="35"/>
      <c r="AEQ245" s="35"/>
      <c r="AER245" s="35"/>
      <c r="AES245" s="35"/>
      <c r="AET245" s="35"/>
      <c r="AEU245" s="35"/>
      <c r="AEV245" s="35"/>
      <c r="AEW245" s="35"/>
      <c r="AEX245" s="35"/>
      <c r="AEY245" s="35"/>
      <c r="AEZ245" s="35"/>
      <c r="AFA245" s="35"/>
      <c r="AFB245" s="35"/>
      <c r="AFC245" s="35"/>
      <c r="AFD245" s="35"/>
      <c r="AFE245" s="35"/>
      <c r="AFF245" s="35"/>
      <c r="AFG245" s="35"/>
      <c r="AFH245" s="35"/>
      <c r="AFI245" s="35"/>
      <c r="AFJ245" s="35"/>
      <c r="AFK245" s="35"/>
      <c r="AFL245" s="35"/>
      <c r="AFM245" s="35"/>
      <c r="AFN245" s="35"/>
      <c r="AFO245" s="35"/>
      <c r="AFP245" s="35"/>
      <c r="AFQ245" s="35"/>
      <c r="AFR245" s="35"/>
      <c r="AFS245" s="35"/>
      <c r="AFT245" s="35"/>
      <c r="AFU245" s="35"/>
      <c r="AFV245" s="35"/>
      <c r="AFW245" s="35"/>
      <c r="AFX245" s="35"/>
      <c r="AFY245" s="35"/>
      <c r="AFZ245" s="35"/>
      <c r="AGA245" s="35"/>
      <c r="AGB245" s="35"/>
      <c r="AGC245" s="35"/>
      <c r="AGD245" s="35"/>
      <c r="AGE245" s="35"/>
      <c r="AGF245" s="35"/>
      <c r="AGG245" s="35"/>
      <c r="AGH245" s="35"/>
      <c r="AGI245" s="35"/>
      <c r="AGJ245" s="35"/>
      <c r="AGK245" s="35"/>
      <c r="AGL245" s="35"/>
      <c r="AGM245" s="35"/>
      <c r="AGN245" s="35"/>
      <c r="AGO245" s="35"/>
      <c r="AGP245" s="35"/>
      <c r="AGQ245" s="35"/>
      <c r="AGR245" s="35"/>
      <c r="AGS245" s="35"/>
      <c r="AGT245" s="35"/>
      <c r="AGU245" s="35"/>
      <c r="AGV245" s="35"/>
      <c r="AGW245" s="35"/>
      <c r="AGX245" s="35"/>
      <c r="AGY245" s="35"/>
      <c r="AGZ245" s="35"/>
      <c r="AHA245" s="35"/>
      <c r="AHB245" s="35"/>
      <c r="AHC245" s="35"/>
      <c r="AHD245" s="35"/>
      <c r="AHE245" s="35"/>
      <c r="AHF245" s="35"/>
      <c r="AHG245" s="35"/>
      <c r="AHH245" s="35"/>
      <c r="AHI245" s="35"/>
      <c r="AHJ245" s="35"/>
      <c r="AHK245" s="35"/>
      <c r="AHL245" s="35"/>
      <c r="AHM245" s="35"/>
      <c r="AHN245" s="35"/>
      <c r="AHO245" s="35"/>
      <c r="AHP245" s="35"/>
      <c r="AHQ245" s="35"/>
      <c r="AHR245" s="35"/>
      <c r="AHS245" s="35"/>
      <c r="AHT245" s="35"/>
      <c r="AHU245" s="35"/>
      <c r="AHV245" s="35"/>
      <c r="AHW245" s="35"/>
      <c r="AHX245" s="35"/>
      <c r="AHY245" s="35"/>
      <c r="AHZ245" s="35"/>
      <c r="AIA245" s="35"/>
      <c r="AIB245" s="35"/>
      <c r="AIC245" s="35"/>
      <c r="AID245" s="35"/>
      <c r="AIE245" s="35"/>
      <c r="AIF245" s="35"/>
      <c r="AIG245" s="35"/>
      <c r="AIH245" s="35"/>
      <c r="AII245" s="35"/>
      <c r="AIJ245" s="35"/>
      <c r="AIK245" s="35"/>
      <c r="AIL245" s="35"/>
      <c r="AIM245" s="35"/>
      <c r="AIN245" s="35"/>
      <c r="AIO245" s="35"/>
      <c r="AIP245" s="35"/>
      <c r="AIQ245" s="35"/>
      <c r="AIR245" s="35"/>
      <c r="AIS245" s="35"/>
      <c r="AIT245" s="35"/>
      <c r="AIU245" s="35"/>
      <c r="AIV245" s="35"/>
      <c r="AIW245" s="35"/>
      <c r="AIX245" s="35"/>
      <c r="AIY245" s="35"/>
      <c r="AIZ245" s="35"/>
      <c r="AJA245" s="35"/>
      <c r="AJB245" s="35"/>
      <c r="AJC245" s="35"/>
      <c r="AJD245" s="35"/>
      <c r="AJE245" s="35"/>
      <c r="AJF245" s="35"/>
      <c r="AJG245" s="35"/>
      <c r="AJH245" s="35"/>
      <c r="AJI245" s="35"/>
      <c r="AJJ245" s="35"/>
      <c r="AJK245" s="35"/>
      <c r="AJL245" s="35"/>
      <c r="AJM245" s="35"/>
      <c r="AJN245" s="35"/>
      <c r="AJO245" s="35"/>
      <c r="AJP245" s="35"/>
      <c r="AJQ245" s="35"/>
      <c r="AJR245" s="35"/>
      <c r="AJS245" s="35"/>
      <c r="AJT245" s="35"/>
      <c r="AJU245" s="35"/>
      <c r="AJV245" s="35"/>
      <c r="AJW245" s="35"/>
      <c r="AJX245" s="35"/>
      <c r="AJY245" s="35"/>
      <c r="AJZ245" s="35"/>
      <c r="AKA245" s="35"/>
      <c r="AKB245" s="35"/>
      <c r="AKC245" s="35"/>
      <c r="AKD245" s="35"/>
      <c r="AKE245" s="35"/>
      <c r="AKF245" s="35"/>
      <c r="AKG245" s="35"/>
      <c r="AKH245" s="35"/>
      <c r="AKI245" s="35"/>
      <c r="AKJ245" s="35"/>
      <c r="AKK245" s="35"/>
      <c r="AKL245" s="35"/>
      <c r="AKM245" s="35"/>
      <c r="AKN245" s="35"/>
      <c r="AKO245" s="35"/>
      <c r="AKP245" s="35"/>
      <c r="AKQ245" s="35"/>
      <c r="AKR245" s="35"/>
      <c r="AKS245" s="35"/>
      <c r="AKT245" s="35"/>
      <c r="AKU245" s="35"/>
      <c r="AKV245" s="35"/>
      <c r="AKW245" s="35"/>
      <c r="AKX245" s="35"/>
      <c r="AKY245" s="35"/>
      <c r="AKZ245" s="35"/>
      <c r="ALA245" s="35"/>
      <c r="ALB245" s="35"/>
      <c r="ALC245" s="35"/>
      <c r="ALD245" s="35"/>
      <c r="ALE245" s="35"/>
      <c r="ALF245" s="35"/>
      <c r="ALG245" s="35"/>
      <c r="ALH245" s="35"/>
      <c r="ALI245" s="35"/>
      <c r="ALJ245" s="35"/>
      <c r="ALK245" s="35"/>
      <c r="ALL245" s="35"/>
      <c r="ALM245" s="35"/>
      <c r="ALN245" s="35"/>
      <c r="ALO245" s="35"/>
      <c r="ALP245" s="35"/>
      <c r="ALQ245" s="35"/>
      <c r="ALR245" s="35"/>
      <c r="ALS245" s="35"/>
      <c r="ALT245" s="35"/>
      <c r="ALU245" s="35"/>
      <c r="ALV245" s="35"/>
      <c r="ALW245" s="35"/>
      <c r="ALX245" s="35"/>
      <c r="ALY245" s="35"/>
      <c r="ALZ245" s="35"/>
      <c r="AMA245" s="35"/>
    </row>
    <row r="246" spans="14:1015">
      <c r="N246" s="3">
        <f>Y246*info!T$4+AC246*info!T$5+AG246*info!T$6+AK246*info!T$7+N245</f>
        <v>5.7821999999999978</v>
      </c>
      <c r="P246" s="45">
        <v>206</v>
      </c>
      <c r="Q246" s="131"/>
      <c r="R246" s="131"/>
      <c r="S246" s="161">
        <f t="shared" si="125"/>
        <v>3.6688537549407124E-2</v>
      </c>
      <c r="T246" s="169">
        <f>AA245*$AA$30*$AA$34*(1-$AA$32)+AE245*$AE$30*$AE$34*(1-$AE$32)+AI245*$AI$30*$AI$34*(1-$AI$32)+AM245*$AM$30*$AM$34*(1-$AM$32)+AQ245*$AQ$30*$AQ$34*(1-$AQ$32)+AU245*$AU$30*$AU$34*(1-$AU$32)+Q246-R246+AW245+AX245+Advance!G220</f>
        <v>0.33389999999999859</v>
      </c>
      <c r="U246" s="132">
        <f t="shared" si="134"/>
        <v>0</v>
      </c>
      <c r="V246" s="165">
        <f t="shared" si="113"/>
        <v>0.33389999999999859</v>
      </c>
      <c r="W246" s="166">
        <f t="shared" si="126"/>
        <v>13.091999999999999</v>
      </c>
      <c r="X246" s="49"/>
      <c r="Y246" s="42">
        <f t="shared" si="105"/>
        <v>0</v>
      </c>
      <c r="Z246" s="46">
        <f t="shared" si="127"/>
        <v>0</v>
      </c>
      <c r="AA246" s="47">
        <f t="shared" si="114"/>
        <v>0</v>
      </c>
      <c r="AB246" s="48">
        <f t="shared" si="115"/>
        <v>0.33389999999999859</v>
      </c>
      <c r="AC246" s="49">
        <f t="shared" si="116"/>
        <v>0</v>
      </c>
      <c r="AD246" s="46">
        <f t="shared" si="128"/>
        <v>0</v>
      </c>
      <c r="AE246" s="46">
        <f t="shared" si="117"/>
        <v>100</v>
      </c>
      <c r="AF246" s="50">
        <f t="shared" si="106"/>
        <v>0.33389999999999859</v>
      </c>
      <c r="AG246" s="42">
        <f t="shared" si="129"/>
        <v>6</v>
      </c>
      <c r="AH246" s="46">
        <f t="shared" si="130"/>
        <v>-6</v>
      </c>
      <c r="AI246" s="46">
        <f t="shared" si="118"/>
        <v>200</v>
      </c>
      <c r="AJ246" s="50">
        <f t="shared" si="107"/>
        <v>0.18989999999999857</v>
      </c>
      <c r="AK246" s="42">
        <f t="shared" si="119"/>
        <v>5</v>
      </c>
      <c r="AL246" s="46">
        <f t="shared" si="131"/>
        <v>-4</v>
      </c>
      <c r="AM246" s="46">
        <f t="shared" si="120"/>
        <v>197</v>
      </c>
      <c r="AN246" s="50">
        <f t="shared" si="108"/>
        <v>9.8999999999985766E-3</v>
      </c>
      <c r="AO246" s="42">
        <f t="shared" si="121"/>
        <v>0</v>
      </c>
      <c r="AP246" s="46">
        <f t="shared" si="132"/>
        <v>0</v>
      </c>
      <c r="AQ246" s="46">
        <f t="shared" si="122"/>
        <v>0</v>
      </c>
      <c r="AR246" s="50">
        <f t="shared" si="109"/>
        <v>9.8999999999985766E-3</v>
      </c>
      <c r="AS246" s="42">
        <f t="shared" si="123"/>
        <v>0</v>
      </c>
      <c r="AT246" s="46">
        <f t="shared" si="133"/>
        <v>0</v>
      </c>
      <c r="AU246" s="46">
        <f t="shared" si="124"/>
        <v>0</v>
      </c>
      <c r="AV246" s="51">
        <f t="shared" si="110"/>
        <v>9.8999999999985766E-3</v>
      </c>
      <c r="AW246" s="42">
        <f t="shared" si="111"/>
        <v>0.33389999999999859</v>
      </c>
      <c r="AX246" s="43">
        <f t="shared" si="112"/>
        <v>-0.32400000000000001</v>
      </c>
      <c r="AY246" s="42">
        <f t="shared" si="135"/>
        <v>497</v>
      </c>
      <c r="AZ246" s="52">
        <f t="shared" si="136"/>
        <v>13.091999999999999</v>
      </c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  <c r="QR246" s="35"/>
      <c r="QS246" s="35"/>
      <c r="QT246" s="35"/>
      <c r="QU246" s="35"/>
      <c r="QV246" s="35"/>
      <c r="QW246" s="35"/>
      <c r="QX246" s="35"/>
      <c r="QY246" s="35"/>
      <c r="QZ246" s="35"/>
      <c r="RA246" s="35"/>
      <c r="RB246" s="35"/>
      <c r="RC246" s="35"/>
      <c r="RD246" s="35"/>
      <c r="RE246" s="35"/>
      <c r="RF246" s="35"/>
      <c r="RG246" s="35"/>
      <c r="RH246" s="35"/>
      <c r="RI246" s="35"/>
      <c r="RJ246" s="35"/>
      <c r="RK246" s="35"/>
      <c r="RL246" s="35"/>
      <c r="RM246" s="35"/>
      <c r="RN246" s="35"/>
      <c r="RO246" s="35"/>
      <c r="RP246" s="35"/>
      <c r="RQ246" s="35"/>
      <c r="RR246" s="35"/>
      <c r="RS246" s="35"/>
      <c r="RT246" s="35"/>
      <c r="RU246" s="35"/>
      <c r="RV246" s="35"/>
      <c r="RW246" s="35"/>
      <c r="RX246" s="35"/>
      <c r="RY246" s="35"/>
      <c r="RZ246" s="35"/>
      <c r="SA246" s="35"/>
      <c r="SB246" s="35"/>
      <c r="SC246" s="35"/>
      <c r="SD246" s="35"/>
      <c r="SE246" s="35"/>
      <c r="SF246" s="35"/>
      <c r="SG246" s="35"/>
      <c r="SH246" s="35"/>
      <c r="SI246" s="35"/>
      <c r="SJ246" s="35"/>
      <c r="SK246" s="35"/>
      <c r="SL246" s="35"/>
      <c r="SM246" s="35"/>
      <c r="SN246" s="35"/>
      <c r="SO246" s="35"/>
      <c r="SP246" s="35"/>
      <c r="SQ246" s="35"/>
      <c r="SR246" s="35"/>
      <c r="SS246" s="35"/>
      <c r="ST246" s="35"/>
      <c r="SU246" s="35"/>
      <c r="SV246" s="35"/>
      <c r="SW246" s="35"/>
      <c r="SX246" s="35"/>
      <c r="SY246" s="35"/>
      <c r="SZ246" s="35"/>
      <c r="TA246" s="35"/>
      <c r="TB246" s="35"/>
      <c r="TC246" s="35"/>
      <c r="TD246" s="35"/>
      <c r="TE246" s="35"/>
      <c r="TF246" s="35"/>
      <c r="TG246" s="35"/>
      <c r="TH246" s="35"/>
      <c r="TI246" s="35"/>
      <c r="TJ246" s="35"/>
      <c r="TK246" s="35"/>
      <c r="TL246" s="35"/>
      <c r="TM246" s="35"/>
      <c r="TN246" s="35"/>
      <c r="TO246" s="35"/>
      <c r="TP246" s="35"/>
      <c r="TQ246" s="35"/>
      <c r="TR246" s="35"/>
      <c r="TS246" s="35"/>
      <c r="TT246" s="35"/>
      <c r="TU246" s="35"/>
      <c r="TV246" s="35"/>
      <c r="TW246" s="35"/>
      <c r="TX246" s="35"/>
      <c r="TY246" s="35"/>
      <c r="TZ246" s="35"/>
      <c r="UA246" s="35"/>
      <c r="UB246" s="35"/>
      <c r="UC246" s="35"/>
      <c r="UD246" s="35"/>
      <c r="UE246" s="35"/>
      <c r="UF246" s="35"/>
      <c r="UG246" s="35"/>
      <c r="UH246" s="35"/>
      <c r="UI246" s="35"/>
      <c r="UJ246" s="35"/>
      <c r="UK246" s="35"/>
      <c r="UL246" s="35"/>
      <c r="UM246" s="35"/>
      <c r="UN246" s="35"/>
      <c r="UO246" s="35"/>
      <c r="UP246" s="35"/>
      <c r="UQ246" s="35"/>
      <c r="UR246" s="35"/>
      <c r="US246" s="35"/>
      <c r="UT246" s="35"/>
      <c r="UU246" s="35"/>
      <c r="UV246" s="35"/>
      <c r="UW246" s="35"/>
      <c r="UX246" s="35"/>
      <c r="UY246" s="35"/>
      <c r="UZ246" s="35"/>
      <c r="VA246" s="35"/>
      <c r="VB246" s="35"/>
      <c r="VC246" s="35"/>
      <c r="VD246" s="35"/>
      <c r="VE246" s="35"/>
      <c r="VF246" s="35"/>
      <c r="VG246" s="35"/>
      <c r="VH246" s="35"/>
      <c r="VI246" s="35"/>
      <c r="VJ246" s="35"/>
      <c r="VK246" s="35"/>
      <c r="VL246" s="35"/>
      <c r="VM246" s="35"/>
      <c r="VN246" s="35"/>
      <c r="VO246" s="35"/>
      <c r="VP246" s="35"/>
      <c r="VQ246" s="35"/>
      <c r="VR246" s="35"/>
      <c r="VS246" s="35"/>
      <c r="VT246" s="35"/>
      <c r="VU246" s="35"/>
      <c r="VV246" s="35"/>
      <c r="VW246" s="35"/>
      <c r="VX246" s="35"/>
      <c r="VY246" s="35"/>
      <c r="VZ246" s="35"/>
      <c r="WA246" s="35"/>
      <c r="WB246" s="35"/>
      <c r="WC246" s="35"/>
      <c r="WD246" s="35"/>
      <c r="WE246" s="35"/>
      <c r="WF246" s="35"/>
      <c r="WG246" s="35"/>
      <c r="WH246" s="35"/>
      <c r="WI246" s="35"/>
      <c r="WJ246" s="35"/>
      <c r="WK246" s="35"/>
      <c r="WL246" s="35"/>
      <c r="WM246" s="35"/>
      <c r="WN246" s="35"/>
      <c r="WO246" s="35"/>
      <c r="WP246" s="35"/>
      <c r="WQ246" s="35"/>
      <c r="WR246" s="35"/>
      <c r="WS246" s="35"/>
      <c r="WT246" s="35"/>
      <c r="WU246" s="35"/>
      <c r="WV246" s="35"/>
      <c r="WW246" s="35"/>
      <c r="WX246" s="35"/>
      <c r="WY246" s="35"/>
      <c r="WZ246" s="35"/>
      <c r="XA246" s="35"/>
      <c r="XB246" s="35"/>
      <c r="XC246" s="35"/>
      <c r="XD246" s="35"/>
      <c r="XE246" s="35"/>
      <c r="XF246" s="35"/>
      <c r="XG246" s="35"/>
      <c r="XH246" s="35"/>
      <c r="XI246" s="35"/>
      <c r="XJ246" s="35"/>
      <c r="XK246" s="35"/>
      <c r="XL246" s="35"/>
      <c r="XM246" s="35"/>
      <c r="XN246" s="35"/>
      <c r="XO246" s="35"/>
      <c r="XP246" s="35"/>
      <c r="XQ246" s="35"/>
      <c r="XR246" s="35"/>
      <c r="XS246" s="35"/>
      <c r="XT246" s="35"/>
      <c r="XU246" s="35"/>
      <c r="XV246" s="35"/>
      <c r="XW246" s="35"/>
      <c r="XX246" s="35"/>
      <c r="XY246" s="35"/>
      <c r="XZ246" s="35"/>
      <c r="YA246" s="35"/>
      <c r="YB246" s="35"/>
      <c r="YC246" s="35"/>
      <c r="YD246" s="35"/>
      <c r="YE246" s="35"/>
      <c r="YF246" s="35"/>
      <c r="YG246" s="35"/>
      <c r="YH246" s="35"/>
      <c r="YI246" s="35"/>
      <c r="YJ246" s="35"/>
      <c r="YK246" s="35"/>
      <c r="YL246" s="35"/>
      <c r="YM246" s="35"/>
      <c r="YN246" s="35"/>
      <c r="YO246" s="35"/>
      <c r="YP246" s="35"/>
      <c r="YQ246" s="35"/>
      <c r="YR246" s="35"/>
      <c r="YS246" s="35"/>
      <c r="YT246" s="35"/>
      <c r="YU246" s="35"/>
      <c r="YV246" s="35"/>
      <c r="YW246" s="35"/>
      <c r="YX246" s="35"/>
      <c r="YY246" s="35"/>
      <c r="YZ246" s="35"/>
      <c r="ZA246" s="35"/>
      <c r="ZB246" s="35"/>
      <c r="ZC246" s="35"/>
      <c r="ZD246" s="35"/>
      <c r="ZE246" s="35"/>
      <c r="ZF246" s="35"/>
      <c r="ZG246" s="35"/>
      <c r="ZH246" s="35"/>
      <c r="ZI246" s="35"/>
      <c r="ZJ246" s="35"/>
      <c r="ZK246" s="35"/>
      <c r="ZL246" s="35"/>
      <c r="ZM246" s="35"/>
      <c r="ZN246" s="35"/>
      <c r="ZO246" s="35"/>
      <c r="ZP246" s="35"/>
      <c r="ZQ246" s="35"/>
      <c r="ZR246" s="35"/>
      <c r="ZS246" s="35"/>
      <c r="ZT246" s="35"/>
      <c r="ZU246" s="35"/>
      <c r="ZV246" s="35"/>
      <c r="ZW246" s="35"/>
      <c r="ZX246" s="35"/>
      <c r="ZY246" s="35"/>
      <c r="ZZ246" s="35"/>
      <c r="AAA246" s="35"/>
      <c r="AAB246" s="35"/>
      <c r="AAC246" s="35"/>
      <c r="AAD246" s="35"/>
      <c r="AAE246" s="35"/>
      <c r="AAF246" s="35"/>
      <c r="AAG246" s="35"/>
      <c r="AAH246" s="35"/>
      <c r="AAI246" s="35"/>
      <c r="AAJ246" s="35"/>
      <c r="AAK246" s="35"/>
      <c r="AAL246" s="35"/>
      <c r="AAM246" s="35"/>
      <c r="AAN246" s="35"/>
      <c r="AAO246" s="35"/>
      <c r="AAP246" s="35"/>
      <c r="AAQ246" s="35"/>
      <c r="AAR246" s="35"/>
      <c r="AAS246" s="35"/>
      <c r="AAT246" s="35"/>
      <c r="AAU246" s="35"/>
      <c r="AAV246" s="35"/>
      <c r="AAW246" s="35"/>
      <c r="AAX246" s="35"/>
      <c r="AAY246" s="35"/>
      <c r="AAZ246" s="35"/>
      <c r="ABA246" s="35"/>
      <c r="ABB246" s="35"/>
      <c r="ABC246" s="35"/>
      <c r="ABD246" s="35"/>
      <c r="ABE246" s="35"/>
      <c r="ABF246" s="35"/>
      <c r="ABG246" s="35"/>
      <c r="ABH246" s="35"/>
      <c r="ABI246" s="35"/>
      <c r="ABJ246" s="35"/>
      <c r="ABK246" s="35"/>
      <c r="ABL246" s="35"/>
      <c r="ABM246" s="35"/>
      <c r="ABN246" s="35"/>
      <c r="ABO246" s="35"/>
      <c r="ABP246" s="35"/>
      <c r="ABQ246" s="35"/>
      <c r="ABR246" s="35"/>
      <c r="ABS246" s="35"/>
      <c r="ABT246" s="35"/>
      <c r="ABU246" s="35"/>
      <c r="ABV246" s="35"/>
      <c r="ABW246" s="35"/>
      <c r="ABX246" s="35"/>
      <c r="ABY246" s="35"/>
      <c r="ABZ246" s="35"/>
      <c r="ACA246" s="35"/>
      <c r="ACB246" s="35"/>
      <c r="ACC246" s="35"/>
      <c r="ACD246" s="35"/>
      <c r="ACE246" s="35"/>
      <c r="ACF246" s="35"/>
      <c r="ACG246" s="35"/>
      <c r="ACH246" s="35"/>
      <c r="ACI246" s="35"/>
      <c r="ACJ246" s="35"/>
      <c r="ACK246" s="35"/>
      <c r="ACL246" s="35"/>
      <c r="ACM246" s="35"/>
      <c r="ACN246" s="35"/>
      <c r="ACO246" s="35"/>
      <c r="ACP246" s="35"/>
      <c r="ACQ246" s="35"/>
      <c r="ACR246" s="35"/>
      <c r="ACS246" s="35"/>
      <c r="ACT246" s="35"/>
      <c r="ACU246" s="35"/>
      <c r="ACV246" s="35"/>
      <c r="ACW246" s="35"/>
      <c r="ACX246" s="35"/>
      <c r="ACY246" s="35"/>
      <c r="ACZ246" s="35"/>
      <c r="ADA246" s="35"/>
      <c r="ADB246" s="35"/>
      <c r="ADC246" s="35"/>
      <c r="ADD246" s="35"/>
      <c r="ADE246" s="35"/>
      <c r="ADF246" s="35"/>
      <c r="ADG246" s="35"/>
      <c r="ADH246" s="35"/>
      <c r="ADI246" s="35"/>
      <c r="ADJ246" s="35"/>
      <c r="ADK246" s="35"/>
      <c r="ADL246" s="35"/>
      <c r="ADM246" s="35"/>
      <c r="ADN246" s="35"/>
      <c r="ADO246" s="35"/>
      <c r="ADP246" s="35"/>
      <c r="ADQ246" s="35"/>
      <c r="ADR246" s="35"/>
      <c r="ADS246" s="35"/>
      <c r="ADT246" s="35"/>
      <c r="ADU246" s="35"/>
      <c r="ADV246" s="35"/>
      <c r="ADW246" s="35"/>
      <c r="ADX246" s="35"/>
      <c r="ADY246" s="35"/>
      <c r="ADZ246" s="35"/>
      <c r="AEA246" s="35"/>
      <c r="AEB246" s="35"/>
      <c r="AEC246" s="35"/>
      <c r="AED246" s="35"/>
      <c r="AEE246" s="35"/>
      <c r="AEF246" s="35"/>
      <c r="AEG246" s="35"/>
      <c r="AEH246" s="35"/>
      <c r="AEI246" s="35"/>
      <c r="AEJ246" s="35"/>
      <c r="AEK246" s="35"/>
      <c r="AEL246" s="35"/>
      <c r="AEM246" s="35"/>
      <c r="AEN246" s="35"/>
      <c r="AEO246" s="35"/>
      <c r="AEP246" s="35"/>
      <c r="AEQ246" s="35"/>
      <c r="AER246" s="35"/>
      <c r="AES246" s="35"/>
      <c r="AET246" s="35"/>
      <c r="AEU246" s="35"/>
      <c r="AEV246" s="35"/>
      <c r="AEW246" s="35"/>
      <c r="AEX246" s="35"/>
      <c r="AEY246" s="35"/>
      <c r="AEZ246" s="35"/>
      <c r="AFA246" s="35"/>
      <c r="AFB246" s="35"/>
      <c r="AFC246" s="35"/>
      <c r="AFD246" s="35"/>
      <c r="AFE246" s="35"/>
      <c r="AFF246" s="35"/>
      <c r="AFG246" s="35"/>
      <c r="AFH246" s="35"/>
      <c r="AFI246" s="35"/>
      <c r="AFJ246" s="35"/>
      <c r="AFK246" s="35"/>
      <c r="AFL246" s="35"/>
      <c r="AFM246" s="35"/>
      <c r="AFN246" s="35"/>
      <c r="AFO246" s="35"/>
      <c r="AFP246" s="35"/>
      <c r="AFQ246" s="35"/>
      <c r="AFR246" s="35"/>
      <c r="AFS246" s="35"/>
      <c r="AFT246" s="35"/>
      <c r="AFU246" s="35"/>
      <c r="AFV246" s="35"/>
      <c r="AFW246" s="35"/>
      <c r="AFX246" s="35"/>
      <c r="AFY246" s="35"/>
      <c r="AFZ246" s="35"/>
      <c r="AGA246" s="35"/>
      <c r="AGB246" s="35"/>
      <c r="AGC246" s="35"/>
      <c r="AGD246" s="35"/>
      <c r="AGE246" s="35"/>
      <c r="AGF246" s="35"/>
      <c r="AGG246" s="35"/>
      <c r="AGH246" s="35"/>
      <c r="AGI246" s="35"/>
      <c r="AGJ246" s="35"/>
      <c r="AGK246" s="35"/>
      <c r="AGL246" s="35"/>
      <c r="AGM246" s="35"/>
      <c r="AGN246" s="35"/>
      <c r="AGO246" s="35"/>
      <c r="AGP246" s="35"/>
      <c r="AGQ246" s="35"/>
      <c r="AGR246" s="35"/>
      <c r="AGS246" s="35"/>
      <c r="AGT246" s="35"/>
      <c r="AGU246" s="35"/>
      <c r="AGV246" s="35"/>
      <c r="AGW246" s="35"/>
      <c r="AGX246" s="35"/>
      <c r="AGY246" s="35"/>
      <c r="AGZ246" s="35"/>
      <c r="AHA246" s="35"/>
      <c r="AHB246" s="35"/>
      <c r="AHC246" s="35"/>
      <c r="AHD246" s="35"/>
      <c r="AHE246" s="35"/>
      <c r="AHF246" s="35"/>
      <c r="AHG246" s="35"/>
      <c r="AHH246" s="35"/>
      <c r="AHI246" s="35"/>
      <c r="AHJ246" s="35"/>
      <c r="AHK246" s="35"/>
      <c r="AHL246" s="35"/>
      <c r="AHM246" s="35"/>
      <c r="AHN246" s="35"/>
      <c r="AHO246" s="35"/>
      <c r="AHP246" s="35"/>
      <c r="AHQ246" s="35"/>
      <c r="AHR246" s="35"/>
      <c r="AHS246" s="35"/>
      <c r="AHT246" s="35"/>
      <c r="AHU246" s="35"/>
      <c r="AHV246" s="35"/>
      <c r="AHW246" s="35"/>
      <c r="AHX246" s="35"/>
      <c r="AHY246" s="35"/>
      <c r="AHZ246" s="35"/>
      <c r="AIA246" s="35"/>
      <c r="AIB246" s="35"/>
      <c r="AIC246" s="35"/>
      <c r="AID246" s="35"/>
      <c r="AIE246" s="35"/>
      <c r="AIF246" s="35"/>
      <c r="AIG246" s="35"/>
      <c r="AIH246" s="35"/>
      <c r="AII246" s="35"/>
      <c r="AIJ246" s="35"/>
      <c r="AIK246" s="35"/>
      <c r="AIL246" s="35"/>
      <c r="AIM246" s="35"/>
      <c r="AIN246" s="35"/>
      <c r="AIO246" s="35"/>
      <c r="AIP246" s="35"/>
      <c r="AIQ246" s="35"/>
      <c r="AIR246" s="35"/>
      <c r="AIS246" s="35"/>
      <c r="AIT246" s="35"/>
      <c r="AIU246" s="35"/>
      <c r="AIV246" s="35"/>
      <c r="AIW246" s="35"/>
      <c r="AIX246" s="35"/>
      <c r="AIY246" s="35"/>
      <c r="AIZ246" s="35"/>
      <c r="AJA246" s="35"/>
      <c r="AJB246" s="35"/>
      <c r="AJC246" s="35"/>
      <c r="AJD246" s="35"/>
      <c r="AJE246" s="35"/>
      <c r="AJF246" s="35"/>
      <c r="AJG246" s="35"/>
      <c r="AJH246" s="35"/>
      <c r="AJI246" s="35"/>
      <c r="AJJ246" s="35"/>
      <c r="AJK246" s="35"/>
      <c r="AJL246" s="35"/>
      <c r="AJM246" s="35"/>
      <c r="AJN246" s="35"/>
      <c r="AJO246" s="35"/>
      <c r="AJP246" s="35"/>
      <c r="AJQ246" s="35"/>
      <c r="AJR246" s="35"/>
      <c r="AJS246" s="35"/>
      <c r="AJT246" s="35"/>
      <c r="AJU246" s="35"/>
      <c r="AJV246" s="35"/>
      <c r="AJW246" s="35"/>
      <c r="AJX246" s="35"/>
      <c r="AJY246" s="35"/>
      <c r="AJZ246" s="35"/>
      <c r="AKA246" s="35"/>
      <c r="AKB246" s="35"/>
      <c r="AKC246" s="35"/>
      <c r="AKD246" s="35"/>
      <c r="AKE246" s="35"/>
      <c r="AKF246" s="35"/>
      <c r="AKG246" s="35"/>
      <c r="AKH246" s="35"/>
      <c r="AKI246" s="35"/>
      <c r="AKJ246" s="35"/>
      <c r="AKK246" s="35"/>
      <c r="AKL246" s="35"/>
      <c r="AKM246" s="35"/>
      <c r="AKN246" s="35"/>
      <c r="AKO246" s="35"/>
      <c r="AKP246" s="35"/>
      <c r="AKQ246" s="35"/>
      <c r="AKR246" s="35"/>
      <c r="AKS246" s="35"/>
      <c r="AKT246" s="35"/>
      <c r="AKU246" s="35"/>
      <c r="AKV246" s="35"/>
      <c r="AKW246" s="35"/>
      <c r="AKX246" s="35"/>
      <c r="AKY246" s="35"/>
      <c r="AKZ246" s="35"/>
      <c r="ALA246" s="35"/>
      <c r="ALB246" s="35"/>
      <c r="ALC246" s="35"/>
      <c r="ALD246" s="35"/>
      <c r="ALE246" s="35"/>
      <c r="ALF246" s="35"/>
      <c r="ALG246" s="35"/>
      <c r="ALH246" s="35"/>
      <c r="ALI246" s="35"/>
      <c r="ALJ246" s="35"/>
      <c r="ALK246" s="35"/>
      <c r="ALL246" s="35"/>
      <c r="ALM246" s="35"/>
      <c r="ALN246" s="35"/>
      <c r="ALO246" s="35"/>
      <c r="ALP246" s="35"/>
      <c r="ALQ246" s="35"/>
      <c r="ALR246" s="35"/>
      <c r="ALS246" s="35"/>
      <c r="ALT246" s="35"/>
      <c r="ALU246" s="35"/>
      <c r="ALV246" s="35"/>
      <c r="ALW246" s="35"/>
      <c r="ALX246" s="35"/>
      <c r="ALY246" s="35"/>
      <c r="ALZ246" s="35"/>
      <c r="AMA246" s="35"/>
    </row>
    <row r="247" spans="14:1015">
      <c r="N247" s="3">
        <f>Y247*info!T$4+AC247*info!T$5+AG247*info!T$6+AK247*info!T$7+N246</f>
        <v>5.8217999999999979</v>
      </c>
      <c r="P247" s="45">
        <v>207</v>
      </c>
      <c r="Q247" s="131"/>
      <c r="R247" s="131"/>
      <c r="S247" s="161">
        <f t="shared" si="125"/>
        <v>3.6770355731225307E-2</v>
      </c>
      <c r="T247" s="169">
        <f>AA246*$AA$30*$AA$34*(1-$AA$32)+AE246*$AE$30*$AE$34*(1-$AE$32)+AI246*$AI$30*$AI$34*(1-$AI$32)+AM246*$AM$30*$AM$34*(1-$AM$32)+AQ246*$AQ$30*$AQ$34*(1-$AQ$32)+AU246*$AU$30*$AU$34*(1-$AU$32)+Q247-R247+AW246+AX246+Advance!G221</f>
        <v>0.33719999999999867</v>
      </c>
      <c r="U247" s="132">
        <f t="shared" si="134"/>
        <v>0</v>
      </c>
      <c r="V247" s="165">
        <f t="shared" si="113"/>
        <v>0.33719999999999867</v>
      </c>
      <c r="W247" s="166">
        <f t="shared" si="126"/>
        <v>13.164</v>
      </c>
      <c r="X247" s="49"/>
      <c r="Y247" s="42">
        <f t="shared" si="105"/>
        <v>0</v>
      </c>
      <c r="Z247" s="46">
        <f t="shared" si="127"/>
        <v>0</v>
      </c>
      <c r="AA247" s="47">
        <f t="shared" si="114"/>
        <v>0</v>
      </c>
      <c r="AB247" s="48">
        <f t="shared" si="115"/>
        <v>0.33719999999999867</v>
      </c>
      <c r="AC247" s="49">
        <f t="shared" si="116"/>
        <v>0</v>
      </c>
      <c r="AD247" s="46">
        <f t="shared" si="128"/>
        <v>0</v>
      </c>
      <c r="AE247" s="46">
        <f t="shared" si="117"/>
        <v>100</v>
      </c>
      <c r="AF247" s="50">
        <f t="shared" si="106"/>
        <v>0.33719999999999867</v>
      </c>
      <c r="AG247" s="42">
        <f t="shared" si="129"/>
        <v>6</v>
      </c>
      <c r="AH247" s="46">
        <f t="shared" si="130"/>
        <v>-6</v>
      </c>
      <c r="AI247" s="46">
        <f t="shared" si="118"/>
        <v>200</v>
      </c>
      <c r="AJ247" s="50">
        <f t="shared" si="107"/>
        <v>0.19319999999999865</v>
      </c>
      <c r="AK247" s="42">
        <f t="shared" si="119"/>
        <v>5</v>
      </c>
      <c r="AL247" s="46">
        <f t="shared" si="131"/>
        <v>-3</v>
      </c>
      <c r="AM247" s="46">
        <f t="shared" si="120"/>
        <v>199</v>
      </c>
      <c r="AN247" s="50">
        <f t="shared" si="108"/>
        <v>1.3199999999998657E-2</v>
      </c>
      <c r="AO247" s="42">
        <f t="shared" si="121"/>
        <v>0</v>
      </c>
      <c r="AP247" s="46">
        <f t="shared" si="132"/>
        <v>0</v>
      </c>
      <c r="AQ247" s="46">
        <f t="shared" si="122"/>
        <v>0</v>
      </c>
      <c r="AR247" s="50">
        <f t="shared" si="109"/>
        <v>1.3199999999998657E-2</v>
      </c>
      <c r="AS247" s="42">
        <f t="shared" si="123"/>
        <v>0</v>
      </c>
      <c r="AT247" s="46">
        <f t="shared" si="133"/>
        <v>0</v>
      </c>
      <c r="AU247" s="46">
        <f t="shared" si="124"/>
        <v>0</v>
      </c>
      <c r="AV247" s="51">
        <f t="shared" si="110"/>
        <v>1.3199999999998657E-2</v>
      </c>
      <c r="AW247" s="42">
        <f t="shared" si="111"/>
        <v>0.33719999999999867</v>
      </c>
      <c r="AX247" s="43">
        <f t="shared" si="112"/>
        <v>-0.32400000000000001</v>
      </c>
      <c r="AY247" s="42">
        <f t="shared" si="135"/>
        <v>499</v>
      </c>
      <c r="AZ247" s="52">
        <f t="shared" si="136"/>
        <v>13.164</v>
      </c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  <c r="QR247" s="35"/>
      <c r="QS247" s="35"/>
      <c r="QT247" s="35"/>
      <c r="QU247" s="35"/>
      <c r="QV247" s="35"/>
      <c r="QW247" s="35"/>
      <c r="QX247" s="35"/>
      <c r="QY247" s="35"/>
      <c r="QZ247" s="35"/>
      <c r="RA247" s="35"/>
      <c r="RB247" s="35"/>
      <c r="RC247" s="35"/>
      <c r="RD247" s="35"/>
      <c r="RE247" s="35"/>
      <c r="RF247" s="35"/>
      <c r="RG247" s="35"/>
      <c r="RH247" s="35"/>
      <c r="RI247" s="35"/>
      <c r="RJ247" s="35"/>
      <c r="RK247" s="35"/>
      <c r="RL247" s="35"/>
      <c r="RM247" s="35"/>
      <c r="RN247" s="35"/>
      <c r="RO247" s="35"/>
      <c r="RP247" s="35"/>
      <c r="RQ247" s="35"/>
      <c r="RR247" s="35"/>
      <c r="RS247" s="35"/>
      <c r="RT247" s="35"/>
      <c r="RU247" s="35"/>
      <c r="RV247" s="35"/>
      <c r="RW247" s="35"/>
      <c r="RX247" s="35"/>
      <c r="RY247" s="35"/>
      <c r="RZ247" s="35"/>
      <c r="SA247" s="35"/>
      <c r="SB247" s="35"/>
      <c r="SC247" s="35"/>
      <c r="SD247" s="35"/>
      <c r="SE247" s="35"/>
      <c r="SF247" s="35"/>
      <c r="SG247" s="35"/>
      <c r="SH247" s="35"/>
      <c r="SI247" s="35"/>
      <c r="SJ247" s="35"/>
      <c r="SK247" s="35"/>
      <c r="SL247" s="35"/>
      <c r="SM247" s="35"/>
      <c r="SN247" s="35"/>
      <c r="SO247" s="35"/>
      <c r="SP247" s="35"/>
      <c r="SQ247" s="35"/>
      <c r="SR247" s="35"/>
      <c r="SS247" s="35"/>
      <c r="ST247" s="35"/>
      <c r="SU247" s="35"/>
      <c r="SV247" s="35"/>
      <c r="SW247" s="35"/>
      <c r="SX247" s="35"/>
      <c r="SY247" s="35"/>
      <c r="SZ247" s="35"/>
      <c r="TA247" s="35"/>
      <c r="TB247" s="35"/>
      <c r="TC247" s="35"/>
      <c r="TD247" s="35"/>
      <c r="TE247" s="35"/>
      <c r="TF247" s="35"/>
      <c r="TG247" s="35"/>
      <c r="TH247" s="35"/>
      <c r="TI247" s="35"/>
      <c r="TJ247" s="35"/>
      <c r="TK247" s="35"/>
      <c r="TL247" s="35"/>
      <c r="TM247" s="35"/>
      <c r="TN247" s="35"/>
      <c r="TO247" s="35"/>
      <c r="TP247" s="35"/>
      <c r="TQ247" s="35"/>
      <c r="TR247" s="35"/>
      <c r="TS247" s="35"/>
      <c r="TT247" s="35"/>
      <c r="TU247" s="35"/>
      <c r="TV247" s="35"/>
      <c r="TW247" s="35"/>
      <c r="TX247" s="35"/>
      <c r="TY247" s="35"/>
      <c r="TZ247" s="35"/>
      <c r="UA247" s="35"/>
      <c r="UB247" s="35"/>
      <c r="UC247" s="35"/>
      <c r="UD247" s="35"/>
      <c r="UE247" s="35"/>
      <c r="UF247" s="35"/>
      <c r="UG247" s="35"/>
      <c r="UH247" s="35"/>
      <c r="UI247" s="35"/>
      <c r="UJ247" s="35"/>
      <c r="UK247" s="35"/>
      <c r="UL247" s="35"/>
      <c r="UM247" s="35"/>
      <c r="UN247" s="35"/>
      <c r="UO247" s="35"/>
      <c r="UP247" s="35"/>
      <c r="UQ247" s="35"/>
      <c r="UR247" s="35"/>
      <c r="US247" s="35"/>
      <c r="UT247" s="35"/>
      <c r="UU247" s="35"/>
      <c r="UV247" s="35"/>
      <c r="UW247" s="35"/>
      <c r="UX247" s="35"/>
      <c r="UY247" s="35"/>
      <c r="UZ247" s="35"/>
      <c r="VA247" s="35"/>
      <c r="VB247" s="35"/>
      <c r="VC247" s="35"/>
      <c r="VD247" s="35"/>
      <c r="VE247" s="35"/>
      <c r="VF247" s="35"/>
      <c r="VG247" s="35"/>
      <c r="VH247" s="35"/>
      <c r="VI247" s="35"/>
      <c r="VJ247" s="35"/>
      <c r="VK247" s="35"/>
      <c r="VL247" s="35"/>
      <c r="VM247" s="35"/>
      <c r="VN247" s="35"/>
      <c r="VO247" s="35"/>
      <c r="VP247" s="35"/>
      <c r="VQ247" s="35"/>
      <c r="VR247" s="35"/>
      <c r="VS247" s="35"/>
      <c r="VT247" s="35"/>
      <c r="VU247" s="35"/>
      <c r="VV247" s="35"/>
      <c r="VW247" s="35"/>
      <c r="VX247" s="35"/>
      <c r="VY247" s="35"/>
      <c r="VZ247" s="35"/>
      <c r="WA247" s="35"/>
      <c r="WB247" s="35"/>
      <c r="WC247" s="35"/>
      <c r="WD247" s="35"/>
      <c r="WE247" s="35"/>
      <c r="WF247" s="35"/>
      <c r="WG247" s="35"/>
      <c r="WH247" s="35"/>
      <c r="WI247" s="35"/>
      <c r="WJ247" s="35"/>
      <c r="WK247" s="35"/>
      <c r="WL247" s="35"/>
      <c r="WM247" s="35"/>
      <c r="WN247" s="35"/>
      <c r="WO247" s="35"/>
      <c r="WP247" s="35"/>
      <c r="WQ247" s="35"/>
      <c r="WR247" s="35"/>
      <c r="WS247" s="35"/>
      <c r="WT247" s="35"/>
      <c r="WU247" s="35"/>
      <c r="WV247" s="35"/>
      <c r="WW247" s="35"/>
      <c r="WX247" s="35"/>
      <c r="WY247" s="35"/>
      <c r="WZ247" s="35"/>
      <c r="XA247" s="35"/>
      <c r="XB247" s="35"/>
      <c r="XC247" s="35"/>
      <c r="XD247" s="35"/>
      <c r="XE247" s="35"/>
      <c r="XF247" s="35"/>
      <c r="XG247" s="35"/>
      <c r="XH247" s="35"/>
      <c r="XI247" s="35"/>
      <c r="XJ247" s="35"/>
      <c r="XK247" s="35"/>
      <c r="XL247" s="35"/>
      <c r="XM247" s="35"/>
      <c r="XN247" s="35"/>
      <c r="XO247" s="35"/>
      <c r="XP247" s="35"/>
      <c r="XQ247" s="35"/>
      <c r="XR247" s="35"/>
      <c r="XS247" s="35"/>
      <c r="XT247" s="35"/>
      <c r="XU247" s="35"/>
      <c r="XV247" s="35"/>
      <c r="XW247" s="35"/>
      <c r="XX247" s="35"/>
      <c r="XY247" s="35"/>
      <c r="XZ247" s="35"/>
      <c r="YA247" s="35"/>
      <c r="YB247" s="35"/>
      <c r="YC247" s="35"/>
      <c r="YD247" s="35"/>
      <c r="YE247" s="35"/>
      <c r="YF247" s="35"/>
      <c r="YG247" s="35"/>
      <c r="YH247" s="35"/>
      <c r="YI247" s="35"/>
      <c r="YJ247" s="35"/>
      <c r="YK247" s="35"/>
      <c r="YL247" s="35"/>
      <c r="YM247" s="35"/>
      <c r="YN247" s="35"/>
      <c r="YO247" s="35"/>
      <c r="YP247" s="35"/>
      <c r="YQ247" s="35"/>
      <c r="YR247" s="35"/>
      <c r="YS247" s="35"/>
      <c r="YT247" s="35"/>
      <c r="YU247" s="35"/>
      <c r="YV247" s="35"/>
      <c r="YW247" s="35"/>
      <c r="YX247" s="35"/>
      <c r="YY247" s="35"/>
      <c r="YZ247" s="35"/>
      <c r="ZA247" s="35"/>
      <c r="ZB247" s="35"/>
      <c r="ZC247" s="35"/>
      <c r="ZD247" s="35"/>
      <c r="ZE247" s="35"/>
      <c r="ZF247" s="35"/>
      <c r="ZG247" s="35"/>
      <c r="ZH247" s="35"/>
      <c r="ZI247" s="35"/>
      <c r="ZJ247" s="35"/>
      <c r="ZK247" s="35"/>
      <c r="ZL247" s="35"/>
      <c r="ZM247" s="35"/>
      <c r="ZN247" s="35"/>
      <c r="ZO247" s="35"/>
      <c r="ZP247" s="35"/>
      <c r="ZQ247" s="35"/>
      <c r="ZR247" s="35"/>
      <c r="ZS247" s="35"/>
      <c r="ZT247" s="35"/>
      <c r="ZU247" s="35"/>
      <c r="ZV247" s="35"/>
      <c r="ZW247" s="35"/>
      <c r="ZX247" s="35"/>
      <c r="ZY247" s="35"/>
      <c r="ZZ247" s="35"/>
      <c r="AAA247" s="35"/>
      <c r="AAB247" s="35"/>
      <c r="AAC247" s="35"/>
      <c r="AAD247" s="35"/>
      <c r="AAE247" s="35"/>
      <c r="AAF247" s="35"/>
      <c r="AAG247" s="35"/>
      <c r="AAH247" s="35"/>
      <c r="AAI247" s="35"/>
      <c r="AAJ247" s="35"/>
      <c r="AAK247" s="35"/>
      <c r="AAL247" s="35"/>
      <c r="AAM247" s="35"/>
      <c r="AAN247" s="35"/>
      <c r="AAO247" s="35"/>
      <c r="AAP247" s="35"/>
      <c r="AAQ247" s="35"/>
      <c r="AAR247" s="35"/>
      <c r="AAS247" s="35"/>
      <c r="AAT247" s="35"/>
      <c r="AAU247" s="35"/>
      <c r="AAV247" s="35"/>
      <c r="AAW247" s="35"/>
      <c r="AAX247" s="35"/>
      <c r="AAY247" s="35"/>
      <c r="AAZ247" s="35"/>
      <c r="ABA247" s="35"/>
      <c r="ABB247" s="35"/>
      <c r="ABC247" s="35"/>
      <c r="ABD247" s="35"/>
      <c r="ABE247" s="35"/>
      <c r="ABF247" s="35"/>
      <c r="ABG247" s="35"/>
      <c r="ABH247" s="35"/>
      <c r="ABI247" s="35"/>
      <c r="ABJ247" s="35"/>
      <c r="ABK247" s="35"/>
      <c r="ABL247" s="35"/>
      <c r="ABM247" s="35"/>
      <c r="ABN247" s="35"/>
      <c r="ABO247" s="35"/>
      <c r="ABP247" s="35"/>
      <c r="ABQ247" s="35"/>
      <c r="ABR247" s="35"/>
      <c r="ABS247" s="35"/>
      <c r="ABT247" s="35"/>
      <c r="ABU247" s="35"/>
      <c r="ABV247" s="35"/>
      <c r="ABW247" s="35"/>
      <c r="ABX247" s="35"/>
      <c r="ABY247" s="35"/>
      <c r="ABZ247" s="35"/>
      <c r="ACA247" s="35"/>
      <c r="ACB247" s="35"/>
      <c r="ACC247" s="35"/>
      <c r="ACD247" s="35"/>
      <c r="ACE247" s="35"/>
      <c r="ACF247" s="35"/>
      <c r="ACG247" s="35"/>
      <c r="ACH247" s="35"/>
      <c r="ACI247" s="35"/>
      <c r="ACJ247" s="35"/>
      <c r="ACK247" s="35"/>
      <c r="ACL247" s="35"/>
      <c r="ACM247" s="35"/>
      <c r="ACN247" s="35"/>
      <c r="ACO247" s="35"/>
      <c r="ACP247" s="35"/>
      <c r="ACQ247" s="35"/>
      <c r="ACR247" s="35"/>
      <c r="ACS247" s="35"/>
      <c r="ACT247" s="35"/>
      <c r="ACU247" s="35"/>
      <c r="ACV247" s="35"/>
      <c r="ACW247" s="35"/>
      <c r="ACX247" s="35"/>
      <c r="ACY247" s="35"/>
      <c r="ACZ247" s="35"/>
      <c r="ADA247" s="35"/>
      <c r="ADB247" s="35"/>
      <c r="ADC247" s="35"/>
      <c r="ADD247" s="35"/>
      <c r="ADE247" s="35"/>
      <c r="ADF247" s="35"/>
      <c r="ADG247" s="35"/>
      <c r="ADH247" s="35"/>
      <c r="ADI247" s="35"/>
      <c r="ADJ247" s="35"/>
      <c r="ADK247" s="35"/>
      <c r="ADL247" s="35"/>
      <c r="ADM247" s="35"/>
      <c r="ADN247" s="35"/>
      <c r="ADO247" s="35"/>
      <c r="ADP247" s="35"/>
      <c r="ADQ247" s="35"/>
      <c r="ADR247" s="35"/>
      <c r="ADS247" s="35"/>
      <c r="ADT247" s="35"/>
      <c r="ADU247" s="35"/>
      <c r="ADV247" s="35"/>
      <c r="ADW247" s="35"/>
      <c r="ADX247" s="35"/>
      <c r="ADY247" s="35"/>
      <c r="ADZ247" s="35"/>
      <c r="AEA247" s="35"/>
      <c r="AEB247" s="35"/>
      <c r="AEC247" s="35"/>
      <c r="AED247" s="35"/>
      <c r="AEE247" s="35"/>
      <c r="AEF247" s="35"/>
      <c r="AEG247" s="35"/>
      <c r="AEH247" s="35"/>
      <c r="AEI247" s="35"/>
      <c r="AEJ247" s="35"/>
      <c r="AEK247" s="35"/>
      <c r="AEL247" s="35"/>
      <c r="AEM247" s="35"/>
      <c r="AEN247" s="35"/>
      <c r="AEO247" s="35"/>
      <c r="AEP247" s="35"/>
      <c r="AEQ247" s="35"/>
      <c r="AER247" s="35"/>
      <c r="AES247" s="35"/>
      <c r="AET247" s="35"/>
      <c r="AEU247" s="35"/>
      <c r="AEV247" s="35"/>
      <c r="AEW247" s="35"/>
      <c r="AEX247" s="35"/>
      <c r="AEY247" s="35"/>
      <c r="AEZ247" s="35"/>
      <c r="AFA247" s="35"/>
      <c r="AFB247" s="35"/>
      <c r="AFC247" s="35"/>
      <c r="AFD247" s="35"/>
      <c r="AFE247" s="35"/>
      <c r="AFF247" s="35"/>
      <c r="AFG247" s="35"/>
      <c r="AFH247" s="35"/>
      <c r="AFI247" s="35"/>
      <c r="AFJ247" s="35"/>
      <c r="AFK247" s="35"/>
      <c r="AFL247" s="35"/>
      <c r="AFM247" s="35"/>
      <c r="AFN247" s="35"/>
      <c r="AFO247" s="35"/>
      <c r="AFP247" s="35"/>
      <c r="AFQ247" s="35"/>
      <c r="AFR247" s="35"/>
      <c r="AFS247" s="35"/>
      <c r="AFT247" s="35"/>
      <c r="AFU247" s="35"/>
      <c r="AFV247" s="35"/>
      <c r="AFW247" s="35"/>
      <c r="AFX247" s="35"/>
      <c r="AFY247" s="35"/>
      <c r="AFZ247" s="35"/>
      <c r="AGA247" s="35"/>
      <c r="AGB247" s="35"/>
      <c r="AGC247" s="35"/>
      <c r="AGD247" s="35"/>
      <c r="AGE247" s="35"/>
      <c r="AGF247" s="35"/>
      <c r="AGG247" s="35"/>
      <c r="AGH247" s="35"/>
      <c r="AGI247" s="35"/>
      <c r="AGJ247" s="35"/>
      <c r="AGK247" s="35"/>
      <c r="AGL247" s="35"/>
      <c r="AGM247" s="35"/>
      <c r="AGN247" s="35"/>
      <c r="AGO247" s="35"/>
      <c r="AGP247" s="35"/>
      <c r="AGQ247" s="35"/>
      <c r="AGR247" s="35"/>
      <c r="AGS247" s="35"/>
      <c r="AGT247" s="35"/>
      <c r="AGU247" s="35"/>
      <c r="AGV247" s="35"/>
      <c r="AGW247" s="35"/>
      <c r="AGX247" s="35"/>
      <c r="AGY247" s="35"/>
      <c r="AGZ247" s="35"/>
      <c r="AHA247" s="35"/>
      <c r="AHB247" s="35"/>
      <c r="AHC247" s="35"/>
      <c r="AHD247" s="35"/>
      <c r="AHE247" s="35"/>
      <c r="AHF247" s="35"/>
      <c r="AHG247" s="35"/>
      <c r="AHH247" s="35"/>
      <c r="AHI247" s="35"/>
      <c r="AHJ247" s="35"/>
      <c r="AHK247" s="35"/>
      <c r="AHL247" s="35"/>
      <c r="AHM247" s="35"/>
      <c r="AHN247" s="35"/>
      <c r="AHO247" s="35"/>
      <c r="AHP247" s="35"/>
      <c r="AHQ247" s="35"/>
      <c r="AHR247" s="35"/>
      <c r="AHS247" s="35"/>
      <c r="AHT247" s="35"/>
      <c r="AHU247" s="35"/>
      <c r="AHV247" s="35"/>
      <c r="AHW247" s="35"/>
      <c r="AHX247" s="35"/>
      <c r="AHY247" s="35"/>
      <c r="AHZ247" s="35"/>
      <c r="AIA247" s="35"/>
      <c r="AIB247" s="35"/>
      <c r="AIC247" s="35"/>
      <c r="AID247" s="35"/>
      <c r="AIE247" s="35"/>
      <c r="AIF247" s="35"/>
      <c r="AIG247" s="35"/>
      <c r="AIH247" s="35"/>
      <c r="AII247" s="35"/>
      <c r="AIJ247" s="35"/>
      <c r="AIK247" s="35"/>
      <c r="AIL247" s="35"/>
      <c r="AIM247" s="35"/>
      <c r="AIN247" s="35"/>
      <c r="AIO247" s="35"/>
      <c r="AIP247" s="35"/>
      <c r="AIQ247" s="35"/>
      <c r="AIR247" s="35"/>
      <c r="AIS247" s="35"/>
      <c r="AIT247" s="35"/>
      <c r="AIU247" s="35"/>
      <c r="AIV247" s="35"/>
      <c r="AIW247" s="35"/>
      <c r="AIX247" s="35"/>
      <c r="AIY247" s="35"/>
      <c r="AIZ247" s="35"/>
      <c r="AJA247" s="35"/>
      <c r="AJB247" s="35"/>
      <c r="AJC247" s="35"/>
      <c r="AJD247" s="35"/>
      <c r="AJE247" s="35"/>
      <c r="AJF247" s="35"/>
      <c r="AJG247" s="35"/>
      <c r="AJH247" s="35"/>
      <c r="AJI247" s="35"/>
      <c r="AJJ247" s="35"/>
      <c r="AJK247" s="35"/>
      <c r="AJL247" s="35"/>
      <c r="AJM247" s="35"/>
      <c r="AJN247" s="35"/>
      <c r="AJO247" s="35"/>
      <c r="AJP247" s="35"/>
      <c r="AJQ247" s="35"/>
      <c r="AJR247" s="35"/>
      <c r="AJS247" s="35"/>
      <c r="AJT247" s="35"/>
      <c r="AJU247" s="35"/>
      <c r="AJV247" s="35"/>
      <c r="AJW247" s="35"/>
      <c r="AJX247" s="35"/>
      <c r="AJY247" s="35"/>
      <c r="AJZ247" s="35"/>
      <c r="AKA247" s="35"/>
      <c r="AKB247" s="35"/>
      <c r="AKC247" s="35"/>
      <c r="AKD247" s="35"/>
      <c r="AKE247" s="35"/>
      <c r="AKF247" s="35"/>
      <c r="AKG247" s="35"/>
      <c r="AKH247" s="35"/>
      <c r="AKI247" s="35"/>
      <c r="AKJ247" s="35"/>
      <c r="AKK247" s="35"/>
      <c r="AKL247" s="35"/>
      <c r="AKM247" s="35"/>
      <c r="AKN247" s="35"/>
      <c r="AKO247" s="35"/>
      <c r="AKP247" s="35"/>
      <c r="AKQ247" s="35"/>
      <c r="AKR247" s="35"/>
      <c r="AKS247" s="35"/>
      <c r="AKT247" s="35"/>
      <c r="AKU247" s="35"/>
      <c r="AKV247" s="35"/>
      <c r="AKW247" s="35"/>
      <c r="AKX247" s="35"/>
      <c r="AKY247" s="35"/>
      <c r="AKZ247" s="35"/>
      <c r="ALA247" s="35"/>
      <c r="ALB247" s="35"/>
      <c r="ALC247" s="35"/>
      <c r="ALD247" s="35"/>
      <c r="ALE247" s="35"/>
      <c r="ALF247" s="35"/>
      <c r="ALG247" s="35"/>
      <c r="ALH247" s="35"/>
      <c r="ALI247" s="35"/>
      <c r="ALJ247" s="35"/>
      <c r="ALK247" s="35"/>
      <c r="ALL247" s="35"/>
      <c r="ALM247" s="35"/>
      <c r="ALN247" s="35"/>
      <c r="ALO247" s="35"/>
      <c r="ALP247" s="35"/>
      <c r="ALQ247" s="35"/>
      <c r="ALR247" s="35"/>
      <c r="ALS247" s="35"/>
      <c r="ALT247" s="35"/>
      <c r="ALU247" s="35"/>
      <c r="ALV247" s="35"/>
      <c r="ALW247" s="35"/>
      <c r="ALX247" s="35"/>
      <c r="ALY247" s="35"/>
      <c r="ALZ247" s="35"/>
      <c r="AMA247" s="35"/>
    </row>
    <row r="248" spans="14:1015">
      <c r="N248" s="3">
        <f>Y248*info!T$4+AC248*info!T$5+AG248*info!T$6+AK248*info!T$7+N247</f>
        <v>5.8613999999999979</v>
      </c>
      <c r="P248" s="45">
        <v>208</v>
      </c>
      <c r="Q248" s="131"/>
      <c r="R248" s="131"/>
      <c r="S248" s="161">
        <f t="shared" si="125"/>
        <v>3.6933992094861666E-2</v>
      </c>
      <c r="T248" s="169">
        <f>AA247*$AA$30*$AA$34*(1-$AA$32)+AE247*$AE$30*$AE$34*(1-$AE$32)+AI247*$AI$30*$AI$34*(1-$AI$32)+AM247*$AM$30*$AM$34*(1-$AM$32)+AQ247*$AQ$30*$AQ$34*(1-$AQ$32)+AU247*$AU$30*$AU$34*(1-$AU$32)+Q248-R248+AW247+AX247+Advance!G222</f>
        <v>0.34229999999999866</v>
      </c>
      <c r="U248" s="132">
        <f t="shared" si="134"/>
        <v>0</v>
      </c>
      <c r="V248" s="165">
        <f t="shared" si="113"/>
        <v>0.34229999999999866</v>
      </c>
      <c r="W248" s="166">
        <f t="shared" si="126"/>
        <v>13.236000000000001</v>
      </c>
      <c r="X248" s="49"/>
      <c r="Y248" s="42">
        <f t="shared" si="105"/>
        <v>0</v>
      </c>
      <c r="Z248" s="46">
        <f t="shared" si="127"/>
        <v>0</v>
      </c>
      <c r="AA248" s="47">
        <f t="shared" si="114"/>
        <v>0</v>
      </c>
      <c r="AB248" s="48">
        <f t="shared" si="115"/>
        <v>0.34229999999999866</v>
      </c>
      <c r="AC248" s="49">
        <f t="shared" si="116"/>
        <v>0</v>
      </c>
      <c r="AD248" s="46">
        <f t="shared" si="128"/>
        <v>0</v>
      </c>
      <c r="AE248" s="46">
        <f t="shared" si="117"/>
        <v>100</v>
      </c>
      <c r="AF248" s="50">
        <f t="shared" si="106"/>
        <v>0.34229999999999866</v>
      </c>
      <c r="AG248" s="42">
        <f t="shared" si="129"/>
        <v>6</v>
      </c>
      <c r="AH248" s="46">
        <f t="shared" si="130"/>
        <v>-6</v>
      </c>
      <c r="AI248" s="46">
        <f t="shared" si="118"/>
        <v>200</v>
      </c>
      <c r="AJ248" s="50">
        <f t="shared" si="107"/>
        <v>0.19829999999999864</v>
      </c>
      <c r="AK248" s="42">
        <f t="shared" si="119"/>
        <v>5</v>
      </c>
      <c r="AL248" s="46">
        <f t="shared" si="131"/>
        <v>-3</v>
      </c>
      <c r="AM248" s="46">
        <f t="shared" si="120"/>
        <v>201</v>
      </c>
      <c r="AN248" s="50">
        <f t="shared" si="108"/>
        <v>1.8299999999998651E-2</v>
      </c>
      <c r="AO248" s="42">
        <f t="shared" si="121"/>
        <v>0</v>
      </c>
      <c r="AP248" s="46">
        <f t="shared" si="132"/>
        <v>0</v>
      </c>
      <c r="AQ248" s="46">
        <f t="shared" si="122"/>
        <v>0</v>
      </c>
      <c r="AR248" s="50">
        <f t="shared" si="109"/>
        <v>1.8299999999998651E-2</v>
      </c>
      <c r="AS248" s="42">
        <f t="shared" si="123"/>
        <v>0</v>
      </c>
      <c r="AT248" s="46">
        <f t="shared" si="133"/>
        <v>0</v>
      </c>
      <c r="AU248" s="46">
        <f t="shared" si="124"/>
        <v>0</v>
      </c>
      <c r="AV248" s="51">
        <f t="shared" si="110"/>
        <v>1.8299999999998651E-2</v>
      </c>
      <c r="AW248" s="42">
        <f t="shared" si="111"/>
        <v>0.34229999999999866</v>
      </c>
      <c r="AX248" s="43">
        <f t="shared" si="112"/>
        <v>-0.32400000000000001</v>
      </c>
      <c r="AY248" s="42">
        <f t="shared" si="135"/>
        <v>501</v>
      </c>
      <c r="AZ248" s="52">
        <f t="shared" si="136"/>
        <v>13.236000000000001</v>
      </c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  <c r="QR248" s="35"/>
      <c r="QS248" s="35"/>
      <c r="QT248" s="35"/>
      <c r="QU248" s="35"/>
      <c r="QV248" s="35"/>
      <c r="QW248" s="35"/>
      <c r="QX248" s="35"/>
      <c r="QY248" s="35"/>
      <c r="QZ248" s="35"/>
      <c r="RA248" s="35"/>
      <c r="RB248" s="35"/>
      <c r="RC248" s="35"/>
      <c r="RD248" s="35"/>
      <c r="RE248" s="35"/>
      <c r="RF248" s="35"/>
      <c r="RG248" s="35"/>
      <c r="RH248" s="35"/>
      <c r="RI248" s="35"/>
      <c r="RJ248" s="35"/>
      <c r="RK248" s="35"/>
      <c r="RL248" s="35"/>
      <c r="RM248" s="35"/>
      <c r="RN248" s="35"/>
      <c r="RO248" s="35"/>
      <c r="RP248" s="35"/>
      <c r="RQ248" s="35"/>
      <c r="RR248" s="35"/>
      <c r="RS248" s="35"/>
      <c r="RT248" s="35"/>
      <c r="RU248" s="35"/>
      <c r="RV248" s="35"/>
      <c r="RW248" s="35"/>
      <c r="RX248" s="35"/>
      <c r="RY248" s="35"/>
      <c r="RZ248" s="35"/>
      <c r="SA248" s="35"/>
      <c r="SB248" s="35"/>
      <c r="SC248" s="35"/>
      <c r="SD248" s="35"/>
      <c r="SE248" s="35"/>
      <c r="SF248" s="35"/>
      <c r="SG248" s="35"/>
      <c r="SH248" s="35"/>
      <c r="SI248" s="35"/>
      <c r="SJ248" s="35"/>
      <c r="SK248" s="35"/>
      <c r="SL248" s="35"/>
      <c r="SM248" s="35"/>
      <c r="SN248" s="35"/>
      <c r="SO248" s="35"/>
      <c r="SP248" s="35"/>
      <c r="SQ248" s="35"/>
      <c r="SR248" s="35"/>
      <c r="SS248" s="35"/>
      <c r="ST248" s="35"/>
      <c r="SU248" s="35"/>
      <c r="SV248" s="35"/>
      <c r="SW248" s="35"/>
      <c r="SX248" s="35"/>
      <c r="SY248" s="35"/>
      <c r="SZ248" s="35"/>
      <c r="TA248" s="35"/>
      <c r="TB248" s="35"/>
      <c r="TC248" s="35"/>
      <c r="TD248" s="35"/>
      <c r="TE248" s="35"/>
      <c r="TF248" s="35"/>
      <c r="TG248" s="35"/>
      <c r="TH248" s="35"/>
      <c r="TI248" s="35"/>
      <c r="TJ248" s="35"/>
      <c r="TK248" s="35"/>
      <c r="TL248" s="35"/>
      <c r="TM248" s="35"/>
      <c r="TN248" s="35"/>
      <c r="TO248" s="35"/>
      <c r="TP248" s="35"/>
      <c r="TQ248" s="35"/>
      <c r="TR248" s="35"/>
      <c r="TS248" s="35"/>
      <c r="TT248" s="35"/>
      <c r="TU248" s="35"/>
      <c r="TV248" s="35"/>
      <c r="TW248" s="35"/>
      <c r="TX248" s="35"/>
      <c r="TY248" s="35"/>
      <c r="TZ248" s="35"/>
      <c r="UA248" s="35"/>
      <c r="UB248" s="35"/>
      <c r="UC248" s="35"/>
      <c r="UD248" s="35"/>
      <c r="UE248" s="35"/>
      <c r="UF248" s="35"/>
      <c r="UG248" s="35"/>
      <c r="UH248" s="35"/>
      <c r="UI248" s="35"/>
      <c r="UJ248" s="35"/>
      <c r="UK248" s="35"/>
      <c r="UL248" s="35"/>
      <c r="UM248" s="35"/>
      <c r="UN248" s="35"/>
      <c r="UO248" s="35"/>
      <c r="UP248" s="35"/>
      <c r="UQ248" s="35"/>
      <c r="UR248" s="35"/>
      <c r="US248" s="35"/>
      <c r="UT248" s="35"/>
      <c r="UU248" s="35"/>
      <c r="UV248" s="35"/>
      <c r="UW248" s="35"/>
      <c r="UX248" s="35"/>
      <c r="UY248" s="35"/>
      <c r="UZ248" s="35"/>
      <c r="VA248" s="35"/>
      <c r="VB248" s="35"/>
      <c r="VC248" s="35"/>
      <c r="VD248" s="35"/>
      <c r="VE248" s="35"/>
      <c r="VF248" s="35"/>
      <c r="VG248" s="35"/>
      <c r="VH248" s="35"/>
      <c r="VI248" s="35"/>
      <c r="VJ248" s="35"/>
      <c r="VK248" s="35"/>
      <c r="VL248" s="35"/>
      <c r="VM248" s="35"/>
      <c r="VN248" s="35"/>
      <c r="VO248" s="35"/>
      <c r="VP248" s="35"/>
      <c r="VQ248" s="35"/>
      <c r="VR248" s="35"/>
      <c r="VS248" s="35"/>
      <c r="VT248" s="35"/>
      <c r="VU248" s="35"/>
      <c r="VV248" s="35"/>
      <c r="VW248" s="35"/>
      <c r="VX248" s="35"/>
      <c r="VY248" s="35"/>
      <c r="VZ248" s="35"/>
      <c r="WA248" s="35"/>
      <c r="WB248" s="35"/>
      <c r="WC248" s="35"/>
      <c r="WD248" s="35"/>
      <c r="WE248" s="35"/>
      <c r="WF248" s="35"/>
      <c r="WG248" s="35"/>
      <c r="WH248" s="35"/>
      <c r="WI248" s="35"/>
      <c r="WJ248" s="35"/>
      <c r="WK248" s="35"/>
      <c r="WL248" s="35"/>
      <c r="WM248" s="35"/>
      <c r="WN248" s="35"/>
      <c r="WO248" s="35"/>
      <c r="WP248" s="35"/>
      <c r="WQ248" s="35"/>
      <c r="WR248" s="35"/>
      <c r="WS248" s="35"/>
      <c r="WT248" s="35"/>
      <c r="WU248" s="35"/>
      <c r="WV248" s="35"/>
      <c r="WW248" s="35"/>
      <c r="WX248" s="35"/>
      <c r="WY248" s="35"/>
      <c r="WZ248" s="35"/>
      <c r="XA248" s="35"/>
      <c r="XB248" s="35"/>
      <c r="XC248" s="35"/>
      <c r="XD248" s="35"/>
      <c r="XE248" s="35"/>
      <c r="XF248" s="35"/>
      <c r="XG248" s="35"/>
      <c r="XH248" s="35"/>
      <c r="XI248" s="35"/>
      <c r="XJ248" s="35"/>
      <c r="XK248" s="35"/>
      <c r="XL248" s="35"/>
      <c r="XM248" s="35"/>
      <c r="XN248" s="35"/>
      <c r="XO248" s="35"/>
      <c r="XP248" s="35"/>
      <c r="XQ248" s="35"/>
      <c r="XR248" s="35"/>
      <c r="XS248" s="35"/>
      <c r="XT248" s="35"/>
      <c r="XU248" s="35"/>
      <c r="XV248" s="35"/>
      <c r="XW248" s="35"/>
      <c r="XX248" s="35"/>
      <c r="XY248" s="35"/>
      <c r="XZ248" s="35"/>
      <c r="YA248" s="35"/>
      <c r="YB248" s="35"/>
      <c r="YC248" s="35"/>
      <c r="YD248" s="35"/>
      <c r="YE248" s="35"/>
      <c r="YF248" s="35"/>
      <c r="YG248" s="35"/>
      <c r="YH248" s="35"/>
      <c r="YI248" s="35"/>
      <c r="YJ248" s="35"/>
      <c r="YK248" s="35"/>
      <c r="YL248" s="35"/>
      <c r="YM248" s="35"/>
      <c r="YN248" s="35"/>
      <c r="YO248" s="35"/>
      <c r="YP248" s="35"/>
      <c r="YQ248" s="35"/>
      <c r="YR248" s="35"/>
      <c r="YS248" s="35"/>
      <c r="YT248" s="35"/>
      <c r="YU248" s="35"/>
      <c r="YV248" s="35"/>
      <c r="YW248" s="35"/>
      <c r="YX248" s="35"/>
      <c r="YY248" s="35"/>
      <c r="YZ248" s="35"/>
      <c r="ZA248" s="35"/>
      <c r="ZB248" s="35"/>
      <c r="ZC248" s="35"/>
      <c r="ZD248" s="35"/>
      <c r="ZE248" s="35"/>
      <c r="ZF248" s="35"/>
      <c r="ZG248" s="35"/>
      <c r="ZH248" s="35"/>
      <c r="ZI248" s="35"/>
      <c r="ZJ248" s="35"/>
      <c r="ZK248" s="35"/>
      <c r="ZL248" s="35"/>
      <c r="ZM248" s="35"/>
      <c r="ZN248" s="35"/>
      <c r="ZO248" s="35"/>
      <c r="ZP248" s="35"/>
      <c r="ZQ248" s="35"/>
      <c r="ZR248" s="35"/>
      <c r="ZS248" s="35"/>
      <c r="ZT248" s="35"/>
      <c r="ZU248" s="35"/>
      <c r="ZV248" s="35"/>
      <c r="ZW248" s="35"/>
      <c r="ZX248" s="35"/>
      <c r="ZY248" s="35"/>
      <c r="ZZ248" s="35"/>
      <c r="AAA248" s="35"/>
      <c r="AAB248" s="35"/>
      <c r="AAC248" s="35"/>
      <c r="AAD248" s="35"/>
      <c r="AAE248" s="35"/>
      <c r="AAF248" s="35"/>
      <c r="AAG248" s="35"/>
      <c r="AAH248" s="35"/>
      <c r="AAI248" s="35"/>
      <c r="AAJ248" s="35"/>
      <c r="AAK248" s="35"/>
      <c r="AAL248" s="35"/>
      <c r="AAM248" s="35"/>
      <c r="AAN248" s="35"/>
      <c r="AAO248" s="35"/>
      <c r="AAP248" s="35"/>
      <c r="AAQ248" s="35"/>
      <c r="AAR248" s="35"/>
      <c r="AAS248" s="35"/>
      <c r="AAT248" s="35"/>
      <c r="AAU248" s="35"/>
      <c r="AAV248" s="35"/>
      <c r="AAW248" s="35"/>
      <c r="AAX248" s="35"/>
      <c r="AAY248" s="35"/>
      <c r="AAZ248" s="35"/>
      <c r="ABA248" s="35"/>
      <c r="ABB248" s="35"/>
      <c r="ABC248" s="35"/>
      <c r="ABD248" s="35"/>
      <c r="ABE248" s="35"/>
      <c r="ABF248" s="35"/>
      <c r="ABG248" s="35"/>
      <c r="ABH248" s="35"/>
      <c r="ABI248" s="35"/>
      <c r="ABJ248" s="35"/>
      <c r="ABK248" s="35"/>
      <c r="ABL248" s="35"/>
      <c r="ABM248" s="35"/>
      <c r="ABN248" s="35"/>
      <c r="ABO248" s="35"/>
      <c r="ABP248" s="35"/>
      <c r="ABQ248" s="35"/>
      <c r="ABR248" s="35"/>
      <c r="ABS248" s="35"/>
      <c r="ABT248" s="35"/>
      <c r="ABU248" s="35"/>
      <c r="ABV248" s="35"/>
      <c r="ABW248" s="35"/>
      <c r="ABX248" s="35"/>
      <c r="ABY248" s="35"/>
      <c r="ABZ248" s="35"/>
      <c r="ACA248" s="35"/>
      <c r="ACB248" s="35"/>
      <c r="ACC248" s="35"/>
      <c r="ACD248" s="35"/>
      <c r="ACE248" s="35"/>
      <c r="ACF248" s="35"/>
      <c r="ACG248" s="35"/>
      <c r="ACH248" s="35"/>
      <c r="ACI248" s="35"/>
      <c r="ACJ248" s="35"/>
      <c r="ACK248" s="35"/>
      <c r="ACL248" s="35"/>
      <c r="ACM248" s="35"/>
      <c r="ACN248" s="35"/>
      <c r="ACO248" s="35"/>
      <c r="ACP248" s="35"/>
      <c r="ACQ248" s="35"/>
      <c r="ACR248" s="35"/>
      <c r="ACS248" s="35"/>
      <c r="ACT248" s="35"/>
      <c r="ACU248" s="35"/>
      <c r="ACV248" s="35"/>
      <c r="ACW248" s="35"/>
      <c r="ACX248" s="35"/>
      <c r="ACY248" s="35"/>
      <c r="ACZ248" s="35"/>
      <c r="ADA248" s="35"/>
      <c r="ADB248" s="35"/>
      <c r="ADC248" s="35"/>
      <c r="ADD248" s="35"/>
      <c r="ADE248" s="35"/>
      <c r="ADF248" s="35"/>
      <c r="ADG248" s="35"/>
      <c r="ADH248" s="35"/>
      <c r="ADI248" s="35"/>
      <c r="ADJ248" s="35"/>
      <c r="ADK248" s="35"/>
      <c r="ADL248" s="35"/>
      <c r="ADM248" s="35"/>
      <c r="ADN248" s="35"/>
      <c r="ADO248" s="35"/>
      <c r="ADP248" s="35"/>
      <c r="ADQ248" s="35"/>
      <c r="ADR248" s="35"/>
      <c r="ADS248" s="35"/>
      <c r="ADT248" s="35"/>
      <c r="ADU248" s="35"/>
      <c r="ADV248" s="35"/>
      <c r="ADW248" s="35"/>
      <c r="ADX248" s="35"/>
      <c r="ADY248" s="35"/>
      <c r="ADZ248" s="35"/>
      <c r="AEA248" s="35"/>
      <c r="AEB248" s="35"/>
      <c r="AEC248" s="35"/>
      <c r="AED248" s="35"/>
      <c r="AEE248" s="35"/>
      <c r="AEF248" s="35"/>
      <c r="AEG248" s="35"/>
      <c r="AEH248" s="35"/>
      <c r="AEI248" s="35"/>
      <c r="AEJ248" s="35"/>
      <c r="AEK248" s="35"/>
      <c r="AEL248" s="35"/>
      <c r="AEM248" s="35"/>
      <c r="AEN248" s="35"/>
      <c r="AEO248" s="35"/>
      <c r="AEP248" s="35"/>
      <c r="AEQ248" s="35"/>
      <c r="AER248" s="35"/>
      <c r="AES248" s="35"/>
      <c r="AET248" s="35"/>
      <c r="AEU248" s="35"/>
      <c r="AEV248" s="35"/>
      <c r="AEW248" s="35"/>
      <c r="AEX248" s="35"/>
      <c r="AEY248" s="35"/>
      <c r="AEZ248" s="35"/>
      <c r="AFA248" s="35"/>
      <c r="AFB248" s="35"/>
      <c r="AFC248" s="35"/>
      <c r="AFD248" s="35"/>
      <c r="AFE248" s="35"/>
      <c r="AFF248" s="35"/>
      <c r="AFG248" s="35"/>
      <c r="AFH248" s="35"/>
      <c r="AFI248" s="35"/>
      <c r="AFJ248" s="35"/>
      <c r="AFK248" s="35"/>
      <c r="AFL248" s="35"/>
      <c r="AFM248" s="35"/>
      <c r="AFN248" s="35"/>
      <c r="AFO248" s="35"/>
      <c r="AFP248" s="35"/>
      <c r="AFQ248" s="35"/>
      <c r="AFR248" s="35"/>
      <c r="AFS248" s="35"/>
      <c r="AFT248" s="35"/>
      <c r="AFU248" s="35"/>
      <c r="AFV248" s="35"/>
      <c r="AFW248" s="35"/>
      <c r="AFX248" s="35"/>
      <c r="AFY248" s="35"/>
      <c r="AFZ248" s="35"/>
      <c r="AGA248" s="35"/>
      <c r="AGB248" s="35"/>
      <c r="AGC248" s="35"/>
      <c r="AGD248" s="35"/>
      <c r="AGE248" s="35"/>
      <c r="AGF248" s="35"/>
      <c r="AGG248" s="35"/>
      <c r="AGH248" s="35"/>
      <c r="AGI248" s="35"/>
      <c r="AGJ248" s="35"/>
      <c r="AGK248" s="35"/>
      <c r="AGL248" s="35"/>
      <c r="AGM248" s="35"/>
      <c r="AGN248" s="35"/>
      <c r="AGO248" s="35"/>
      <c r="AGP248" s="35"/>
      <c r="AGQ248" s="35"/>
      <c r="AGR248" s="35"/>
      <c r="AGS248" s="35"/>
      <c r="AGT248" s="35"/>
      <c r="AGU248" s="35"/>
      <c r="AGV248" s="35"/>
      <c r="AGW248" s="35"/>
      <c r="AGX248" s="35"/>
      <c r="AGY248" s="35"/>
      <c r="AGZ248" s="35"/>
      <c r="AHA248" s="35"/>
      <c r="AHB248" s="35"/>
      <c r="AHC248" s="35"/>
      <c r="AHD248" s="35"/>
      <c r="AHE248" s="35"/>
      <c r="AHF248" s="35"/>
      <c r="AHG248" s="35"/>
      <c r="AHH248" s="35"/>
      <c r="AHI248" s="35"/>
      <c r="AHJ248" s="35"/>
      <c r="AHK248" s="35"/>
      <c r="AHL248" s="35"/>
      <c r="AHM248" s="35"/>
      <c r="AHN248" s="35"/>
      <c r="AHO248" s="35"/>
      <c r="AHP248" s="35"/>
      <c r="AHQ248" s="35"/>
      <c r="AHR248" s="35"/>
      <c r="AHS248" s="35"/>
      <c r="AHT248" s="35"/>
      <c r="AHU248" s="35"/>
      <c r="AHV248" s="35"/>
      <c r="AHW248" s="35"/>
      <c r="AHX248" s="35"/>
      <c r="AHY248" s="35"/>
      <c r="AHZ248" s="35"/>
      <c r="AIA248" s="35"/>
      <c r="AIB248" s="35"/>
      <c r="AIC248" s="35"/>
      <c r="AID248" s="35"/>
      <c r="AIE248" s="35"/>
      <c r="AIF248" s="35"/>
      <c r="AIG248" s="35"/>
      <c r="AIH248" s="35"/>
      <c r="AII248" s="35"/>
      <c r="AIJ248" s="35"/>
      <c r="AIK248" s="35"/>
      <c r="AIL248" s="35"/>
      <c r="AIM248" s="35"/>
      <c r="AIN248" s="35"/>
      <c r="AIO248" s="35"/>
      <c r="AIP248" s="35"/>
      <c r="AIQ248" s="35"/>
      <c r="AIR248" s="35"/>
      <c r="AIS248" s="35"/>
      <c r="AIT248" s="35"/>
      <c r="AIU248" s="35"/>
      <c r="AIV248" s="35"/>
      <c r="AIW248" s="35"/>
      <c r="AIX248" s="35"/>
      <c r="AIY248" s="35"/>
      <c r="AIZ248" s="35"/>
      <c r="AJA248" s="35"/>
      <c r="AJB248" s="35"/>
      <c r="AJC248" s="35"/>
      <c r="AJD248" s="35"/>
      <c r="AJE248" s="35"/>
      <c r="AJF248" s="35"/>
      <c r="AJG248" s="35"/>
      <c r="AJH248" s="35"/>
      <c r="AJI248" s="35"/>
      <c r="AJJ248" s="35"/>
      <c r="AJK248" s="35"/>
      <c r="AJL248" s="35"/>
      <c r="AJM248" s="35"/>
      <c r="AJN248" s="35"/>
      <c r="AJO248" s="35"/>
      <c r="AJP248" s="35"/>
      <c r="AJQ248" s="35"/>
      <c r="AJR248" s="35"/>
      <c r="AJS248" s="35"/>
      <c r="AJT248" s="35"/>
      <c r="AJU248" s="35"/>
      <c r="AJV248" s="35"/>
      <c r="AJW248" s="35"/>
      <c r="AJX248" s="35"/>
      <c r="AJY248" s="35"/>
      <c r="AJZ248" s="35"/>
      <c r="AKA248" s="35"/>
      <c r="AKB248" s="35"/>
      <c r="AKC248" s="35"/>
      <c r="AKD248" s="35"/>
      <c r="AKE248" s="35"/>
      <c r="AKF248" s="35"/>
      <c r="AKG248" s="35"/>
      <c r="AKH248" s="35"/>
      <c r="AKI248" s="35"/>
      <c r="AKJ248" s="35"/>
      <c r="AKK248" s="35"/>
      <c r="AKL248" s="35"/>
      <c r="AKM248" s="35"/>
      <c r="AKN248" s="35"/>
      <c r="AKO248" s="35"/>
      <c r="AKP248" s="35"/>
      <c r="AKQ248" s="35"/>
      <c r="AKR248" s="35"/>
      <c r="AKS248" s="35"/>
      <c r="AKT248" s="35"/>
      <c r="AKU248" s="35"/>
      <c r="AKV248" s="35"/>
      <c r="AKW248" s="35"/>
      <c r="AKX248" s="35"/>
      <c r="AKY248" s="35"/>
      <c r="AKZ248" s="35"/>
      <c r="ALA248" s="35"/>
      <c r="ALB248" s="35"/>
      <c r="ALC248" s="35"/>
      <c r="ALD248" s="35"/>
      <c r="ALE248" s="35"/>
      <c r="ALF248" s="35"/>
      <c r="ALG248" s="35"/>
      <c r="ALH248" s="35"/>
      <c r="ALI248" s="35"/>
      <c r="ALJ248" s="35"/>
      <c r="ALK248" s="35"/>
      <c r="ALL248" s="35"/>
      <c r="ALM248" s="35"/>
      <c r="ALN248" s="35"/>
      <c r="ALO248" s="35"/>
      <c r="ALP248" s="35"/>
      <c r="ALQ248" s="35"/>
      <c r="ALR248" s="35"/>
      <c r="ALS248" s="35"/>
      <c r="ALT248" s="35"/>
      <c r="ALU248" s="35"/>
      <c r="ALV248" s="35"/>
      <c r="ALW248" s="35"/>
      <c r="ALX248" s="35"/>
      <c r="ALY248" s="35"/>
      <c r="ALZ248" s="35"/>
      <c r="AMA248" s="35"/>
    </row>
    <row r="249" spans="14:1015">
      <c r="N249" s="3">
        <f>Y249*info!T$4+AC249*info!T$5+AG249*info!T$6+AK249*info!T$7+N248</f>
        <v>5.900999999999998</v>
      </c>
      <c r="P249" s="45">
        <v>209</v>
      </c>
      <c r="Q249" s="131"/>
      <c r="R249" s="131"/>
      <c r="S249" s="161">
        <f t="shared" si="125"/>
        <v>3.7097628458498025E-2</v>
      </c>
      <c r="T249" s="169">
        <f>AA248*$AA$30*$AA$34*(1-$AA$32)+AE248*$AE$30*$AE$34*(1-$AE$32)+AI248*$AI$30*$AI$34*(1-$AI$32)+AM248*$AM$30*$AM$34*(1-$AM$32)+AQ248*$AQ$30*$AQ$34*(1-$AQ$32)+AU248*$AU$30*$AU$34*(1-$AU$32)+Q249-R249+AW248+AX248+Advance!G223</f>
        <v>0.34919999999999868</v>
      </c>
      <c r="U249" s="132">
        <f t="shared" si="134"/>
        <v>0</v>
      </c>
      <c r="V249" s="165">
        <f t="shared" si="113"/>
        <v>0.34919999999999868</v>
      </c>
      <c r="W249" s="166">
        <f t="shared" si="126"/>
        <v>13.271999999999998</v>
      </c>
      <c r="X249" s="49"/>
      <c r="Y249" s="42">
        <f t="shared" si="105"/>
        <v>0</v>
      </c>
      <c r="Z249" s="46">
        <f t="shared" si="127"/>
        <v>0</v>
      </c>
      <c r="AA249" s="47">
        <f t="shared" si="114"/>
        <v>0</v>
      </c>
      <c r="AB249" s="48">
        <f t="shared" si="115"/>
        <v>0.34919999999999868</v>
      </c>
      <c r="AC249" s="49">
        <f t="shared" si="116"/>
        <v>0</v>
      </c>
      <c r="AD249" s="46">
        <f t="shared" si="128"/>
        <v>0</v>
      </c>
      <c r="AE249" s="46">
        <f t="shared" si="117"/>
        <v>100</v>
      </c>
      <c r="AF249" s="50">
        <f t="shared" si="106"/>
        <v>0.34919999999999868</v>
      </c>
      <c r="AG249" s="42">
        <f t="shared" si="129"/>
        <v>6</v>
      </c>
      <c r="AH249" s="46">
        <f t="shared" si="130"/>
        <v>-6</v>
      </c>
      <c r="AI249" s="46">
        <f t="shared" si="118"/>
        <v>200</v>
      </c>
      <c r="AJ249" s="50">
        <f t="shared" si="107"/>
        <v>0.20519999999999866</v>
      </c>
      <c r="AK249" s="42">
        <f t="shared" si="119"/>
        <v>5</v>
      </c>
      <c r="AL249" s="46">
        <f t="shared" si="131"/>
        <v>-4</v>
      </c>
      <c r="AM249" s="46">
        <f t="shared" si="120"/>
        <v>202</v>
      </c>
      <c r="AN249" s="50">
        <f t="shared" si="108"/>
        <v>2.5199999999998668E-2</v>
      </c>
      <c r="AO249" s="42">
        <f t="shared" si="121"/>
        <v>0</v>
      </c>
      <c r="AP249" s="46">
        <f t="shared" si="132"/>
        <v>0</v>
      </c>
      <c r="AQ249" s="46">
        <f t="shared" si="122"/>
        <v>0</v>
      </c>
      <c r="AR249" s="50">
        <f t="shared" si="109"/>
        <v>2.5199999999998668E-2</v>
      </c>
      <c r="AS249" s="42">
        <f t="shared" si="123"/>
        <v>0</v>
      </c>
      <c r="AT249" s="46">
        <f t="shared" si="133"/>
        <v>0</v>
      </c>
      <c r="AU249" s="46">
        <f t="shared" si="124"/>
        <v>0</v>
      </c>
      <c r="AV249" s="51">
        <f t="shared" si="110"/>
        <v>2.5199999999998668E-2</v>
      </c>
      <c r="AW249" s="42">
        <f t="shared" si="111"/>
        <v>0.34919999999999868</v>
      </c>
      <c r="AX249" s="43">
        <f t="shared" si="112"/>
        <v>-0.32400000000000001</v>
      </c>
      <c r="AY249" s="42">
        <f t="shared" si="135"/>
        <v>502</v>
      </c>
      <c r="AZ249" s="52">
        <f t="shared" si="136"/>
        <v>13.271999999999998</v>
      </c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  <c r="QR249" s="35"/>
      <c r="QS249" s="35"/>
      <c r="QT249" s="35"/>
      <c r="QU249" s="35"/>
      <c r="QV249" s="35"/>
      <c r="QW249" s="35"/>
      <c r="QX249" s="35"/>
      <c r="QY249" s="35"/>
      <c r="QZ249" s="35"/>
      <c r="RA249" s="35"/>
      <c r="RB249" s="35"/>
      <c r="RC249" s="35"/>
      <c r="RD249" s="35"/>
      <c r="RE249" s="35"/>
      <c r="RF249" s="35"/>
      <c r="RG249" s="35"/>
      <c r="RH249" s="35"/>
      <c r="RI249" s="35"/>
      <c r="RJ249" s="35"/>
      <c r="RK249" s="35"/>
      <c r="RL249" s="35"/>
      <c r="RM249" s="35"/>
      <c r="RN249" s="35"/>
      <c r="RO249" s="35"/>
      <c r="RP249" s="35"/>
      <c r="RQ249" s="35"/>
      <c r="RR249" s="35"/>
      <c r="RS249" s="35"/>
      <c r="RT249" s="35"/>
      <c r="RU249" s="35"/>
      <c r="RV249" s="35"/>
      <c r="RW249" s="35"/>
      <c r="RX249" s="35"/>
      <c r="RY249" s="35"/>
      <c r="RZ249" s="35"/>
      <c r="SA249" s="35"/>
      <c r="SB249" s="35"/>
      <c r="SC249" s="35"/>
      <c r="SD249" s="35"/>
      <c r="SE249" s="35"/>
      <c r="SF249" s="35"/>
      <c r="SG249" s="35"/>
      <c r="SH249" s="35"/>
      <c r="SI249" s="35"/>
      <c r="SJ249" s="35"/>
      <c r="SK249" s="35"/>
      <c r="SL249" s="35"/>
      <c r="SM249" s="35"/>
      <c r="SN249" s="35"/>
      <c r="SO249" s="35"/>
      <c r="SP249" s="35"/>
      <c r="SQ249" s="35"/>
      <c r="SR249" s="35"/>
      <c r="SS249" s="35"/>
      <c r="ST249" s="35"/>
      <c r="SU249" s="35"/>
      <c r="SV249" s="35"/>
      <c r="SW249" s="35"/>
      <c r="SX249" s="35"/>
      <c r="SY249" s="35"/>
      <c r="SZ249" s="35"/>
      <c r="TA249" s="35"/>
      <c r="TB249" s="35"/>
      <c r="TC249" s="35"/>
      <c r="TD249" s="35"/>
      <c r="TE249" s="35"/>
      <c r="TF249" s="35"/>
      <c r="TG249" s="35"/>
      <c r="TH249" s="35"/>
      <c r="TI249" s="35"/>
      <c r="TJ249" s="35"/>
      <c r="TK249" s="35"/>
      <c r="TL249" s="35"/>
      <c r="TM249" s="35"/>
      <c r="TN249" s="35"/>
      <c r="TO249" s="35"/>
      <c r="TP249" s="35"/>
      <c r="TQ249" s="35"/>
      <c r="TR249" s="35"/>
      <c r="TS249" s="35"/>
      <c r="TT249" s="35"/>
      <c r="TU249" s="35"/>
      <c r="TV249" s="35"/>
      <c r="TW249" s="35"/>
      <c r="TX249" s="35"/>
      <c r="TY249" s="35"/>
      <c r="TZ249" s="35"/>
      <c r="UA249" s="35"/>
      <c r="UB249" s="35"/>
      <c r="UC249" s="35"/>
      <c r="UD249" s="35"/>
      <c r="UE249" s="35"/>
      <c r="UF249" s="35"/>
      <c r="UG249" s="35"/>
      <c r="UH249" s="35"/>
      <c r="UI249" s="35"/>
      <c r="UJ249" s="35"/>
      <c r="UK249" s="35"/>
      <c r="UL249" s="35"/>
      <c r="UM249" s="35"/>
      <c r="UN249" s="35"/>
      <c r="UO249" s="35"/>
      <c r="UP249" s="35"/>
      <c r="UQ249" s="35"/>
      <c r="UR249" s="35"/>
      <c r="US249" s="35"/>
      <c r="UT249" s="35"/>
      <c r="UU249" s="35"/>
      <c r="UV249" s="35"/>
      <c r="UW249" s="35"/>
      <c r="UX249" s="35"/>
      <c r="UY249" s="35"/>
      <c r="UZ249" s="35"/>
      <c r="VA249" s="35"/>
      <c r="VB249" s="35"/>
      <c r="VC249" s="35"/>
      <c r="VD249" s="35"/>
      <c r="VE249" s="35"/>
      <c r="VF249" s="35"/>
      <c r="VG249" s="35"/>
      <c r="VH249" s="35"/>
      <c r="VI249" s="35"/>
      <c r="VJ249" s="35"/>
      <c r="VK249" s="35"/>
      <c r="VL249" s="35"/>
      <c r="VM249" s="35"/>
      <c r="VN249" s="35"/>
      <c r="VO249" s="35"/>
      <c r="VP249" s="35"/>
      <c r="VQ249" s="35"/>
      <c r="VR249" s="35"/>
      <c r="VS249" s="35"/>
      <c r="VT249" s="35"/>
      <c r="VU249" s="35"/>
      <c r="VV249" s="35"/>
      <c r="VW249" s="35"/>
      <c r="VX249" s="35"/>
      <c r="VY249" s="35"/>
      <c r="VZ249" s="35"/>
      <c r="WA249" s="35"/>
      <c r="WB249" s="35"/>
      <c r="WC249" s="35"/>
      <c r="WD249" s="35"/>
      <c r="WE249" s="35"/>
      <c r="WF249" s="35"/>
      <c r="WG249" s="35"/>
      <c r="WH249" s="35"/>
      <c r="WI249" s="35"/>
      <c r="WJ249" s="35"/>
      <c r="WK249" s="35"/>
      <c r="WL249" s="35"/>
      <c r="WM249" s="35"/>
      <c r="WN249" s="35"/>
      <c r="WO249" s="35"/>
      <c r="WP249" s="35"/>
      <c r="WQ249" s="35"/>
      <c r="WR249" s="35"/>
      <c r="WS249" s="35"/>
      <c r="WT249" s="35"/>
      <c r="WU249" s="35"/>
      <c r="WV249" s="35"/>
      <c r="WW249" s="35"/>
      <c r="WX249" s="35"/>
      <c r="WY249" s="35"/>
      <c r="WZ249" s="35"/>
      <c r="XA249" s="35"/>
      <c r="XB249" s="35"/>
      <c r="XC249" s="35"/>
      <c r="XD249" s="35"/>
      <c r="XE249" s="35"/>
      <c r="XF249" s="35"/>
      <c r="XG249" s="35"/>
      <c r="XH249" s="35"/>
      <c r="XI249" s="35"/>
      <c r="XJ249" s="35"/>
      <c r="XK249" s="35"/>
      <c r="XL249" s="35"/>
      <c r="XM249" s="35"/>
      <c r="XN249" s="35"/>
      <c r="XO249" s="35"/>
      <c r="XP249" s="35"/>
      <c r="XQ249" s="35"/>
      <c r="XR249" s="35"/>
      <c r="XS249" s="35"/>
      <c r="XT249" s="35"/>
      <c r="XU249" s="35"/>
      <c r="XV249" s="35"/>
      <c r="XW249" s="35"/>
      <c r="XX249" s="35"/>
      <c r="XY249" s="35"/>
      <c r="XZ249" s="35"/>
      <c r="YA249" s="35"/>
      <c r="YB249" s="35"/>
      <c r="YC249" s="35"/>
      <c r="YD249" s="35"/>
      <c r="YE249" s="35"/>
      <c r="YF249" s="35"/>
      <c r="YG249" s="35"/>
      <c r="YH249" s="35"/>
      <c r="YI249" s="35"/>
      <c r="YJ249" s="35"/>
      <c r="YK249" s="35"/>
      <c r="YL249" s="35"/>
      <c r="YM249" s="35"/>
      <c r="YN249" s="35"/>
      <c r="YO249" s="35"/>
      <c r="YP249" s="35"/>
      <c r="YQ249" s="35"/>
      <c r="YR249" s="35"/>
      <c r="YS249" s="35"/>
      <c r="YT249" s="35"/>
      <c r="YU249" s="35"/>
      <c r="YV249" s="35"/>
      <c r="YW249" s="35"/>
      <c r="YX249" s="35"/>
      <c r="YY249" s="35"/>
      <c r="YZ249" s="35"/>
      <c r="ZA249" s="35"/>
      <c r="ZB249" s="35"/>
      <c r="ZC249" s="35"/>
      <c r="ZD249" s="35"/>
      <c r="ZE249" s="35"/>
      <c r="ZF249" s="35"/>
      <c r="ZG249" s="35"/>
      <c r="ZH249" s="35"/>
      <c r="ZI249" s="35"/>
      <c r="ZJ249" s="35"/>
      <c r="ZK249" s="35"/>
      <c r="ZL249" s="35"/>
      <c r="ZM249" s="35"/>
      <c r="ZN249" s="35"/>
      <c r="ZO249" s="35"/>
      <c r="ZP249" s="35"/>
      <c r="ZQ249" s="35"/>
      <c r="ZR249" s="35"/>
      <c r="ZS249" s="35"/>
      <c r="ZT249" s="35"/>
      <c r="ZU249" s="35"/>
      <c r="ZV249" s="35"/>
      <c r="ZW249" s="35"/>
      <c r="ZX249" s="35"/>
      <c r="ZY249" s="35"/>
      <c r="ZZ249" s="35"/>
      <c r="AAA249" s="35"/>
      <c r="AAB249" s="35"/>
      <c r="AAC249" s="35"/>
      <c r="AAD249" s="35"/>
      <c r="AAE249" s="35"/>
      <c r="AAF249" s="35"/>
      <c r="AAG249" s="35"/>
      <c r="AAH249" s="35"/>
      <c r="AAI249" s="35"/>
      <c r="AAJ249" s="35"/>
      <c r="AAK249" s="35"/>
      <c r="AAL249" s="35"/>
      <c r="AAM249" s="35"/>
      <c r="AAN249" s="35"/>
      <c r="AAO249" s="35"/>
      <c r="AAP249" s="35"/>
      <c r="AAQ249" s="35"/>
      <c r="AAR249" s="35"/>
      <c r="AAS249" s="35"/>
      <c r="AAT249" s="35"/>
      <c r="AAU249" s="35"/>
      <c r="AAV249" s="35"/>
      <c r="AAW249" s="35"/>
      <c r="AAX249" s="35"/>
      <c r="AAY249" s="35"/>
      <c r="AAZ249" s="35"/>
      <c r="ABA249" s="35"/>
      <c r="ABB249" s="35"/>
      <c r="ABC249" s="35"/>
      <c r="ABD249" s="35"/>
      <c r="ABE249" s="35"/>
      <c r="ABF249" s="35"/>
      <c r="ABG249" s="35"/>
      <c r="ABH249" s="35"/>
      <c r="ABI249" s="35"/>
      <c r="ABJ249" s="35"/>
      <c r="ABK249" s="35"/>
      <c r="ABL249" s="35"/>
      <c r="ABM249" s="35"/>
      <c r="ABN249" s="35"/>
      <c r="ABO249" s="35"/>
      <c r="ABP249" s="35"/>
      <c r="ABQ249" s="35"/>
      <c r="ABR249" s="35"/>
      <c r="ABS249" s="35"/>
      <c r="ABT249" s="35"/>
      <c r="ABU249" s="35"/>
      <c r="ABV249" s="35"/>
      <c r="ABW249" s="35"/>
      <c r="ABX249" s="35"/>
      <c r="ABY249" s="35"/>
      <c r="ABZ249" s="35"/>
      <c r="ACA249" s="35"/>
      <c r="ACB249" s="35"/>
      <c r="ACC249" s="35"/>
      <c r="ACD249" s="35"/>
      <c r="ACE249" s="35"/>
      <c r="ACF249" s="35"/>
      <c r="ACG249" s="35"/>
      <c r="ACH249" s="35"/>
      <c r="ACI249" s="35"/>
      <c r="ACJ249" s="35"/>
      <c r="ACK249" s="35"/>
      <c r="ACL249" s="35"/>
      <c r="ACM249" s="35"/>
      <c r="ACN249" s="35"/>
      <c r="ACO249" s="35"/>
      <c r="ACP249" s="35"/>
      <c r="ACQ249" s="35"/>
      <c r="ACR249" s="35"/>
      <c r="ACS249" s="35"/>
      <c r="ACT249" s="35"/>
      <c r="ACU249" s="35"/>
      <c r="ACV249" s="35"/>
      <c r="ACW249" s="35"/>
      <c r="ACX249" s="35"/>
      <c r="ACY249" s="35"/>
      <c r="ACZ249" s="35"/>
      <c r="ADA249" s="35"/>
      <c r="ADB249" s="35"/>
      <c r="ADC249" s="35"/>
      <c r="ADD249" s="35"/>
      <c r="ADE249" s="35"/>
      <c r="ADF249" s="35"/>
      <c r="ADG249" s="35"/>
      <c r="ADH249" s="35"/>
      <c r="ADI249" s="35"/>
      <c r="ADJ249" s="35"/>
      <c r="ADK249" s="35"/>
      <c r="ADL249" s="35"/>
      <c r="ADM249" s="35"/>
      <c r="ADN249" s="35"/>
      <c r="ADO249" s="35"/>
      <c r="ADP249" s="35"/>
      <c r="ADQ249" s="35"/>
      <c r="ADR249" s="35"/>
      <c r="ADS249" s="35"/>
      <c r="ADT249" s="35"/>
      <c r="ADU249" s="35"/>
      <c r="ADV249" s="35"/>
      <c r="ADW249" s="35"/>
      <c r="ADX249" s="35"/>
      <c r="ADY249" s="35"/>
      <c r="ADZ249" s="35"/>
      <c r="AEA249" s="35"/>
      <c r="AEB249" s="35"/>
      <c r="AEC249" s="35"/>
      <c r="AED249" s="35"/>
      <c r="AEE249" s="35"/>
      <c r="AEF249" s="35"/>
      <c r="AEG249" s="35"/>
      <c r="AEH249" s="35"/>
      <c r="AEI249" s="35"/>
      <c r="AEJ249" s="35"/>
      <c r="AEK249" s="35"/>
      <c r="AEL249" s="35"/>
      <c r="AEM249" s="35"/>
      <c r="AEN249" s="35"/>
      <c r="AEO249" s="35"/>
      <c r="AEP249" s="35"/>
      <c r="AEQ249" s="35"/>
      <c r="AER249" s="35"/>
      <c r="AES249" s="35"/>
      <c r="AET249" s="35"/>
      <c r="AEU249" s="35"/>
      <c r="AEV249" s="35"/>
      <c r="AEW249" s="35"/>
      <c r="AEX249" s="35"/>
      <c r="AEY249" s="35"/>
      <c r="AEZ249" s="35"/>
      <c r="AFA249" s="35"/>
      <c r="AFB249" s="35"/>
      <c r="AFC249" s="35"/>
      <c r="AFD249" s="35"/>
      <c r="AFE249" s="35"/>
      <c r="AFF249" s="35"/>
      <c r="AFG249" s="35"/>
      <c r="AFH249" s="35"/>
      <c r="AFI249" s="35"/>
      <c r="AFJ249" s="35"/>
      <c r="AFK249" s="35"/>
      <c r="AFL249" s="35"/>
      <c r="AFM249" s="35"/>
      <c r="AFN249" s="35"/>
      <c r="AFO249" s="35"/>
      <c r="AFP249" s="35"/>
      <c r="AFQ249" s="35"/>
      <c r="AFR249" s="35"/>
      <c r="AFS249" s="35"/>
      <c r="AFT249" s="35"/>
      <c r="AFU249" s="35"/>
      <c r="AFV249" s="35"/>
      <c r="AFW249" s="35"/>
      <c r="AFX249" s="35"/>
      <c r="AFY249" s="35"/>
      <c r="AFZ249" s="35"/>
      <c r="AGA249" s="35"/>
      <c r="AGB249" s="35"/>
      <c r="AGC249" s="35"/>
      <c r="AGD249" s="35"/>
      <c r="AGE249" s="35"/>
      <c r="AGF249" s="35"/>
      <c r="AGG249" s="35"/>
      <c r="AGH249" s="35"/>
      <c r="AGI249" s="35"/>
      <c r="AGJ249" s="35"/>
      <c r="AGK249" s="35"/>
      <c r="AGL249" s="35"/>
      <c r="AGM249" s="35"/>
      <c r="AGN249" s="35"/>
      <c r="AGO249" s="35"/>
      <c r="AGP249" s="35"/>
      <c r="AGQ249" s="35"/>
      <c r="AGR249" s="35"/>
      <c r="AGS249" s="35"/>
      <c r="AGT249" s="35"/>
      <c r="AGU249" s="35"/>
      <c r="AGV249" s="35"/>
      <c r="AGW249" s="35"/>
      <c r="AGX249" s="35"/>
      <c r="AGY249" s="35"/>
      <c r="AGZ249" s="35"/>
      <c r="AHA249" s="35"/>
      <c r="AHB249" s="35"/>
      <c r="AHC249" s="35"/>
      <c r="AHD249" s="35"/>
      <c r="AHE249" s="35"/>
      <c r="AHF249" s="35"/>
      <c r="AHG249" s="35"/>
      <c r="AHH249" s="35"/>
      <c r="AHI249" s="35"/>
      <c r="AHJ249" s="35"/>
      <c r="AHK249" s="35"/>
      <c r="AHL249" s="35"/>
      <c r="AHM249" s="35"/>
      <c r="AHN249" s="35"/>
      <c r="AHO249" s="35"/>
      <c r="AHP249" s="35"/>
      <c r="AHQ249" s="35"/>
      <c r="AHR249" s="35"/>
      <c r="AHS249" s="35"/>
      <c r="AHT249" s="35"/>
      <c r="AHU249" s="35"/>
      <c r="AHV249" s="35"/>
      <c r="AHW249" s="35"/>
      <c r="AHX249" s="35"/>
      <c r="AHY249" s="35"/>
      <c r="AHZ249" s="35"/>
      <c r="AIA249" s="35"/>
      <c r="AIB249" s="35"/>
      <c r="AIC249" s="35"/>
      <c r="AID249" s="35"/>
      <c r="AIE249" s="35"/>
      <c r="AIF249" s="35"/>
      <c r="AIG249" s="35"/>
      <c r="AIH249" s="35"/>
      <c r="AII249" s="35"/>
      <c r="AIJ249" s="35"/>
      <c r="AIK249" s="35"/>
      <c r="AIL249" s="35"/>
      <c r="AIM249" s="35"/>
      <c r="AIN249" s="35"/>
      <c r="AIO249" s="35"/>
      <c r="AIP249" s="35"/>
      <c r="AIQ249" s="35"/>
      <c r="AIR249" s="35"/>
      <c r="AIS249" s="35"/>
      <c r="AIT249" s="35"/>
      <c r="AIU249" s="35"/>
      <c r="AIV249" s="35"/>
      <c r="AIW249" s="35"/>
      <c r="AIX249" s="35"/>
      <c r="AIY249" s="35"/>
      <c r="AIZ249" s="35"/>
      <c r="AJA249" s="35"/>
      <c r="AJB249" s="35"/>
      <c r="AJC249" s="35"/>
      <c r="AJD249" s="35"/>
      <c r="AJE249" s="35"/>
      <c r="AJF249" s="35"/>
      <c r="AJG249" s="35"/>
      <c r="AJH249" s="35"/>
      <c r="AJI249" s="35"/>
      <c r="AJJ249" s="35"/>
      <c r="AJK249" s="35"/>
      <c r="AJL249" s="35"/>
      <c r="AJM249" s="35"/>
      <c r="AJN249" s="35"/>
      <c r="AJO249" s="35"/>
      <c r="AJP249" s="35"/>
      <c r="AJQ249" s="35"/>
      <c r="AJR249" s="35"/>
      <c r="AJS249" s="35"/>
      <c r="AJT249" s="35"/>
      <c r="AJU249" s="35"/>
      <c r="AJV249" s="35"/>
      <c r="AJW249" s="35"/>
      <c r="AJX249" s="35"/>
      <c r="AJY249" s="35"/>
      <c r="AJZ249" s="35"/>
      <c r="AKA249" s="35"/>
      <c r="AKB249" s="35"/>
      <c r="AKC249" s="35"/>
      <c r="AKD249" s="35"/>
      <c r="AKE249" s="35"/>
      <c r="AKF249" s="35"/>
      <c r="AKG249" s="35"/>
      <c r="AKH249" s="35"/>
      <c r="AKI249" s="35"/>
      <c r="AKJ249" s="35"/>
      <c r="AKK249" s="35"/>
      <c r="AKL249" s="35"/>
      <c r="AKM249" s="35"/>
      <c r="AKN249" s="35"/>
      <c r="AKO249" s="35"/>
      <c r="AKP249" s="35"/>
      <c r="AKQ249" s="35"/>
      <c r="AKR249" s="35"/>
      <c r="AKS249" s="35"/>
      <c r="AKT249" s="35"/>
      <c r="AKU249" s="35"/>
      <c r="AKV249" s="35"/>
      <c r="AKW249" s="35"/>
      <c r="AKX249" s="35"/>
      <c r="AKY249" s="35"/>
      <c r="AKZ249" s="35"/>
      <c r="ALA249" s="35"/>
      <c r="ALB249" s="35"/>
      <c r="ALC249" s="35"/>
      <c r="ALD249" s="35"/>
      <c r="ALE249" s="35"/>
      <c r="ALF249" s="35"/>
      <c r="ALG249" s="35"/>
      <c r="ALH249" s="35"/>
      <c r="ALI249" s="35"/>
      <c r="ALJ249" s="35"/>
      <c r="ALK249" s="35"/>
      <c r="ALL249" s="35"/>
      <c r="ALM249" s="35"/>
      <c r="ALN249" s="35"/>
      <c r="ALO249" s="35"/>
      <c r="ALP249" s="35"/>
      <c r="ALQ249" s="35"/>
      <c r="ALR249" s="35"/>
      <c r="ALS249" s="35"/>
      <c r="ALT249" s="35"/>
      <c r="ALU249" s="35"/>
      <c r="ALV249" s="35"/>
      <c r="ALW249" s="35"/>
      <c r="ALX249" s="35"/>
      <c r="ALY249" s="35"/>
      <c r="ALZ249" s="35"/>
      <c r="AMA249" s="35"/>
    </row>
    <row r="250" spans="14:1015">
      <c r="N250" s="3">
        <f>Y250*info!T$4+AC250*info!T$5+AG250*info!T$6+AK250*info!T$7+N249</f>
        <v>5.9405999999999981</v>
      </c>
      <c r="P250" s="45">
        <v>210</v>
      </c>
      <c r="Q250" s="131"/>
      <c r="R250" s="131"/>
      <c r="S250" s="161">
        <f t="shared" si="125"/>
        <v>3.7179446640316208E-2</v>
      </c>
      <c r="T250" s="169">
        <f>AA249*$AA$30*$AA$34*(1-$AA$32)+AE249*$AE$30*$AE$34*(1-$AE$32)+AI249*$AI$30*$AI$34*(1-$AI$32)+AM249*$AM$30*$AM$34*(1-$AM$32)+AQ249*$AQ$30*$AQ$34*(1-$AQ$32)+AU249*$AU$30*$AU$34*(1-$AU$32)+Q250-R250+AW249+AX249+Advance!G224</f>
        <v>0.35699999999999871</v>
      </c>
      <c r="U250" s="132">
        <f t="shared" si="134"/>
        <v>0</v>
      </c>
      <c r="V250" s="165">
        <f t="shared" si="113"/>
        <v>0.35699999999999871</v>
      </c>
      <c r="W250" s="166">
        <f t="shared" si="126"/>
        <v>13.308</v>
      </c>
      <c r="X250" s="49"/>
      <c r="Y250" s="42">
        <f t="shared" si="105"/>
        <v>0</v>
      </c>
      <c r="Z250" s="46">
        <f t="shared" si="127"/>
        <v>0</v>
      </c>
      <c r="AA250" s="47">
        <f t="shared" si="114"/>
        <v>0</v>
      </c>
      <c r="AB250" s="48">
        <f t="shared" si="115"/>
        <v>0.35699999999999871</v>
      </c>
      <c r="AC250" s="49">
        <f t="shared" si="116"/>
        <v>0</v>
      </c>
      <c r="AD250" s="46">
        <f t="shared" si="128"/>
        <v>0</v>
      </c>
      <c r="AE250" s="46">
        <f t="shared" si="117"/>
        <v>100</v>
      </c>
      <c r="AF250" s="50">
        <f t="shared" si="106"/>
        <v>0.35699999999999871</v>
      </c>
      <c r="AG250" s="42">
        <f t="shared" si="129"/>
        <v>6</v>
      </c>
      <c r="AH250" s="46">
        <f t="shared" si="130"/>
        <v>-6</v>
      </c>
      <c r="AI250" s="46">
        <f t="shared" si="118"/>
        <v>200</v>
      </c>
      <c r="AJ250" s="50">
        <f t="shared" si="107"/>
        <v>0.21299999999999869</v>
      </c>
      <c r="AK250" s="42">
        <f t="shared" si="119"/>
        <v>5</v>
      </c>
      <c r="AL250" s="46">
        <f t="shared" si="131"/>
        <v>-4</v>
      </c>
      <c r="AM250" s="46">
        <f t="shared" si="120"/>
        <v>203</v>
      </c>
      <c r="AN250" s="50">
        <f t="shared" si="108"/>
        <v>3.2999999999998697E-2</v>
      </c>
      <c r="AO250" s="42">
        <f t="shared" si="121"/>
        <v>0</v>
      </c>
      <c r="AP250" s="46">
        <f t="shared" si="132"/>
        <v>0</v>
      </c>
      <c r="AQ250" s="46">
        <f t="shared" si="122"/>
        <v>0</v>
      </c>
      <c r="AR250" s="50">
        <f t="shared" si="109"/>
        <v>3.2999999999998697E-2</v>
      </c>
      <c r="AS250" s="42">
        <f t="shared" si="123"/>
        <v>0</v>
      </c>
      <c r="AT250" s="46">
        <f t="shared" si="133"/>
        <v>0</v>
      </c>
      <c r="AU250" s="46">
        <f t="shared" si="124"/>
        <v>0</v>
      </c>
      <c r="AV250" s="51">
        <f t="shared" si="110"/>
        <v>3.2999999999998697E-2</v>
      </c>
      <c r="AW250" s="42">
        <f t="shared" si="111"/>
        <v>0.35699999999999871</v>
      </c>
      <c r="AX250" s="43">
        <f t="shared" si="112"/>
        <v>-0.32400000000000001</v>
      </c>
      <c r="AY250" s="42">
        <f t="shared" si="135"/>
        <v>503</v>
      </c>
      <c r="AZ250" s="52">
        <f t="shared" si="136"/>
        <v>13.308</v>
      </c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  <c r="QR250" s="35"/>
      <c r="QS250" s="35"/>
      <c r="QT250" s="35"/>
      <c r="QU250" s="35"/>
      <c r="QV250" s="35"/>
      <c r="QW250" s="35"/>
      <c r="QX250" s="35"/>
      <c r="QY250" s="35"/>
      <c r="QZ250" s="35"/>
      <c r="RA250" s="35"/>
      <c r="RB250" s="35"/>
      <c r="RC250" s="35"/>
      <c r="RD250" s="35"/>
      <c r="RE250" s="35"/>
      <c r="RF250" s="35"/>
      <c r="RG250" s="35"/>
      <c r="RH250" s="35"/>
      <c r="RI250" s="35"/>
      <c r="RJ250" s="35"/>
      <c r="RK250" s="35"/>
      <c r="RL250" s="35"/>
      <c r="RM250" s="35"/>
      <c r="RN250" s="35"/>
      <c r="RO250" s="35"/>
      <c r="RP250" s="35"/>
      <c r="RQ250" s="35"/>
      <c r="RR250" s="35"/>
      <c r="RS250" s="35"/>
      <c r="RT250" s="35"/>
      <c r="RU250" s="35"/>
      <c r="RV250" s="35"/>
      <c r="RW250" s="35"/>
      <c r="RX250" s="35"/>
      <c r="RY250" s="35"/>
      <c r="RZ250" s="35"/>
      <c r="SA250" s="35"/>
      <c r="SB250" s="35"/>
      <c r="SC250" s="35"/>
      <c r="SD250" s="35"/>
      <c r="SE250" s="35"/>
      <c r="SF250" s="35"/>
      <c r="SG250" s="35"/>
      <c r="SH250" s="35"/>
      <c r="SI250" s="35"/>
      <c r="SJ250" s="35"/>
      <c r="SK250" s="35"/>
      <c r="SL250" s="35"/>
      <c r="SM250" s="35"/>
      <c r="SN250" s="35"/>
      <c r="SO250" s="35"/>
      <c r="SP250" s="35"/>
      <c r="SQ250" s="35"/>
      <c r="SR250" s="35"/>
      <c r="SS250" s="35"/>
      <c r="ST250" s="35"/>
      <c r="SU250" s="35"/>
      <c r="SV250" s="35"/>
      <c r="SW250" s="35"/>
      <c r="SX250" s="35"/>
      <c r="SY250" s="35"/>
      <c r="SZ250" s="35"/>
      <c r="TA250" s="35"/>
      <c r="TB250" s="35"/>
      <c r="TC250" s="35"/>
      <c r="TD250" s="35"/>
      <c r="TE250" s="35"/>
      <c r="TF250" s="35"/>
      <c r="TG250" s="35"/>
      <c r="TH250" s="35"/>
      <c r="TI250" s="35"/>
      <c r="TJ250" s="35"/>
      <c r="TK250" s="35"/>
      <c r="TL250" s="35"/>
      <c r="TM250" s="35"/>
      <c r="TN250" s="35"/>
      <c r="TO250" s="35"/>
      <c r="TP250" s="35"/>
      <c r="TQ250" s="35"/>
      <c r="TR250" s="35"/>
      <c r="TS250" s="35"/>
      <c r="TT250" s="35"/>
      <c r="TU250" s="35"/>
      <c r="TV250" s="35"/>
      <c r="TW250" s="35"/>
      <c r="TX250" s="35"/>
      <c r="TY250" s="35"/>
      <c r="TZ250" s="35"/>
      <c r="UA250" s="35"/>
      <c r="UB250" s="35"/>
      <c r="UC250" s="35"/>
      <c r="UD250" s="35"/>
      <c r="UE250" s="35"/>
      <c r="UF250" s="35"/>
      <c r="UG250" s="35"/>
      <c r="UH250" s="35"/>
      <c r="UI250" s="35"/>
      <c r="UJ250" s="35"/>
      <c r="UK250" s="35"/>
      <c r="UL250" s="35"/>
      <c r="UM250" s="35"/>
      <c r="UN250" s="35"/>
      <c r="UO250" s="35"/>
      <c r="UP250" s="35"/>
      <c r="UQ250" s="35"/>
      <c r="UR250" s="35"/>
      <c r="US250" s="35"/>
      <c r="UT250" s="35"/>
      <c r="UU250" s="35"/>
      <c r="UV250" s="35"/>
      <c r="UW250" s="35"/>
      <c r="UX250" s="35"/>
      <c r="UY250" s="35"/>
      <c r="UZ250" s="35"/>
      <c r="VA250" s="35"/>
      <c r="VB250" s="35"/>
      <c r="VC250" s="35"/>
      <c r="VD250" s="35"/>
      <c r="VE250" s="35"/>
      <c r="VF250" s="35"/>
      <c r="VG250" s="35"/>
      <c r="VH250" s="35"/>
      <c r="VI250" s="35"/>
      <c r="VJ250" s="35"/>
      <c r="VK250" s="35"/>
      <c r="VL250" s="35"/>
      <c r="VM250" s="35"/>
      <c r="VN250" s="35"/>
      <c r="VO250" s="35"/>
      <c r="VP250" s="35"/>
      <c r="VQ250" s="35"/>
      <c r="VR250" s="35"/>
      <c r="VS250" s="35"/>
      <c r="VT250" s="35"/>
      <c r="VU250" s="35"/>
      <c r="VV250" s="35"/>
      <c r="VW250" s="35"/>
      <c r="VX250" s="35"/>
      <c r="VY250" s="35"/>
      <c r="VZ250" s="35"/>
      <c r="WA250" s="35"/>
      <c r="WB250" s="35"/>
      <c r="WC250" s="35"/>
      <c r="WD250" s="35"/>
      <c r="WE250" s="35"/>
      <c r="WF250" s="35"/>
      <c r="WG250" s="35"/>
      <c r="WH250" s="35"/>
      <c r="WI250" s="35"/>
      <c r="WJ250" s="35"/>
      <c r="WK250" s="35"/>
      <c r="WL250" s="35"/>
      <c r="WM250" s="35"/>
      <c r="WN250" s="35"/>
      <c r="WO250" s="35"/>
      <c r="WP250" s="35"/>
      <c r="WQ250" s="35"/>
      <c r="WR250" s="35"/>
      <c r="WS250" s="35"/>
      <c r="WT250" s="35"/>
      <c r="WU250" s="35"/>
      <c r="WV250" s="35"/>
      <c r="WW250" s="35"/>
      <c r="WX250" s="35"/>
      <c r="WY250" s="35"/>
      <c r="WZ250" s="35"/>
      <c r="XA250" s="35"/>
      <c r="XB250" s="35"/>
      <c r="XC250" s="35"/>
      <c r="XD250" s="35"/>
      <c r="XE250" s="35"/>
      <c r="XF250" s="35"/>
      <c r="XG250" s="35"/>
      <c r="XH250" s="35"/>
      <c r="XI250" s="35"/>
      <c r="XJ250" s="35"/>
      <c r="XK250" s="35"/>
      <c r="XL250" s="35"/>
      <c r="XM250" s="35"/>
      <c r="XN250" s="35"/>
      <c r="XO250" s="35"/>
      <c r="XP250" s="35"/>
      <c r="XQ250" s="35"/>
      <c r="XR250" s="35"/>
      <c r="XS250" s="35"/>
      <c r="XT250" s="35"/>
      <c r="XU250" s="35"/>
      <c r="XV250" s="35"/>
      <c r="XW250" s="35"/>
      <c r="XX250" s="35"/>
      <c r="XY250" s="35"/>
      <c r="XZ250" s="35"/>
      <c r="YA250" s="35"/>
      <c r="YB250" s="35"/>
      <c r="YC250" s="35"/>
      <c r="YD250" s="35"/>
      <c r="YE250" s="35"/>
      <c r="YF250" s="35"/>
      <c r="YG250" s="35"/>
      <c r="YH250" s="35"/>
      <c r="YI250" s="35"/>
      <c r="YJ250" s="35"/>
      <c r="YK250" s="35"/>
      <c r="YL250" s="35"/>
      <c r="YM250" s="35"/>
      <c r="YN250" s="35"/>
      <c r="YO250" s="35"/>
      <c r="YP250" s="35"/>
      <c r="YQ250" s="35"/>
      <c r="YR250" s="35"/>
      <c r="YS250" s="35"/>
      <c r="YT250" s="35"/>
      <c r="YU250" s="35"/>
      <c r="YV250" s="35"/>
      <c r="YW250" s="35"/>
      <c r="YX250" s="35"/>
      <c r="YY250" s="35"/>
      <c r="YZ250" s="35"/>
      <c r="ZA250" s="35"/>
      <c r="ZB250" s="35"/>
      <c r="ZC250" s="35"/>
      <c r="ZD250" s="35"/>
      <c r="ZE250" s="35"/>
      <c r="ZF250" s="35"/>
      <c r="ZG250" s="35"/>
      <c r="ZH250" s="35"/>
      <c r="ZI250" s="35"/>
      <c r="ZJ250" s="35"/>
      <c r="ZK250" s="35"/>
      <c r="ZL250" s="35"/>
      <c r="ZM250" s="35"/>
      <c r="ZN250" s="35"/>
      <c r="ZO250" s="35"/>
      <c r="ZP250" s="35"/>
      <c r="ZQ250" s="35"/>
      <c r="ZR250" s="35"/>
      <c r="ZS250" s="35"/>
      <c r="ZT250" s="35"/>
      <c r="ZU250" s="35"/>
      <c r="ZV250" s="35"/>
      <c r="ZW250" s="35"/>
      <c r="ZX250" s="35"/>
      <c r="ZY250" s="35"/>
      <c r="ZZ250" s="35"/>
      <c r="AAA250" s="35"/>
      <c r="AAB250" s="35"/>
      <c r="AAC250" s="35"/>
      <c r="AAD250" s="35"/>
      <c r="AAE250" s="35"/>
      <c r="AAF250" s="35"/>
      <c r="AAG250" s="35"/>
      <c r="AAH250" s="35"/>
      <c r="AAI250" s="35"/>
      <c r="AAJ250" s="35"/>
      <c r="AAK250" s="35"/>
      <c r="AAL250" s="35"/>
      <c r="AAM250" s="35"/>
      <c r="AAN250" s="35"/>
      <c r="AAO250" s="35"/>
      <c r="AAP250" s="35"/>
      <c r="AAQ250" s="35"/>
      <c r="AAR250" s="35"/>
      <c r="AAS250" s="35"/>
      <c r="AAT250" s="35"/>
      <c r="AAU250" s="35"/>
      <c r="AAV250" s="35"/>
      <c r="AAW250" s="35"/>
      <c r="AAX250" s="35"/>
      <c r="AAY250" s="35"/>
      <c r="AAZ250" s="35"/>
      <c r="ABA250" s="35"/>
      <c r="ABB250" s="35"/>
      <c r="ABC250" s="35"/>
      <c r="ABD250" s="35"/>
      <c r="ABE250" s="35"/>
      <c r="ABF250" s="35"/>
      <c r="ABG250" s="35"/>
      <c r="ABH250" s="35"/>
      <c r="ABI250" s="35"/>
      <c r="ABJ250" s="35"/>
      <c r="ABK250" s="35"/>
      <c r="ABL250" s="35"/>
      <c r="ABM250" s="35"/>
      <c r="ABN250" s="35"/>
      <c r="ABO250" s="35"/>
      <c r="ABP250" s="35"/>
      <c r="ABQ250" s="35"/>
      <c r="ABR250" s="35"/>
      <c r="ABS250" s="35"/>
      <c r="ABT250" s="35"/>
      <c r="ABU250" s="35"/>
      <c r="ABV250" s="35"/>
      <c r="ABW250" s="35"/>
      <c r="ABX250" s="35"/>
      <c r="ABY250" s="35"/>
      <c r="ABZ250" s="35"/>
      <c r="ACA250" s="35"/>
      <c r="ACB250" s="35"/>
      <c r="ACC250" s="35"/>
      <c r="ACD250" s="35"/>
      <c r="ACE250" s="35"/>
      <c r="ACF250" s="35"/>
      <c r="ACG250" s="35"/>
      <c r="ACH250" s="35"/>
      <c r="ACI250" s="35"/>
      <c r="ACJ250" s="35"/>
      <c r="ACK250" s="35"/>
      <c r="ACL250" s="35"/>
      <c r="ACM250" s="35"/>
      <c r="ACN250" s="35"/>
      <c r="ACO250" s="35"/>
      <c r="ACP250" s="35"/>
      <c r="ACQ250" s="35"/>
      <c r="ACR250" s="35"/>
      <c r="ACS250" s="35"/>
      <c r="ACT250" s="35"/>
      <c r="ACU250" s="35"/>
      <c r="ACV250" s="35"/>
      <c r="ACW250" s="35"/>
      <c r="ACX250" s="35"/>
      <c r="ACY250" s="35"/>
      <c r="ACZ250" s="35"/>
      <c r="ADA250" s="35"/>
      <c r="ADB250" s="35"/>
      <c r="ADC250" s="35"/>
      <c r="ADD250" s="35"/>
      <c r="ADE250" s="35"/>
      <c r="ADF250" s="35"/>
      <c r="ADG250" s="35"/>
      <c r="ADH250" s="35"/>
      <c r="ADI250" s="35"/>
      <c r="ADJ250" s="35"/>
      <c r="ADK250" s="35"/>
      <c r="ADL250" s="35"/>
      <c r="ADM250" s="35"/>
      <c r="ADN250" s="35"/>
      <c r="ADO250" s="35"/>
      <c r="ADP250" s="35"/>
      <c r="ADQ250" s="35"/>
      <c r="ADR250" s="35"/>
      <c r="ADS250" s="35"/>
      <c r="ADT250" s="35"/>
      <c r="ADU250" s="35"/>
      <c r="ADV250" s="35"/>
      <c r="ADW250" s="35"/>
      <c r="ADX250" s="35"/>
      <c r="ADY250" s="35"/>
      <c r="ADZ250" s="35"/>
      <c r="AEA250" s="35"/>
      <c r="AEB250" s="35"/>
      <c r="AEC250" s="35"/>
      <c r="AED250" s="35"/>
      <c r="AEE250" s="35"/>
      <c r="AEF250" s="35"/>
      <c r="AEG250" s="35"/>
      <c r="AEH250" s="35"/>
      <c r="AEI250" s="35"/>
      <c r="AEJ250" s="35"/>
      <c r="AEK250" s="35"/>
      <c r="AEL250" s="35"/>
      <c r="AEM250" s="35"/>
      <c r="AEN250" s="35"/>
      <c r="AEO250" s="35"/>
      <c r="AEP250" s="35"/>
      <c r="AEQ250" s="35"/>
      <c r="AER250" s="35"/>
      <c r="AES250" s="35"/>
      <c r="AET250" s="35"/>
      <c r="AEU250" s="35"/>
      <c r="AEV250" s="35"/>
      <c r="AEW250" s="35"/>
      <c r="AEX250" s="35"/>
      <c r="AEY250" s="35"/>
      <c r="AEZ250" s="35"/>
      <c r="AFA250" s="35"/>
      <c r="AFB250" s="35"/>
      <c r="AFC250" s="35"/>
      <c r="AFD250" s="35"/>
      <c r="AFE250" s="35"/>
      <c r="AFF250" s="35"/>
      <c r="AFG250" s="35"/>
      <c r="AFH250" s="35"/>
      <c r="AFI250" s="35"/>
      <c r="AFJ250" s="35"/>
      <c r="AFK250" s="35"/>
      <c r="AFL250" s="35"/>
      <c r="AFM250" s="35"/>
      <c r="AFN250" s="35"/>
      <c r="AFO250" s="35"/>
      <c r="AFP250" s="35"/>
      <c r="AFQ250" s="35"/>
      <c r="AFR250" s="35"/>
      <c r="AFS250" s="35"/>
      <c r="AFT250" s="35"/>
      <c r="AFU250" s="35"/>
      <c r="AFV250" s="35"/>
      <c r="AFW250" s="35"/>
      <c r="AFX250" s="35"/>
      <c r="AFY250" s="35"/>
      <c r="AFZ250" s="35"/>
      <c r="AGA250" s="35"/>
      <c r="AGB250" s="35"/>
      <c r="AGC250" s="35"/>
      <c r="AGD250" s="35"/>
      <c r="AGE250" s="35"/>
      <c r="AGF250" s="35"/>
      <c r="AGG250" s="35"/>
      <c r="AGH250" s="35"/>
      <c r="AGI250" s="35"/>
      <c r="AGJ250" s="35"/>
      <c r="AGK250" s="35"/>
      <c r="AGL250" s="35"/>
      <c r="AGM250" s="35"/>
      <c r="AGN250" s="35"/>
      <c r="AGO250" s="35"/>
      <c r="AGP250" s="35"/>
      <c r="AGQ250" s="35"/>
      <c r="AGR250" s="35"/>
      <c r="AGS250" s="35"/>
      <c r="AGT250" s="35"/>
      <c r="AGU250" s="35"/>
      <c r="AGV250" s="35"/>
      <c r="AGW250" s="35"/>
      <c r="AGX250" s="35"/>
      <c r="AGY250" s="35"/>
      <c r="AGZ250" s="35"/>
      <c r="AHA250" s="35"/>
      <c r="AHB250" s="35"/>
      <c r="AHC250" s="35"/>
      <c r="AHD250" s="35"/>
      <c r="AHE250" s="35"/>
      <c r="AHF250" s="35"/>
      <c r="AHG250" s="35"/>
      <c r="AHH250" s="35"/>
      <c r="AHI250" s="35"/>
      <c r="AHJ250" s="35"/>
      <c r="AHK250" s="35"/>
      <c r="AHL250" s="35"/>
      <c r="AHM250" s="35"/>
      <c r="AHN250" s="35"/>
      <c r="AHO250" s="35"/>
      <c r="AHP250" s="35"/>
      <c r="AHQ250" s="35"/>
      <c r="AHR250" s="35"/>
      <c r="AHS250" s="35"/>
      <c r="AHT250" s="35"/>
      <c r="AHU250" s="35"/>
      <c r="AHV250" s="35"/>
      <c r="AHW250" s="35"/>
      <c r="AHX250" s="35"/>
      <c r="AHY250" s="35"/>
      <c r="AHZ250" s="35"/>
      <c r="AIA250" s="35"/>
      <c r="AIB250" s="35"/>
      <c r="AIC250" s="35"/>
      <c r="AID250" s="35"/>
      <c r="AIE250" s="35"/>
      <c r="AIF250" s="35"/>
      <c r="AIG250" s="35"/>
      <c r="AIH250" s="35"/>
      <c r="AII250" s="35"/>
      <c r="AIJ250" s="35"/>
      <c r="AIK250" s="35"/>
      <c r="AIL250" s="35"/>
      <c r="AIM250" s="35"/>
      <c r="AIN250" s="35"/>
      <c r="AIO250" s="35"/>
      <c r="AIP250" s="35"/>
      <c r="AIQ250" s="35"/>
      <c r="AIR250" s="35"/>
      <c r="AIS250" s="35"/>
      <c r="AIT250" s="35"/>
      <c r="AIU250" s="35"/>
      <c r="AIV250" s="35"/>
      <c r="AIW250" s="35"/>
      <c r="AIX250" s="35"/>
      <c r="AIY250" s="35"/>
      <c r="AIZ250" s="35"/>
      <c r="AJA250" s="35"/>
      <c r="AJB250" s="35"/>
      <c r="AJC250" s="35"/>
      <c r="AJD250" s="35"/>
      <c r="AJE250" s="35"/>
      <c r="AJF250" s="35"/>
      <c r="AJG250" s="35"/>
      <c r="AJH250" s="35"/>
      <c r="AJI250" s="35"/>
      <c r="AJJ250" s="35"/>
      <c r="AJK250" s="35"/>
      <c r="AJL250" s="35"/>
      <c r="AJM250" s="35"/>
      <c r="AJN250" s="35"/>
      <c r="AJO250" s="35"/>
      <c r="AJP250" s="35"/>
      <c r="AJQ250" s="35"/>
      <c r="AJR250" s="35"/>
      <c r="AJS250" s="35"/>
      <c r="AJT250" s="35"/>
      <c r="AJU250" s="35"/>
      <c r="AJV250" s="35"/>
      <c r="AJW250" s="35"/>
      <c r="AJX250" s="35"/>
      <c r="AJY250" s="35"/>
      <c r="AJZ250" s="35"/>
      <c r="AKA250" s="35"/>
      <c r="AKB250" s="35"/>
      <c r="AKC250" s="35"/>
      <c r="AKD250" s="35"/>
      <c r="AKE250" s="35"/>
      <c r="AKF250" s="35"/>
      <c r="AKG250" s="35"/>
      <c r="AKH250" s="35"/>
      <c r="AKI250" s="35"/>
      <c r="AKJ250" s="35"/>
      <c r="AKK250" s="35"/>
      <c r="AKL250" s="35"/>
      <c r="AKM250" s="35"/>
      <c r="AKN250" s="35"/>
      <c r="AKO250" s="35"/>
      <c r="AKP250" s="35"/>
      <c r="AKQ250" s="35"/>
      <c r="AKR250" s="35"/>
      <c r="AKS250" s="35"/>
      <c r="AKT250" s="35"/>
      <c r="AKU250" s="35"/>
      <c r="AKV250" s="35"/>
      <c r="AKW250" s="35"/>
      <c r="AKX250" s="35"/>
      <c r="AKY250" s="35"/>
      <c r="AKZ250" s="35"/>
      <c r="ALA250" s="35"/>
      <c r="ALB250" s="35"/>
      <c r="ALC250" s="35"/>
      <c r="ALD250" s="35"/>
      <c r="ALE250" s="35"/>
      <c r="ALF250" s="35"/>
      <c r="ALG250" s="35"/>
      <c r="ALH250" s="35"/>
      <c r="ALI250" s="35"/>
      <c r="ALJ250" s="35"/>
      <c r="ALK250" s="35"/>
      <c r="ALL250" s="35"/>
      <c r="ALM250" s="35"/>
      <c r="ALN250" s="35"/>
      <c r="ALO250" s="35"/>
      <c r="ALP250" s="35"/>
      <c r="ALQ250" s="35"/>
      <c r="ALR250" s="35"/>
      <c r="ALS250" s="35"/>
      <c r="ALT250" s="35"/>
      <c r="ALU250" s="35"/>
      <c r="ALV250" s="35"/>
      <c r="ALW250" s="35"/>
      <c r="ALX250" s="35"/>
      <c r="ALY250" s="35"/>
      <c r="ALZ250" s="35"/>
      <c r="AMA250" s="35"/>
    </row>
    <row r="251" spans="14:1015">
      <c r="N251" s="3">
        <f>Y251*info!T$4+AC251*info!T$5+AG251*info!T$6+AK251*info!T$7+N250</f>
        <v>5.9801999999999982</v>
      </c>
      <c r="P251" s="45">
        <v>211</v>
      </c>
      <c r="Q251" s="131"/>
      <c r="R251" s="131"/>
      <c r="S251" s="161">
        <f t="shared" si="125"/>
        <v>3.7261264822134391E-2</v>
      </c>
      <c r="T251" s="169">
        <f>AA250*$AA$30*$AA$34*(1-$AA$32)+AE250*$AE$30*$AE$34*(1-$AE$32)+AI250*$AI$30*$AI$34*(1-$AI$32)+AM250*$AM$30*$AM$34*(1-$AM$32)+AQ250*$AQ$30*$AQ$34*(1-$AQ$32)+AU250*$AU$30*$AU$34*(1-$AU$32)+Q251-R251+AW250+AX250+Advance!G225</f>
        <v>0.36569999999999864</v>
      </c>
      <c r="U251" s="132">
        <f t="shared" si="134"/>
        <v>0</v>
      </c>
      <c r="V251" s="165">
        <f t="shared" si="113"/>
        <v>0.36569999999999864</v>
      </c>
      <c r="W251" s="166">
        <f t="shared" si="126"/>
        <v>13.343999999999999</v>
      </c>
      <c r="X251" s="49"/>
      <c r="Y251" s="42">
        <f t="shared" si="105"/>
        <v>0</v>
      </c>
      <c r="Z251" s="46">
        <f t="shared" si="127"/>
        <v>0</v>
      </c>
      <c r="AA251" s="47">
        <f t="shared" si="114"/>
        <v>0</v>
      </c>
      <c r="AB251" s="48">
        <f t="shared" si="115"/>
        <v>0.36569999999999864</v>
      </c>
      <c r="AC251" s="49">
        <f t="shared" si="116"/>
        <v>0</v>
      </c>
      <c r="AD251" s="46">
        <f t="shared" si="128"/>
        <v>0</v>
      </c>
      <c r="AE251" s="46">
        <f t="shared" si="117"/>
        <v>100</v>
      </c>
      <c r="AF251" s="50">
        <f t="shared" si="106"/>
        <v>0.36569999999999864</v>
      </c>
      <c r="AG251" s="42">
        <f t="shared" si="129"/>
        <v>5</v>
      </c>
      <c r="AH251" s="46">
        <f t="shared" si="130"/>
        <v>-5</v>
      </c>
      <c r="AI251" s="46">
        <f t="shared" si="118"/>
        <v>200</v>
      </c>
      <c r="AJ251" s="50">
        <f t="shared" si="107"/>
        <v>0.24569999999999864</v>
      </c>
      <c r="AK251" s="42">
        <f t="shared" si="119"/>
        <v>6</v>
      </c>
      <c r="AL251" s="46">
        <f t="shared" si="131"/>
        <v>-5</v>
      </c>
      <c r="AM251" s="46">
        <f t="shared" si="120"/>
        <v>204</v>
      </c>
      <c r="AN251" s="50">
        <f t="shared" si="108"/>
        <v>2.9699999999998672E-2</v>
      </c>
      <c r="AO251" s="42">
        <f t="shared" si="121"/>
        <v>0</v>
      </c>
      <c r="AP251" s="46">
        <f t="shared" si="132"/>
        <v>0</v>
      </c>
      <c r="AQ251" s="46">
        <f t="shared" si="122"/>
        <v>0</v>
      </c>
      <c r="AR251" s="50">
        <f t="shared" si="109"/>
        <v>2.9699999999998672E-2</v>
      </c>
      <c r="AS251" s="42">
        <f t="shared" si="123"/>
        <v>0</v>
      </c>
      <c r="AT251" s="46">
        <f t="shared" si="133"/>
        <v>0</v>
      </c>
      <c r="AU251" s="46">
        <f t="shared" si="124"/>
        <v>0</v>
      </c>
      <c r="AV251" s="51">
        <f t="shared" si="110"/>
        <v>2.9699999999998672E-2</v>
      </c>
      <c r="AW251" s="42">
        <f t="shared" si="111"/>
        <v>0.36569999999999864</v>
      </c>
      <c r="AX251" s="43">
        <f t="shared" si="112"/>
        <v>-0.33599999999999997</v>
      </c>
      <c r="AY251" s="42">
        <f t="shared" si="135"/>
        <v>504</v>
      </c>
      <c r="AZ251" s="52">
        <f t="shared" si="136"/>
        <v>13.343999999999999</v>
      </c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  <c r="QR251" s="35"/>
      <c r="QS251" s="35"/>
      <c r="QT251" s="35"/>
      <c r="QU251" s="35"/>
      <c r="QV251" s="35"/>
      <c r="QW251" s="35"/>
      <c r="QX251" s="35"/>
      <c r="QY251" s="35"/>
      <c r="QZ251" s="35"/>
      <c r="RA251" s="35"/>
      <c r="RB251" s="35"/>
      <c r="RC251" s="35"/>
      <c r="RD251" s="35"/>
      <c r="RE251" s="35"/>
      <c r="RF251" s="35"/>
      <c r="RG251" s="35"/>
      <c r="RH251" s="35"/>
      <c r="RI251" s="35"/>
      <c r="RJ251" s="35"/>
      <c r="RK251" s="35"/>
      <c r="RL251" s="35"/>
      <c r="RM251" s="35"/>
      <c r="RN251" s="35"/>
      <c r="RO251" s="35"/>
      <c r="RP251" s="35"/>
      <c r="RQ251" s="35"/>
      <c r="RR251" s="35"/>
      <c r="RS251" s="35"/>
      <c r="RT251" s="35"/>
      <c r="RU251" s="35"/>
      <c r="RV251" s="35"/>
      <c r="RW251" s="35"/>
      <c r="RX251" s="35"/>
      <c r="RY251" s="35"/>
      <c r="RZ251" s="35"/>
      <c r="SA251" s="35"/>
      <c r="SB251" s="35"/>
      <c r="SC251" s="35"/>
      <c r="SD251" s="35"/>
      <c r="SE251" s="35"/>
      <c r="SF251" s="35"/>
      <c r="SG251" s="35"/>
      <c r="SH251" s="35"/>
      <c r="SI251" s="35"/>
      <c r="SJ251" s="35"/>
      <c r="SK251" s="35"/>
      <c r="SL251" s="35"/>
      <c r="SM251" s="35"/>
      <c r="SN251" s="35"/>
      <c r="SO251" s="35"/>
      <c r="SP251" s="35"/>
      <c r="SQ251" s="35"/>
      <c r="SR251" s="35"/>
      <c r="SS251" s="35"/>
      <c r="ST251" s="35"/>
      <c r="SU251" s="35"/>
      <c r="SV251" s="35"/>
      <c r="SW251" s="35"/>
      <c r="SX251" s="35"/>
      <c r="SY251" s="35"/>
      <c r="SZ251" s="35"/>
      <c r="TA251" s="35"/>
      <c r="TB251" s="35"/>
      <c r="TC251" s="35"/>
      <c r="TD251" s="35"/>
      <c r="TE251" s="35"/>
      <c r="TF251" s="35"/>
      <c r="TG251" s="35"/>
      <c r="TH251" s="35"/>
      <c r="TI251" s="35"/>
      <c r="TJ251" s="35"/>
      <c r="TK251" s="35"/>
      <c r="TL251" s="35"/>
      <c r="TM251" s="35"/>
      <c r="TN251" s="35"/>
      <c r="TO251" s="35"/>
      <c r="TP251" s="35"/>
      <c r="TQ251" s="35"/>
      <c r="TR251" s="35"/>
      <c r="TS251" s="35"/>
      <c r="TT251" s="35"/>
      <c r="TU251" s="35"/>
      <c r="TV251" s="35"/>
      <c r="TW251" s="35"/>
      <c r="TX251" s="35"/>
      <c r="TY251" s="35"/>
      <c r="TZ251" s="35"/>
      <c r="UA251" s="35"/>
      <c r="UB251" s="35"/>
      <c r="UC251" s="35"/>
      <c r="UD251" s="35"/>
      <c r="UE251" s="35"/>
      <c r="UF251" s="35"/>
      <c r="UG251" s="35"/>
      <c r="UH251" s="35"/>
      <c r="UI251" s="35"/>
      <c r="UJ251" s="35"/>
      <c r="UK251" s="35"/>
      <c r="UL251" s="35"/>
      <c r="UM251" s="35"/>
      <c r="UN251" s="35"/>
      <c r="UO251" s="35"/>
      <c r="UP251" s="35"/>
      <c r="UQ251" s="35"/>
      <c r="UR251" s="35"/>
      <c r="US251" s="35"/>
      <c r="UT251" s="35"/>
      <c r="UU251" s="35"/>
      <c r="UV251" s="35"/>
      <c r="UW251" s="35"/>
      <c r="UX251" s="35"/>
      <c r="UY251" s="35"/>
      <c r="UZ251" s="35"/>
      <c r="VA251" s="35"/>
      <c r="VB251" s="35"/>
      <c r="VC251" s="35"/>
      <c r="VD251" s="35"/>
      <c r="VE251" s="35"/>
      <c r="VF251" s="35"/>
      <c r="VG251" s="35"/>
      <c r="VH251" s="35"/>
      <c r="VI251" s="35"/>
      <c r="VJ251" s="35"/>
      <c r="VK251" s="35"/>
      <c r="VL251" s="35"/>
      <c r="VM251" s="35"/>
      <c r="VN251" s="35"/>
      <c r="VO251" s="35"/>
      <c r="VP251" s="35"/>
      <c r="VQ251" s="35"/>
      <c r="VR251" s="35"/>
      <c r="VS251" s="35"/>
      <c r="VT251" s="35"/>
      <c r="VU251" s="35"/>
      <c r="VV251" s="35"/>
      <c r="VW251" s="35"/>
      <c r="VX251" s="35"/>
      <c r="VY251" s="35"/>
      <c r="VZ251" s="35"/>
      <c r="WA251" s="35"/>
      <c r="WB251" s="35"/>
      <c r="WC251" s="35"/>
      <c r="WD251" s="35"/>
      <c r="WE251" s="35"/>
      <c r="WF251" s="35"/>
      <c r="WG251" s="35"/>
      <c r="WH251" s="35"/>
      <c r="WI251" s="35"/>
      <c r="WJ251" s="35"/>
      <c r="WK251" s="35"/>
      <c r="WL251" s="35"/>
      <c r="WM251" s="35"/>
      <c r="WN251" s="35"/>
      <c r="WO251" s="35"/>
      <c r="WP251" s="35"/>
      <c r="WQ251" s="35"/>
      <c r="WR251" s="35"/>
      <c r="WS251" s="35"/>
      <c r="WT251" s="35"/>
      <c r="WU251" s="35"/>
      <c r="WV251" s="35"/>
      <c r="WW251" s="35"/>
      <c r="WX251" s="35"/>
      <c r="WY251" s="35"/>
      <c r="WZ251" s="35"/>
      <c r="XA251" s="35"/>
      <c r="XB251" s="35"/>
      <c r="XC251" s="35"/>
      <c r="XD251" s="35"/>
      <c r="XE251" s="35"/>
      <c r="XF251" s="35"/>
      <c r="XG251" s="35"/>
      <c r="XH251" s="35"/>
      <c r="XI251" s="35"/>
      <c r="XJ251" s="35"/>
      <c r="XK251" s="35"/>
      <c r="XL251" s="35"/>
      <c r="XM251" s="35"/>
      <c r="XN251" s="35"/>
      <c r="XO251" s="35"/>
      <c r="XP251" s="35"/>
      <c r="XQ251" s="35"/>
      <c r="XR251" s="35"/>
      <c r="XS251" s="35"/>
      <c r="XT251" s="35"/>
      <c r="XU251" s="35"/>
      <c r="XV251" s="35"/>
      <c r="XW251" s="35"/>
      <c r="XX251" s="35"/>
      <c r="XY251" s="35"/>
      <c r="XZ251" s="35"/>
      <c r="YA251" s="35"/>
      <c r="YB251" s="35"/>
      <c r="YC251" s="35"/>
      <c r="YD251" s="35"/>
      <c r="YE251" s="35"/>
      <c r="YF251" s="35"/>
      <c r="YG251" s="35"/>
      <c r="YH251" s="35"/>
      <c r="YI251" s="35"/>
      <c r="YJ251" s="35"/>
      <c r="YK251" s="35"/>
      <c r="YL251" s="35"/>
      <c r="YM251" s="35"/>
      <c r="YN251" s="35"/>
      <c r="YO251" s="35"/>
      <c r="YP251" s="35"/>
      <c r="YQ251" s="35"/>
      <c r="YR251" s="35"/>
      <c r="YS251" s="35"/>
      <c r="YT251" s="35"/>
      <c r="YU251" s="35"/>
      <c r="YV251" s="35"/>
      <c r="YW251" s="35"/>
      <c r="YX251" s="35"/>
      <c r="YY251" s="35"/>
      <c r="YZ251" s="35"/>
      <c r="ZA251" s="35"/>
      <c r="ZB251" s="35"/>
      <c r="ZC251" s="35"/>
      <c r="ZD251" s="35"/>
      <c r="ZE251" s="35"/>
      <c r="ZF251" s="35"/>
      <c r="ZG251" s="35"/>
      <c r="ZH251" s="35"/>
      <c r="ZI251" s="35"/>
      <c r="ZJ251" s="35"/>
      <c r="ZK251" s="35"/>
      <c r="ZL251" s="35"/>
      <c r="ZM251" s="35"/>
      <c r="ZN251" s="35"/>
      <c r="ZO251" s="35"/>
      <c r="ZP251" s="35"/>
      <c r="ZQ251" s="35"/>
      <c r="ZR251" s="35"/>
      <c r="ZS251" s="35"/>
      <c r="ZT251" s="35"/>
      <c r="ZU251" s="35"/>
      <c r="ZV251" s="35"/>
      <c r="ZW251" s="35"/>
      <c r="ZX251" s="35"/>
      <c r="ZY251" s="35"/>
      <c r="ZZ251" s="35"/>
      <c r="AAA251" s="35"/>
      <c r="AAB251" s="35"/>
      <c r="AAC251" s="35"/>
      <c r="AAD251" s="35"/>
      <c r="AAE251" s="35"/>
      <c r="AAF251" s="35"/>
      <c r="AAG251" s="35"/>
      <c r="AAH251" s="35"/>
      <c r="AAI251" s="35"/>
      <c r="AAJ251" s="35"/>
      <c r="AAK251" s="35"/>
      <c r="AAL251" s="35"/>
      <c r="AAM251" s="35"/>
      <c r="AAN251" s="35"/>
      <c r="AAO251" s="35"/>
      <c r="AAP251" s="35"/>
      <c r="AAQ251" s="35"/>
      <c r="AAR251" s="35"/>
      <c r="AAS251" s="35"/>
      <c r="AAT251" s="35"/>
      <c r="AAU251" s="35"/>
      <c r="AAV251" s="35"/>
      <c r="AAW251" s="35"/>
      <c r="AAX251" s="35"/>
      <c r="AAY251" s="35"/>
      <c r="AAZ251" s="35"/>
      <c r="ABA251" s="35"/>
      <c r="ABB251" s="35"/>
      <c r="ABC251" s="35"/>
      <c r="ABD251" s="35"/>
      <c r="ABE251" s="35"/>
      <c r="ABF251" s="35"/>
      <c r="ABG251" s="35"/>
      <c r="ABH251" s="35"/>
      <c r="ABI251" s="35"/>
      <c r="ABJ251" s="35"/>
      <c r="ABK251" s="35"/>
      <c r="ABL251" s="35"/>
      <c r="ABM251" s="35"/>
      <c r="ABN251" s="35"/>
      <c r="ABO251" s="35"/>
      <c r="ABP251" s="35"/>
      <c r="ABQ251" s="35"/>
      <c r="ABR251" s="35"/>
      <c r="ABS251" s="35"/>
      <c r="ABT251" s="35"/>
      <c r="ABU251" s="35"/>
      <c r="ABV251" s="35"/>
      <c r="ABW251" s="35"/>
      <c r="ABX251" s="35"/>
      <c r="ABY251" s="35"/>
      <c r="ABZ251" s="35"/>
      <c r="ACA251" s="35"/>
      <c r="ACB251" s="35"/>
      <c r="ACC251" s="35"/>
      <c r="ACD251" s="35"/>
      <c r="ACE251" s="35"/>
      <c r="ACF251" s="35"/>
      <c r="ACG251" s="35"/>
      <c r="ACH251" s="35"/>
      <c r="ACI251" s="35"/>
      <c r="ACJ251" s="35"/>
      <c r="ACK251" s="35"/>
      <c r="ACL251" s="35"/>
      <c r="ACM251" s="35"/>
      <c r="ACN251" s="35"/>
      <c r="ACO251" s="35"/>
      <c r="ACP251" s="35"/>
      <c r="ACQ251" s="35"/>
      <c r="ACR251" s="35"/>
      <c r="ACS251" s="35"/>
      <c r="ACT251" s="35"/>
      <c r="ACU251" s="35"/>
      <c r="ACV251" s="35"/>
      <c r="ACW251" s="35"/>
      <c r="ACX251" s="35"/>
      <c r="ACY251" s="35"/>
      <c r="ACZ251" s="35"/>
      <c r="ADA251" s="35"/>
      <c r="ADB251" s="35"/>
      <c r="ADC251" s="35"/>
      <c r="ADD251" s="35"/>
      <c r="ADE251" s="35"/>
      <c r="ADF251" s="35"/>
      <c r="ADG251" s="35"/>
      <c r="ADH251" s="35"/>
      <c r="ADI251" s="35"/>
      <c r="ADJ251" s="35"/>
      <c r="ADK251" s="35"/>
      <c r="ADL251" s="35"/>
      <c r="ADM251" s="35"/>
      <c r="ADN251" s="35"/>
      <c r="ADO251" s="35"/>
      <c r="ADP251" s="35"/>
      <c r="ADQ251" s="35"/>
      <c r="ADR251" s="35"/>
      <c r="ADS251" s="35"/>
      <c r="ADT251" s="35"/>
      <c r="ADU251" s="35"/>
      <c r="ADV251" s="35"/>
      <c r="ADW251" s="35"/>
      <c r="ADX251" s="35"/>
      <c r="ADY251" s="35"/>
      <c r="ADZ251" s="35"/>
      <c r="AEA251" s="35"/>
      <c r="AEB251" s="35"/>
      <c r="AEC251" s="35"/>
      <c r="AED251" s="35"/>
      <c r="AEE251" s="35"/>
      <c r="AEF251" s="35"/>
      <c r="AEG251" s="35"/>
      <c r="AEH251" s="35"/>
      <c r="AEI251" s="35"/>
      <c r="AEJ251" s="35"/>
      <c r="AEK251" s="35"/>
      <c r="AEL251" s="35"/>
      <c r="AEM251" s="35"/>
      <c r="AEN251" s="35"/>
      <c r="AEO251" s="35"/>
      <c r="AEP251" s="35"/>
      <c r="AEQ251" s="35"/>
      <c r="AER251" s="35"/>
      <c r="AES251" s="35"/>
      <c r="AET251" s="35"/>
      <c r="AEU251" s="35"/>
      <c r="AEV251" s="35"/>
      <c r="AEW251" s="35"/>
      <c r="AEX251" s="35"/>
      <c r="AEY251" s="35"/>
      <c r="AEZ251" s="35"/>
      <c r="AFA251" s="35"/>
      <c r="AFB251" s="35"/>
      <c r="AFC251" s="35"/>
      <c r="AFD251" s="35"/>
      <c r="AFE251" s="35"/>
      <c r="AFF251" s="35"/>
      <c r="AFG251" s="35"/>
      <c r="AFH251" s="35"/>
      <c r="AFI251" s="35"/>
      <c r="AFJ251" s="35"/>
      <c r="AFK251" s="35"/>
      <c r="AFL251" s="35"/>
      <c r="AFM251" s="35"/>
      <c r="AFN251" s="35"/>
      <c r="AFO251" s="35"/>
      <c r="AFP251" s="35"/>
      <c r="AFQ251" s="35"/>
      <c r="AFR251" s="35"/>
      <c r="AFS251" s="35"/>
      <c r="AFT251" s="35"/>
      <c r="AFU251" s="35"/>
      <c r="AFV251" s="35"/>
      <c r="AFW251" s="35"/>
      <c r="AFX251" s="35"/>
      <c r="AFY251" s="35"/>
      <c r="AFZ251" s="35"/>
      <c r="AGA251" s="35"/>
      <c r="AGB251" s="35"/>
      <c r="AGC251" s="35"/>
      <c r="AGD251" s="35"/>
      <c r="AGE251" s="35"/>
      <c r="AGF251" s="35"/>
      <c r="AGG251" s="35"/>
      <c r="AGH251" s="35"/>
      <c r="AGI251" s="35"/>
      <c r="AGJ251" s="35"/>
      <c r="AGK251" s="35"/>
      <c r="AGL251" s="35"/>
      <c r="AGM251" s="35"/>
      <c r="AGN251" s="35"/>
      <c r="AGO251" s="35"/>
      <c r="AGP251" s="35"/>
      <c r="AGQ251" s="35"/>
      <c r="AGR251" s="35"/>
      <c r="AGS251" s="35"/>
      <c r="AGT251" s="35"/>
      <c r="AGU251" s="35"/>
      <c r="AGV251" s="35"/>
      <c r="AGW251" s="35"/>
      <c r="AGX251" s="35"/>
      <c r="AGY251" s="35"/>
      <c r="AGZ251" s="35"/>
      <c r="AHA251" s="35"/>
      <c r="AHB251" s="35"/>
      <c r="AHC251" s="35"/>
      <c r="AHD251" s="35"/>
      <c r="AHE251" s="35"/>
      <c r="AHF251" s="35"/>
      <c r="AHG251" s="35"/>
      <c r="AHH251" s="35"/>
      <c r="AHI251" s="35"/>
      <c r="AHJ251" s="35"/>
      <c r="AHK251" s="35"/>
      <c r="AHL251" s="35"/>
      <c r="AHM251" s="35"/>
      <c r="AHN251" s="35"/>
      <c r="AHO251" s="35"/>
      <c r="AHP251" s="35"/>
      <c r="AHQ251" s="35"/>
      <c r="AHR251" s="35"/>
      <c r="AHS251" s="35"/>
      <c r="AHT251" s="35"/>
      <c r="AHU251" s="35"/>
      <c r="AHV251" s="35"/>
      <c r="AHW251" s="35"/>
      <c r="AHX251" s="35"/>
      <c r="AHY251" s="35"/>
      <c r="AHZ251" s="35"/>
      <c r="AIA251" s="35"/>
      <c r="AIB251" s="35"/>
      <c r="AIC251" s="35"/>
      <c r="AID251" s="35"/>
      <c r="AIE251" s="35"/>
      <c r="AIF251" s="35"/>
      <c r="AIG251" s="35"/>
      <c r="AIH251" s="35"/>
      <c r="AII251" s="35"/>
      <c r="AIJ251" s="35"/>
      <c r="AIK251" s="35"/>
      <c r="AIL251" s="35"/>
      <c r="AIM251" s="35"/>
      <c r="AIN251" s="35"/>
      <c r="AIO251" s="35"/>
      <c r="AIP251" s="35"/>
      <c r="AIQ251" s="35"/>
      <c r="AIR251" s="35"/>
      <c r="AIS251" s="35"/>
      <c r="AIT251" s="35"/>
      <c r="AIU251" s="35"/>
      <c r="AIV251" s="35"/>
      <c r="AIW251" s="35"/>
      <c r="AIX251" s="35"/>
      <c r="AIY251" s="35"/>
      <c r="AIZ251" s="35"/>
      <c r="AJA251" s="35"/>
      <c r="AJB251" s="35"/>
      <c r="AJC251" s="35"/>
      <c r="AJD251" s="35"/>
      <c r="AJE251" s="35"/>
      <c r="AJF251" s="35"/>
      <c r="AJG251" s="35"/>
      <c r="AJH251" s="35"/>
      <c r="AJI251" s="35"/>
      <c r="AJJ251" s="35"/>
      <c r="AJK251" s="35"/>
      <c r="AJL251" s="35"/>
      <c r="AJM251" s="35"/>
      <c r="AJN251" s="35"/>
      <c r="AJO251" s="35"/>
      <c r="AJP251" s="35"/>
      <c r="AJQ251" s="35"/>
      <c r="AJR251" s="35"/>
      <c r="AJS251" s="35"/>
      <c r="AJT251" s="35"/>
      <c r="AJU251" s="35"/>
      <c r="AJV251" s="35"/>
      <c r="AJW251" s="35"/>
      <c r="AJX251" s="35"/>
      <c r="AJY251" s="35"/>
      <c r="AJZ251" s="35"/>
      <c r="AKA251" s="35"/>
      <c r="AKB251" s="35"/>
      <c r="AKC251" s="35"/>
      <c r="AKD251" s="35"/>
      <c r="AKE251" s="35"/>
      <c r="AKF251" s="35"/>
      <c r="AKG251" s="35"/>
      <c r="AKH251" s="35"/>
      <c r="AKI251" s="35"/>
      <c r="AKJ251" s="35"/>
      <c r="AKK251" s="35"/>
      <c r="AKL251" s="35"/>
      <c r="AKM251" s="35"/>
      <c r="AKN251" s="35"/>
      <c r="AKO251" s="35"/>
      <c r="AKP251" s="35"/>
      <c r="AKQ251" s="35"/>
      <c r="AKR251" s="35"/>
      <c r="AKS251" s="35"/>
      <c r="AKT251" s="35"/>
      <c r="AKU251" s="35"/>
      <c r="AKV251" s="35"/>
      <c r="AKW251" s="35"/>
      <c r="AKX251" s="35"/>
      <c r="AKY251" s="35"/>
      <c r="AKZ251" s="35"/>
      <c r="ALA251" s="35"/>
      <c r="ALB251" s="35"/>
      <c r="ALC251" s="35"/>
      <c r="ALD251" s="35"/>
      <c r="ALE251" s="35"/>
      <c r="ALF251" s="35"/>
      <c r="ALG251" s="35"/>
      <c r="ALH251" s="35"/>
      <c r="ALI251" s="35"/>
      <c r="ALJ251" s="35"/>
      <c r="ALK251" s="35"/>
      <c r="ALL251" s="35"/>
      <c r="ALM251" s="35"/>
      <c r="ALN251" s="35"/>
      <c r="ALO251" s="35"/>
      <c r="ALP251" s="35"/>
      <c r="ALQ251" s="35"/>
      <c r="ALR251" s="35"/>
      <c r="ALS251" s="35"/>
      <c r="ALT251" s="35"/>
      <c r="ALU251" s="35"/>
      <c r="ALV251" s="35"/>
      <c r="ALW251" s="35"/>
      <c r="ALX251" s="35"/>
      <c r="ALY251" s="35"/>
      <c r="ALZ251" s="35"/>
      <c r="AMA251" s="35"/>
    </row>
    <row r="252" spans="14:1015">
      <c r="N252" s="3">
        <f>Y252*info!T$4+AC252*info!T$5+AG252*info!T$6+AK252*info!T$7+N251</f>
        <v>6.0197999999999983</v>
      </c>
      <c r="P252" s="45">
        <v>212</v>
      </c>
      <c r="Q252" s="131"/>
      <c r="R252" s="131"/>
      <c r="S252" s="161">
        <f t="shared" si="125"/>
        <v>3.7343083003952574E-2</v>
      </c>
      <c r="T252" s="169">
        <f>AA251*$AA$30*$AA$34*(1-$AA$32)+AE251*$AE$30*$AE$34*(1-$AE$32)+AI251*$AI$30*$AI$34*(1-$AI$32)+AM251*$AM$30*$AM$34*(1-$AM$32)+AQ251*$AQ$30*$AQ$34*(1-$AQ$32)+AU251*$AU$30*$AU$34*(1-$AU$32)+Q252-R252+AW251+AX251+Advance!G226</f>
        <v>0.36329999999999874</v>
      </c>
      <c r="U252" s="132">
        <f t="shared" si="134"/>
        <v>0</v>
      </c>
      <c r="V252" s="165">
        <f t="shared" si="113"/>
        <v>0.36329999999999874</v>
      </c>
      <c r="W252" s="166">
        <f t="shared" si="126"/>
        <v>13.451999999999998</v>
      </c>
      <c r="X252" s="49"/>
      <c r="Y252" s="42">
        <f t="shared" si="105"/>
        <v>0</v>
      </c>
      <c r="Z252" s="46">
        <f t="shared" si="127"/>
        <v>0</v>
      </c>
      <c r="AA252" s="47">
        <f t="shared" si="114"/>
        <v>0</v>
      </c>
      <c r="AB252" s="48">
        <f t="shared" si="115"/>
        <v>0.36329999999999874</v>
      </c>
      <c r="AC252" s="49">
        <f t="shared" si="116"/>
        <v>0</v>
      </c>
      <c r="AD252" s="46">
        <f t="shared" si="128"/>
        <v>0</v>
      </c>
      <c r="AE252" s="46">
        <f t="shared" si="117"/>
        <v>100</v>
      </c>
      <c r="AF252" s="50">
        <f t="shared" si="106"/>
        <v>0.36329999999999874</v>
      </c>
      <c r="AG252" s="42">
        <f t="shared" si="129"/>
        <v>4</v>
      </c>
      <c r="AH252" s="46">
        <f t="shared" si="130"/>
        <v>-4</v>
      </c>
      <c r="AI252" s="46">
        <f t="shared" si="118"/>
        <v>200</v>
      </c>
      <c r="AJ252" s="50">
        <f t="shared" si="107"/>
        <v>0.26729999999999876</v>
      </c>
      <c r="AK252" s="42">
        <f t="shared" si="119"/>
        <v>7</v>
      </c>
      <c r="AL252" s="46">
        <f t="shared" si="131"/>
        <v>-4</v>
      </c>
      <c r="AM252" s="46">
        <f t="shared" si="120"/>
        <v>207</v>
      </c>
      <c r="AN252" s="50">
        <f t="shared" si="108"/>
        <v>1.5299999999998759E-2</v>
      </c>
      <c r="AO252" s="42">
        <f t="shared" si="121"/>
        <v>0</v>
      </c>
      <c r="AP252" s="46">
        <f t="shared" si="132"/>
        <v>0</v>
      </c>
      <c r="AQ252" s="46">
        <f t="shared" si="122"/>
        <v>0</v>
      </c>
      <c r="AR252" s="50">
        <f t="shared" si="109"/>
        <v>1.5299999999998759E-2</v>
      </c>
      <c r="AS252" s="42">
        <f t="shared" si="123"/>
        <v>0</v>
      </c>
      <c r="AT252" s="46">
        <f t="shared" si="133"/>
        <v>0</v>
      </c>
      <c r="AU252" s="46">
        <f t="shared" si="124"/>
        <v>0</v>
      </c>
      <c r="AV252" s="51">
        <f t="shared" si="110"/>
        <v>1.5299999999998759E-2</v>
      </c>
      <c r="AW252" s="42">
        <f t="shared" si="111"/>
        <v>0.36329999999999874</v>
      </c>
      <c r="AX252" s="43">
        <f t="shared" si="112"/>
        <v>-0.34799999999999998</v>
      </c>
      <c r="AY252" s="42">
        <f t="shared" si="135"/>
        <v>507</v>
      </c>
      <c r="AZ252" s="52">
        <f t="shared" si="136"/>
        <v>13.451999999999998</v>
      </c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  <c r="QR252" s="35"/>
      <c r="QS252" s="35"/>
      <c r="QT252" s="35"/>
      <c r="QU252" s="35"/>
      <c r="QV252" s="35"/>
      <c r="QW252" s="35"/>
      <c r="QX252" s="35"/>
      <c r="QY252" s="35"/>
      <c r="QZ252" s="35"/>
      <c r="RA252" s="35"/>
      <c r="RB252" s="35"/>
      <c r="RC252" s="35"/>
      <c r="RD252" s="35"/>
      <c r="RE252" s="35"/>
      <c r="RF252" s="35"/>
      <c r="RG252" s="35"/>
      <c r="RH252" s="35"/>
      <c r="RI252" s="35"/>
      <c r="RJ252" s="35"/>
      <c r="RK252" s="35"/>
      <c r="RL252" s="35"/>
      <c r="RM252" s="35"/>
      <c r="RN252" s="35"/>
      <c r="RO252" s="35"/>
      <c r="RP252" s="35"/>
      <c r="RQ252" s="35"/>
      <c r="RR252" s="35"/>
      <c r="RS252" s="35"/>
      <c r="RT252" s="35"/>
      <c r="RU252" s="35"/>
      <c r="RV252" s="35"/>
      <c r="RW252" s="35"/>
      <c r="RX252" s="35"/>
      <c r="RY252" s="35"/>
      <c r="RZ252" s="35"/>
      <c r="SA252" s="35"/>
      <c r="SB252" s="35"/>
      <c r="SC252" s="35"/>
      <c r="SD252" s="35"/>
      <c r="SE252" s="35"/>
      <c r="SF252" s="35"/>
      <c r="SG252" s="35"/>
      <c r="SH252" s="35"/>
      <c r="SI252" s="35"/>
      <c r="SJ252" s="35"/>
      <c r="SK252" s="35"/>
      <c r="SL252" s="35"/>
      <c r="SM252" s="35"/>
      <c r="SN252" s="35"/>
      <c r="SO252" s="35"/>
      <c r="SP252" s="35"/>
      <c r="SQ252" s="35"/>
      <c r="SR252" s="35"/>
      <c r="SS252" s="35"/>
      <c r="ST252" s="35"/>
      <c r="SU252" s="35"/>
      <c r="SV252" s="35"/>
      <c r="SW252" s="35"/>
      <c r="SX252" s="35"/>
      <c r="SY252" s="35"/>
      <c r="SZ252" s="35"/>
      <c r="TA252" s="35"/>
      <c r="TB252" s="35"/>
      <c r="TC252" s="35"/>
      <c r="TD252" s="35"/>
      <c r="TE252" s="35"/>
      <c r="TF252" s="35"/>
      <c r="TG252" s="35"/>
      <c r="TH252" s="35"/>
      <c r="TI252" s="35"/>
      <c r="TJ252" s="35"/>
      <c r="TK252" s="35"/>
      <c r="TL252" s="35"/>
      <c r="TM252" s="35"/>
      <c r="TN252" s="35"/>
      <c r="TO252" s="35"/>
      <c r="TP252" s="35"/>
      <c r="TQ252" s="35"/>
      <c r="TR252" s="35"/>
      <c r="TS252" s="35"/>
      <c r="TT252" s="35"/>
      <c r="TU252" s="35"/>
      <c r="TV252" s="35"/>
      <c r="TW252" s="35"/>
      <c r="TX252" s="35"/>
      <c r="TY252" s="35"/>
      <c r="TZ252" s="35"/>
      <c r="UA252" s="35"/>
      <c r="UB252" s="35"/>
      <c r="UC252" s="35"/>
      <c r="UD252" s="35"/>
      <c r="UE252" s="35"/>
      <c r="UF252" s="35"/>
      <c r="UG252" s="35"/>
      <c r="UH252" s="35"/>
      <c r="UI252" s="35"/>
      <c r="UJ252" s="35"/>
      <c r="UK252" s="35"/>
      <c r="UL252" s="35"/>
      <c r="UM252" s="35"/>
      <c r="UN252" s="35"/>
      <c r="UO252" s="35"/>
      <c r="UP252" s="35"/>
      <c r="UQ252" s="35"/>
      <c r="UR252" s="35"/>
      <c r="US252" s="35"/>
      <c r="UT252" s="35"/>
      <c r="UU252" s="35"/>
      <c r="UV252" s="35"/>
      <c r="UW252" s="35"/>
      <c r="UX252" s="35"/>
      <c r="UY252" s="35"/>
      <c r="UZ252" s="35"/>
      <c r="VA252" s="35"/>
      <c r="VB252" s="35"/>
      <c r="VC252" s="35"/>
      <c r="VD252" s="35"/>
      <c r="VE252" s="35"/>
      <c r="VF252" s="35"/>
      <c r="VG252" s="35"/>
      <c r="VH252" s="35"/>
      <c r="VI252" s="35"/>
      <c r="VJ252" s="35"/>
      <c r="VK252" s="35"/>
      <c r="VL252" s="35"/>
      <c r="VM252" s="35"/>
      <c r="VN252" s="35"/>
      <c r="VO252" s="35"/>
      <c r="VP252" s="35"/>
      <c r="VQ252" s="35"/>
      <c r="VR252" s="35"/>
      <c r="VS252" s="35"/>
      <c r="VT252" s="35"/>
      <c r="VU252" s="35"/>
      <c r="VV252" s="35"/>
      <c r="VW252" s="35"/>
      <c r="VX252" s="35"/>
      <c r="VY252" s="35"/>
      <c r="VZ252" s="35"/>
      <c r="WA252" s="35"/>
      <c r="WB252" s="35"/>
      <c r="WC252" s="35"/>
      <c r="WD252" s="35"/>
      <c r="WE252" s="35"/>
      <c r="WF252" s="35"/>
      <c r="WG252" s="35"/>
      <c r="WH252" s="35"/>
      <c r="WI252" s="35"/>
      <c r="WJ252" s="35"/>
      <c r="WK252" s="35"/>
      <c r="WL252" s="35"/>
      <c r="WM252" s="35"/>
      <c r="WN252" s="35"/>
      <c r="WO252" s="35"/>
      <c r="WP252" s="35"/>
      <c r="WQ252" s="35"/>
      <c r="WR252" s="35"/>
      <c r="WS252" s="35"/>
      <c r="WT252" s="35"/>
      <c r="WU252" s="35"/>
      <c r="WV252" s="35"/>
      <c r="WW252" s="35"/>
      <c r="WX252" s="35"/>
      <c r="WY252" s="35"/>
      <c r="WZ252" s="35"/>
      <c r="XA252" s="35"/>
      <c r="XB252" s="35"/>
      <c r="XC252" s="35"/>
      <c r="XD252" s="35"/>
      <c r="XE252" s="35"/>
      <c r="XF252" s="35"/>
      <c r="XG252" s="35"/>
      <c r="XH252" s="35"/>
      <c r="XI252" s="35"/>
      <c r="XJ252" s="35"/>
      <c r="XK252" s="35"/>
      <c r="XL252" s="35"/>
      <c r="XM252" s="35"/>
      <c r="XN252" s="35"/>
      <c r="XO252" s="35"/>
      <c r="XP252" s="35"/>
      <c r="XQ252" s="35"/>
      <c r="XR252" s="35"/>
      <c r="XS252" s="35"/>
      <c r="XT252" s="35"/>
      <c r="XU252" s="35"/>
      <c r="XV252" s="35"/>
      <c r="XW252" s="35"/>
      <c r="XX252" s="35"/>
      <c r="XY252" s="35"/>
      <c r="XZ252" s="35"/>
      <c r="YA252" s="35"/>
      <c r="YB252" s="35"/>
      <c r="YC252" s="35"/>
      <c r="YD252" s="35"/>
      <c r="YE252" s="35"/>
      <c r="YF252" s="35"/>
      <c r="YG252" s="35"/>
      <c r="YH252" s="35"/>
      <c r="YI252" s="35"/>
      <c r="YJ252" s="35"/>
      <c r="YK252" s="35"/>
      <c r="YL252" s="35"/>
      <c r="YM252" s="35"/>
      <c r="YN252" s="35"/>
      <c r="YO252" s="35"/>
      <c r="YP252" s="35"/>
      <c r="YQ252" s="35"/>
      <c r="YR252" s="35"/>
      <c r="YS252" s="35"/>
      <c r="YT252" s="35"/>
      <c r="YU252" s="35"/>
      <c r="YV252" s="35"/>
      <c r="YW252" s="35"/>
      <c r="YX252" s="35"/>
      <c r="YY252" s="35"/>
      <c r="YZ252" s="35"/>
      <c r="ZA252" s="35"/>
      <c r="ZB252" s="35"/>
      <c r="ZC252" s="35"/>
      <c r="ZD252" s="35"/>
      <c r="ZE252" s="35"/>
      <c r="ZF252" s="35"/>
      <c r="ZG252" s="35"/>
      <c r="ZH252" s="35"/>
      <c r="ZI252" s="35"/>
      <c r="ZJ252" s="35"/>
      <c r="ZK252" s="35"/>
      <c r="ZL252" s="35"/>
      <c r="ZM252" s="35"/>
      <c r="ZN252" s="35"/>
      <c r="ZO252" s="35"/>
      <c r="ZP252" s="35"/>
      <c r="ZQ252" s="35"/>
      <c r="ZR252" s="35"/>
      <c r="ZS252" s="35"/>
      <c r="ZT252" s="35"/>
      <c r="ZU252" s="35"/>
      <c r="ZV252" s="35"/>
      <c r="ZW252" s="35"/>
      <c r="ZX252" s="35"/>
      <c r="ZY252" s="35"/>
      <c r="ZZ252" s="35"/>
      <c r="AAA252" s="35"/>
      <c r="AAB252" s="35"/>
      <c r="AAC252" s="35"/>
      <c r="AAD252" s="35"/>
      <c r="AAE252" s="35"/>
      <c r="AAF252" s="35"/>
      <c r="AAG252" s="35"/>
      <c r="AAH252" s="35"/>
      <c r="AAI252" s="35"/>
      <c r="AAJ252" s="35"/>
      <c r="AAK252" s="35"/>
      <c r="AAL252" s="35"/>
      <c r="AAM252" s="35"/>
      <c r="AAN252" s="35"/>
      <c r="AAO252" s="35"/>
      <c r="AAP252" s="35"/>
      <c r="AAQ252" s="35"/>
      <c r="AAR252" s="35"/>
      <c r="AAS252" s="35"/>
      <c r="AAT252" s="35"/>
      <c r="AAU252" s="35"/>
      <c r="AAV252" s="35"/>
      <c r="AAW252" s="35"/>
      <c r="AAX252" s="35"/>
      <c r="AAY252" s="35"/>
      <c r="AAZ252" s="35"/>
      <c r="ABA252" s="35"/>
      <c r="ABB252" s="35"/>
      <c r="ABC252" s="35"/>
      <c r="ABD252" s="35"/>
      <c r="ABE252" s="35"/>
      <c r="ABF252" s="35"/>
      <c r="ABG252" s="35"/>
      <c r="ABH252" s="35"/>
      <c r="ABI252" s="35"/>
      <c r="ABJ252" s="35"/>
      <c r="ABK252" s="35"/>
      <c r="ABL252" s="35"/>
      <c r="ABM252" s="35"/>
      <c r="ABN252" s="35"/>
      <c r="ABO252" s="35"/>
      <c r="ABP252" s="35"/>
      <c r="ABQ252" s="35"/>
      <c r="ABR252" s="35"/>
      <c r="ABS252" s="35"/>
      <c r="ABT252" s="35"/>
      <c r="ABU252" s="35"/>
      <c r="ABV252" s="35"/>
      <c r="ABW252" s="35"/>
      <c r="ABX252" s="35"/>
      <c r="ABY252" s="35"/>
      <c r="ABZ252" s="35"/>
      <c r="ACA252" s="35"/>
      <c r="ACB252" s="35"/>
      <c r="ACC252" s="35"/>
      <c r="ACD252" s="35"/>
      <c r="ACE252" s="35"/>
      <c r="ACF252" s="35"/>
      <c r="ACG252" s="35"/>
      <c r="ACH252" s="35"/>
      <c r="ACI252" s="35"/>
      <c r="ACJ252" s="35"/>
      <c r="ACK252" s="35"/>
      <c r="ACL252" s="35"/>
      <c r="ACM252" s="35"/>
      <c r="ACN252" s="35"/>
      <c r="ACO252" s="35"/>
      <c r="ACP252" s="35"/>
      <c r="ACQ252" s="35"/>
      <c r="ACR252" s="35"/>
      <c r="ACS252" s="35"/>
      <c r="ACT252" s="35"/>
      <c r="ACU252" s="35"/>
      <c r="ACV252" s="35"/>
      <c r="ACW252" s="35"/>
      <c r="ACX252" s="35"/>
      <c r="ACY252" s="35"/>
      <c r="ACZ252" s="35"/>
      <c r="ADA252" s="35"/>
      <c r="ADB252" s="35"/>
      <c r="ADC252" s="35"/>
      <c r="ADD252" s="35"/>
      <c r="ADE252" s="35"/>
      <c r="ADF252" s="35"/>
      <c r="ADG252" s="35"/>
      <c r="ADH252" s="35"/>
      <c r="ADI252" s="35"/>
      <c r="ADJ252" s="35"/>
      <c r="ADK252" s="35"/>
      <c r="ADL252" s="35"/>
      <c r="ADM252" s="35"/>
      <c r="ADN252" s="35"/>
      <c r="ADO252" s="35"/>
      <c r="ADP252" s="35"/>
      <c r="ADQ252" s="35"/>
      <c r="ADR252" s="35"/>
      <c r="ADS252" s="35"/>
      <c r="ADT252" s="35"/>
      <c r="ADU252" s="35"/>
      <c r="ADV252" s="35"/>
      <c r="ADW252" s="35"/>
      <c r="ADX252" s="35"/>
      <c r="ADY252" s="35"/>
      <c r="ADZ252" s="35"/>
      <c r="AEA252" s="35"/>
      <c r="AEB252" s="35"/>
      <c r="AEC252" s="35"/>
      <c r="AED252" s="35"/>
      <c r="AEE252" s="35"/>
      <c r="AEF252" s="35"/>
      <c r="AEG252" s="35"/>
      <c r="AEH252" s="35"/>
      <c r="AEI252" s="35"/>
      <c r="AEJ252" s="35"/>
      <c r="AEK252" s="35"/>
      <c r="AEL252" s="35"/>
      <c r="AEM252" s="35"/>
      <c r="AEN252" s="35"/>
      <c r="AEO252" s="35"/>
      <c r="AEP252" s="35"/>
      <c r="AEQ252" s="35"/>
      <c r="AER252" s="35"/>
      <c r="AES252" s="35"/>
      <c r="AET252" s="35"/>
      <c r="AEU252" s="35"/>
      <c r="AEV252" s="35"/>
      <c r="AEW252" s="35"/>
      <c r="AEX252" s="35"/>
      <c r="AEY252" s="35"/>
      <c r="AEZ252" s="35"/>
      <c r="AFA252" s="35"/>
      <c r="AFB252" s="35"/>
      <c r="AFC252" s="35"/>
      <c r="AFD252" s="35"/>
      <c r="AFE252" s="35"/>
      <c r="AFF252" s="35"/>
      <c r="AFG252" s="35"/>
      <c r="AFH252" s="35"/>
      <c r="AFI252" s="35"/>
      <c r="AFJ252" s="35"/>
      <c r="AFK252" s="35"/>
      <c r="AFL252" s="35"/>
      <c r="AFM252" s="35"/>
      <c r="AFN252" s="35"/>
      <c r="AFO252" s="35"/>
      <c r="AFP252" s="35"/>
      <c r="AFQ252" s="35"/>
      <c r="AFR252" s="35"/>
      <c r="AFS252" s="35"/>
      <c r="AFT252" s="35"/>
      <c r="AFU252" s="35"/>
      <c r="AFV252" s="35"/>
      <c r="AFW252" s="35"/>
      <c r="AFX252" s="35"/>
      <c r="AFY252" s="35"/>
      <c r="AFZ252" s="35"/>
      <c r="AGA252" s="35"/>
      <c r="AGB252" s="35"/>
      <c r="AGC252" s="35"/>
      <c r="AGD252" s="35"/>
      <c r="AGE252" s="35"/>
      <c r="AGF252" s="35"/>
      <c r="AGG252" s="35"/>
      <c r="AGH252" s="35"/>
      <c r="AGI252" s="35"/>
      <c r="AGJ252" s="35"/>
      <c r="AGK252" s="35"/>
      <c r="AGL252" s="35"/>
      <c r="AGM252" s="35"/>
      <c r="AGN252" s="35"/>
      <c r="AGO252" s="35"/>
      <c r="AGP252" s="35"/>
      <c r="AGQ252" s="35"/>
      <c r="AGR252" s="35"/>
      <c r="AGS252" s="35"/>
      <c r="AGT252" s="35"/>
      <c r="AGU252" s="35"/>
      <c r="AGV252" s="35"/>
      <c r="AGW252" s="35"/>
      <c r="AGX252" s="35"/>
      <c r="AGY252" s="35"/>
      <c r="AGZ252" s="35"/>
      <c r="AHA252" s="35"/>
      <c r="AHB252" s="35"/>
      <c r="AHC252" s="35"/>
      <c r="AHD252" s="35"/>
      <c r="AHE252" s="35"/>
      <c r="AHF252" s="35"/>
      <c r="AHG252" s="35"/>
      <c r="AHH252" s="35"/>
      <c r="AHI252" s="35"/>
      <c r="AHJ252" s="35"/>
      <c r="AHK252" s="35"/>
      <c r="AHL252" s="35"/>
      <c r="AHM252" s="35"/>
      <c r="AHN252" s="35"/>
      <c r="AHO252" s="35"/>
      <c r="AHP252" s="35"/>
      <c r="AHQ252" s="35"/>
      <c r="AHR252" s="35"/>
      <c r="AHS252" s="35"/>
      <c r="AHT252" s="35"/>
      <c r="AHU252" s="35"/>
      <c r="AHV252" s="35"/>
      <c r="AHW252" s="35"/>
      <c r="AHX252" s="35"/>
      <c r="AHY252" s="35"/>
      <c r="AHZ252" s="35"/>
      <c r="AIA252" s="35"/>
      <c r="AIB252" s="35"/>
      <c r="AIC252" s="35"/>
      <c r="AID252" s="35"/>
      <c r="AIE252" s="35"/>
      <c r="AIF252" s="35"/>
      <c r="AIG252" s="35"/>
      <c r="AIH252" s="35"/>
      <c r="AII252" s="35"/>
      <c r="AIJ252" s="35"/>
      <c r="AIK252" s="35"/>
      <c r="AIL252" s="35"/>
      <c r="AIM252" s="35"/>
      <c r="AIN252" s="35"/>
      <c r="AIO252" s="35"/>
      <c r="AIP252" s="35"/>
      <c r="AIQ252" s="35"/>
      <c r="AIR252" s="35"/>
      <c r="AIS252" s="35"/>
      <c r="AIT252" s="35"/>
      <c r="AIU252" s="35"/>
      <c r="AIV252" s="35"/>
      <c r="AIW252" s="35"/>
      <c r="AIX252" s="35"/>
      <c r="AIY252" s="35"/>
      <c r="AIZ252" s="35"/>
      <c r="AJA252" s="35"/>
      <c r="AJB252" s="35"/>
      <c r="AJC252" s="35"/>
      <c r="AJD252" s="35"/>
      <c r="AJE252" s="35"/>
      <c r="AJF252" s="35"/>
      <c r="AJG252" s="35"/>
      <c r="AJH252" s="35"/>
      <c r="AJI252" s="35"/>
      <c r="AJJ252" s="35"/>
      <c r="AJK252" s="35"/>
      <c r="AJL252" s="35"/>
      <c r="AJM252" s="35"/>
      <c r="AJN252" s="35"/>
      <c r="AJO252" s="35"/>
      <c r="AJP252" s="35"/>
      <c r="AJQ252" s="35"/>
      <c r="AJR252" s="35"/>
      <c r="AJS252" s="35"/>
      <c r="AJT252" s="35"/>
      <c r="AJU252" s="35"/>
      <c r="AJV252" s="35"/>
      <c r="AJW252" s="35"/>
      <c r="AJX252" s="35"/>
      <c r="AJY252" s="35"/>
      <c r="AJZ252" s="35"/>
      <c r="AKA252" s="35"/>
      <c r="AKB252" s="35"/>
      <c r="AKC252" s="35"/>
      <c r="AKD252" s="35"/>
      <c r="AKE252" s="35"/>
      <c r="AKF252" s="35"/>
      <c r="AKG252" s="35"/>
      <c r="AKH252" s="35"/>
      <c r="AKI252" s="35"/>
      <c r="AKJ252" s="35"/>
      <c r="AKK252" s="35"/>
      <c r="AKL252" s="35"/>
      <c r="AKM252" s="35"/>
      <c r="AKN252" s="35"/>
      <c r="AKO252" s="35"/>
      <c r="AKP252" s="35"/>
      <c r="AKQ252" s="35"/>
      <c r="AKR252" s="35"/>
      <c r="AKS252" s="35"/>
      <c r="AKT252" s="35"/>
      <c r="AKU252" s="35"/>
      <c r="AKV252" s="35"/>
      <c r="AKW252" s="35"/>
      <c r="AKX252" s="35"/>
      <c r="AKY252" s="35"/>
      <c r="AKZ252" s="35"/>
      <c r="ALA252" s="35"/>
      <c r="ALB252" s="35"/>
      <c r="ALC252" s="35"/>
      <c r="ALD252" s="35"/>
      <c r="ALE252" s="35"/>
      <c r="ALF252" s="35"/>
      <c r="ALG252" s="35"/>
      <c r="ALH252" s="35"/>
      <c r="ALI252" s="35"/>
      <c r="ALJ252" s="35"/>
      <c r="ALK252" s="35"/>
      <c r="ALL252" s="35"/>
      <c r="ALM252" s="35"/>
      <c r="ALN252" s="35"/>
      <c r="ALO252" s="35"/>
      <c r="ALP252" s="35"/>
      <c r="ALQ252" s="35"/>
      <c r="ALR252" s="35"/>
      <c r="ALS252" s="35"/>
      <c r="ALT252" s="35"/>
      <c r="ALU252" s="35"/>
      <c r="ALV252" s="35"/>
      <c r="ALW252" s="35"/>
      <c r="ALX252" s="35"/>
      <c r="ALY252" s="35"/>
      <c r="ALZ252" s="35"/>
      <c r="AMA252" s="35"/>
    </row>
    <row r="253" spans="14:1015">
      <c r="N253" s="3">
        <f>Y253*info!T$4+AC253*info!T$5+AG253*info!T$6+AK253*info!T$7+N252</f>
        <v>6.0593999999999983</v>
      </c>
      <c r="P253" s="45">
        <v>213</v>
      </c>
      <c r="Q253" s="131"/>
      <c r="R253" s="131"/>
      <c r="S253" s="161">
        <f t="shared" si="125"/>
        <v>3.7588537549407122E-2</v>
      </c>
      <c r="T253" s="169">
        <f>AA252*$AA$30*$AA$34*(1-$AA$32)+AE252*$AE$30*$AE$34*(1-$AE$32)+AI252*$AI$30*$AI$34*(1-$AI$32)+AM252*$AM$30*$AM$34*(1-$AM$32)+AQ252*$AQ$30*$AQ$34*(1-$AQ$32)+AU252*$AU$30*$AU$34*(1-$AU$32)+Q253-R253+AW252+AX252+Advance!G227</f>
        <v>0.35159999999999869</v>
      </c>
      <c r="U253" s="132">
        <f t="shared" si="134"/>
        <v>0</v>
      </c>
      <c r="V253" s="165">
        <f t="shared" si="113"/>
        <v>0.35159999999999869</v>
      </c>
      <c r="W253" s="166">
        <f t="shared" si="126"/>
        <v>13.523999999999999</v>
      </c>
      <c r="X253" s="49"/>
      <c r="Y253" s="42">
        <f t="shared" si="105"/>
        <v>0</v>
      </c>
      <c r="Z253" s="46">
        <f t="shared" si="127"/>
        <v>0</v>
      </c>
      <c r="AA253" s="47">
        <f t="shared" si="114"/>
        <v>0</v>
      </c>
      <c r="AB253" s="48">
        <f t="shared" si="115"/>
        <v>0.35159999999999869</v>
      </c>
      <c r="AC253" s="49">
        <f t="shared" si="116"/>
        <v>0</v>
      </c>
      <c r="AD253" s="46">
        <f t="shared" si="128"/>
        <v>0</v>
      </c>
      <c r="AE253" s="46">
        <f t="shared" si="117"/>
        <v>100</v>
      </c>
      <c r="AF253" s="50">
        <f t="shared" si="106"/>
        <v>0.35159999999999869</v>
      </c>
      <c r="AG253" s="42">
        <f t="shared" si="129"/>
        <v>4</v>
      </c>
      <c r="AH253" s="46">
        <f t="shared" si="130"/>
        <v>-4</v>
      </c>
      <c r="AI253" s="46">
        <f t="shared" si="118"/>
        <v>200</v>
      </c>
      <c r="AJ253" s="50">
        <f t="shared" si="107"/>
        <v>0.25559999999999872</v>
      </c>
      <c r="AK253" s="42">
        <f t="shared" si="119"/>
        <v>7</v>
      </c>
      <c r="AL253" s="46">
        <f t="shared" si="131"/>
        <v>-5</v>
      </c>
      <c r="AM253" s="46">
        <f t="shared" si="120"/>
        <v>209</v>
      </c>
      <c r="AN253" s="50">
        <f t="shared" si="108"/>
        <v>3.5999999999987153E-3</v>
      </c>
      <c r="AO253" s="42">
        <f t="shared" si="121"/>
        <v>0</v>
      </c>
      <c r="AP253" s="46">
        <f t="shared" si="132"/>
        <v>0</v>
      </c>
      <c r="AQ253" s="46">
        <f t="shared" si="122"/>
        <v>0</v>
      </c>
      <c r="AR253" s="50">
        <f t="shared" si="109"/>
        <v>3.5999999999987153E-3</v>
      </c>
      <c r="AS253" s="42">
        <f t="shared" si="123"/>
        <v>0</v>
      </c>
      <c r="AT253" s="46">
        <f t="shared" si="133"/>
        <v>0</v>
      </c>
      <c r="AU253" s="46">
        <f t="shared" si="124"/>
        <v>0</v>
      </c>
      <c r="AV253" s="51">
        <f t="shared" si="110"/>
        <v>3.5999999999987153E-3</v>
      </c>
      <c r="AW253" s="42">
        <f t="shared" si="111"/>
        <v>0.35159999999999869</v>
      </c>
      <c r="AX253" s="43">
        <f t="shared" si="112"/>
        <v>-0.34799999999999998</v>
      </c>
      <c r="AY253" s="42">
        <f t="shared" si="135"/>
        <v>509</v>
      </c>
      <c r="AZ253" s="52">
        <f t="shared" si="136"/>
        <v>13.523999999999999</v>
      </c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  <c r="QR253" s="35"/>
      <c r="QS253" s="35"/>
      <c r="QT253" s="35"/>
      <c r="QU253" s="35"/>
      <c r="QV253" s="35"/>
      <c r="QW253" s="35"/>
      <c r="QX253" s="35"/>
      <c r="QY253" s="35"/>
      <c r="QZ253" s="35"/>
      <c r="RA253" s="35"/>
      <c r="RB253" s="35"/>
      <c r="RC253" s="35"/>
      <c r="RD253" s="35"/>
      <c r="RE253" s="35"/>
      <c r="RF253" s="35"/>
      <c r="RG253" s="35"/>
      <c r="RH253" s="35"/>
      <c r="RI253" s="35"/>
      <c r="RJ253" s="35"/>
      <c r="RK253" s="35"/>
      <c r="RL253" s="35"/>
      <c r="RM253" s="35"/>
      <c r="RN253" s="35"/>
      <c r="RO253" s="35"/>
      <c r="RP253" s="35"/>
      <c r="RQ253" s="35"/>
      <c r="RR253" s="35"/>
      <c r="RS253" s="35"/>
      <c r="RT253" s="35"/>
      <c r="RU253" s="35"/>
      <c r="RV253" s="35"/>
      <c r="RW253" s="35"/>
      <c r="RX253" s="35"/>
      <c r="RY253" s="35"/>
      <c r="RZ253" s="35"/>
      <c r="SA253" s="35"/>
      <c r="SB253" s="35"/>
      <c r="SC253" s="35"/>
      <c r="SD253" s="35"/>
      <c r="SE253" s="35"/>
      <c r="SF253" s="35"/>
      <c r="SG253" s="35"/>
      <c r="SH253" s="35"/>
      <c r="SI253" s="35"/>
      <c r="SJ253" s="35"/>
      <c r="SK253" s="35"/>
      <c r="SL253" s="35"/>
      <c r="SM253" s="35"/>
      <c r="SN253" s="35"/>
      <c r="SO253" s="35"/>
      <c r="SP253" s="35"/>
      <c r="SQ253" s="35"/>
      <c r="SR253" s="35"/>
      <c r="SS253" s="35"/>
      <c r="ST253" s="35"/>
      <c r="SU253" s="35"/>
      <c r="SV253" s="35"/>
      <c r="SW253" s="35"/>
      <c r="SX253" s="35"/>
      <c r="SY253" s="35"/>
      <c r="SZ253" s="35"/>
      <c r="TA253" s="35"/>
      <c r="TB253" s="35"/>
      <c r="TC253" s="35"/>
      <c r="TD253" s="35"/>
      <c r="TE253" s="35"/>
      <c r="TF253" s="35"/>
      <c r="TG253" s="35"/>
      <c r="TH253" s="35"/>
      <c r="TI253" s="35"/>
      <c r="TJ253" s="35"/>
      <c r="TK253" s="35"/>
      <c r="TL253" s="35"/>
      <c r="TM253" s="35"/>
      <c r="TN253" s="35"/>
      <c r="TO253" s="35"/>
      <c r="TP253" s="35"/>
      <c r="TQ253" s="35"/>
      <c r="TR253" s="35"/>
      <c r="TS253" s="35"/>
      <c r="TT253" s="35"/>
      <c r="TU253" s="35"/>
      <c r="TV253" s="35"/>
      <c r="TW253" s="35"/>
      <c r="TX253" s="35"/>
      <c r="TY253" s="35"/>
      <c r="TZ253" s="35"/>
      <c r="UA253" s="35"/>
      <c r="UB253" s="35"/>
      <c r="UC253" s="35"/>
      <c r="UD253" s="35"/>
      <c r="UE253" s="35"/>
      <c r="UF253" s="35"/>
      <c r="UG253" s="35"/>
      <c r="UH253" s="35"/>
      <c r="UI253" s="35"/>
      <c r="UJ253" s="35"/>
      <c r="UK253" s="35"/>
      <c r="UL253" s="35"/>
      <c r="UM253" s="35"/>
      <c r="UN253" s="35"/>
      <c r="UO253" s="35"/>
      <c r="UP253" s="35"/>
      <c r="UQ253" s="35"/>
      <c r="UR253" s="35"/>
      <c r="US253" s="35"/>
      <c r="UT253" s="35"/>
      <c r="UU253" s="35"/>
      <c r="UV253" s="35"/>
      <c r="UW253" s="35"/>
      <c r="UX253" s="35"/>
      <c r="UY253" s="35"/>
      <c r="UZ253" s="35"/>
      <c r="VA253" s="35"/>
      <c r="VB253" s="35"/>
      <c r="VC253" s="35"/>
      <c r="VD253" s="35"/>
      <c r="VE253" s="35"/>
      <c r="VF253" s="35"/>
      <c r="VG253" s="35"/>
      <c r="VH253" s="35"/>
      <c r="VI253" s="35"/>
      <c r="VJ253" s="35"/>
      <c r="VK253" s="35"/>
      <c r="VL253" s="35"/>
      <c r="VM253" s="35"/>
      <c r="VN253" s="35"/>
      <c r="VO253" s="35"/>
      <c r="VP253" s="35"/>
      <c r="VQ253" s="35"/>
      <c r="VR253" s="35"/>
      <c r="VS253" s="35"/>
      <c r="VT253" s="35"/>
      <c r="VU253" s="35"/>
      <c r="VV253" s="35"/>
      <c r="VW253" s="35"/>
      <c r="VX253" s="35"/>
      <c r="VY253" s="35"/>
      <c r="VZ253" s="35"/>
      <c r="WA253" s="35"/>
      <c r="WB253" s="35"/>
      <c r="WC253" s="35"/>
      <c r="WD253" s="35"/>
      <c r="WE253" s="35"/>
      <c r="WF253" s="35"/>
      <c r="WG253" s="35"/>
      <c r="WH253" s="35"/>
      <c r="WI253" s="35"/>
      <c r="WJ253" s="35"/>
      <c r="WK253" s="35"/>
      <c r="WL253" s="35"/>
      <c r="WM253" s="35"/>
      <c r="WN253" s="35"/>
      <c r="WO253" s="35"/>
      <c r="WP253" s="35"/>
      <c r="WQ253" s="35"/>
      <c r="WR253" s="35"/>
      <c r="WS253" s="35"/>
      <c r="WT253" s="35"/>
      <c r="WU253" s="35"/>
      <c r="WV253" s="35"/>
      <c r="WW253" s="35"/>
      <c r="WX253" s="35"/>
      <c r="WY253" s="35"/>
      <c r="WZ253" s="35"/>
      <c r="XA253" s="35"/>
      <c r="XB253" s="35"/>
      <c r="XC253" s="35"/>
      <c r="XD253" s="35"/>
      <c r="XE253" s="35"/>
      <c r="XF253" s="35"/>
      <c r="XG253" s="35"/>
      <c r="XH253" s="35"/>
      <c r="XI253" s="35"/>
      <c r="XJ253" s="35"/>
      <c r="XK253" s="35"/>
      <c r="XL253" s="35"/>
      <c r="XM253" s="35"/>
      <c r="XN253" s="35"/>
      <c r="XO253" s="35"/>
      <c r="XP253" s="35"/>
      <c r="XQ253" s="35"/>
      <c r="XR253" s="35"/>
      <c r="XS253" s="35"/>
      <c r="XT253" s="35"/>
      <c r="XU253" s="35"/>
      <c r="XV253" s="35"/>
      <c r="XW253" s="35"/>
      <c r="XX253" s="35"/>
      <c r="XY253" s="35"/>
      <c r="XZ253" s="35"/>
      <c r="YA253" s="35"/>
      <c r="YB253" s="35"/>
      <c r="YC253" s="35"/>
      <c r="YD253" s="35"/>
      <c r="YE253" s="35"/>
      <c r="YF253" s="35"/>
      <c r="YG253" s="35"/>
      <c r="YH253" s="35"/>
      <c r="YI253" s="35"/>
      <c r="YJ253" s="35"/>
      <c r="YK253" s="35"/>
      <c r="YL253" s="35"/>
      <c r="YM253" s="35"/>
      <c r="YN253" s="35"/>
      <c r="YO253" s="35"/>
      <c r="YP253" s="35"/>
      <c r="YQ253" s="35"/>
      <c r="YR253" s="35"/>
      <c r="YS253" s="35"/>
      <c r="YT253" s="35"/>
      <c r="YU253" s="35"/>
      <c r="YV253" s="35"/>
      <c r="YW253" s="35"/>
      <c r="YX253" s="35"/>
      <c r="YY253" s="35"/>
      <c r="YZ253" s="35"/>
      <c r="ZA253" s="35"/>
      <c r="ZB253" s="35"/>
      <c r="ZC253" s="35"/>
      <c r="ZD253" s="35"/>
      <c r="ZE253" s="35"/>
      <c r="ZF253" s="35"/>
      <c r="ZG253" s="35"/>
      <c r="ZH253" s="35"/>
      <c r="ZI253" s="35"/>
      <c r="ZJ253" s="35"/>
      <c r="ZK253" s="35"/>
      <c r="ZL253" s="35"/>
      <c r="ZM253" s="35"/>
      <c r="ZN253" s="35"/>
      <c r="ZO253" s="35"/>
      <c r="ZP253" s="35"/>
      <c r="ZQ253" s="35"/>
      <c r="ZR253" s="35"/>
      <c r="ZS253" s="35"/>
      <c r="ZT253" s="35"/>
      <c r="ZU253" s="35"/>
      <c r="ZV253" s="35"/>
      <c r="ZW253" s="35"/>
      <c r="ZX253" s="35"/>
      <c r="ZY253" s="35"/>
      <c r="ZZ253" s="35"/>
      <c r="AAA253" s="35"/>
      <c r="AAB253" s="35"/>
      <c r="AAC253" s="35"/>
      <c r="AAD253" s="35"/>
      <c r="AAE253" s="35"/>
      <c r="AAF253" s="35"/>
      <c r="AAG253" s="35"/>
      <c r="AAH253" s="35"/>
      <c r="AAI253" s="35"/>
      <c r="AAJ253" s="35"/>
      <c r="AAK253" s="35"/>
      <c r="AAL253" s="35"/>
      <c r="AAM253" s="35"/>
      <c r="AAN253" s="35"/>
      <c r="AAO253" s="35"/>
      <c r="AAP253" s="35"/>
      <c r="AAQ253" s="35"/>
      <c r="AAR253" s="35"/>
      <c r="AAS253" s="35"/>
      <c r="AAT253" s="35"/>
      <c r="AAU253" s="35"/>
      <c r="AAV253" s="35"/>
      <c r="AAW253" s="35"/>
      <c r="AAX253" s="35"/>
      <c r="AAY253" s="35"/>
      <c r="AAZ253" s="35"/>
      <c r="ABA253" s="35"/>
      <c r="ABB253" s="35"/>
      <c r="ABC253" s="35"/>
      <c r="ABD253" s="35"/>
      <c r="ABE253" s="35"/>
      <c r="ABF253" s="35"/>
      <c r="ABG253" s="35"/>
      <c r="ABH253" s="35"/>
      <c r="ABI253" s="35"/>
      <c r="ABJ253" s="35"/>
      <c r="ABK253" s="35"/>
      <c r="ABL253" s="35"/>
      <c r="ABM253" s="35"/>
      <c r="ABN253" s="35"/>
      <c r="ABO253" s="35"/>
      <c r="ABP253" s="35"/>
      <c r="ABQ253" s="35"/>
      <c r="ABR253" s="35"/>
      <c r="ABS253" s="35"/>
      <c r="ABT253" s="35"/>
      <c r="ABU253" s="35"/>
      <c r="ABV253" s="35"/>
      <c r="ABW253" s="35"/>
      <c r="ABX253" s="35"/>
      <c r="ABY253" s="35"/>
      <c r="ABZ253" s="35"/>
      <c r="ACA253" s="35"/>
      <c r="ACB253" s="35"/>
      <c r="ACC253" s="35"/>
      <c r="ACD253" s="35"/>
      <c r="ACE253" s="35"/>
      <c r="ACF253" s="35"/>
      <c r="ACG253" s="35"/>
      <c r="ACH253" s="35"/>
      <c r="ACI253" s="35"/>
      <c r="ACJ253" s="35"/>
      <c r="ACK253" s="35"/>
      <c r="ACL253" s="35"/>
      <c r="ACM253" s="35"/>
      <c r="ACN253" s="35"/>
      <c r="ACO253" s="35"/>
      <c r="ACP253" s="35"/>
      <c r="ACQ253" s="35"/>
      <c r="ACR253" s="35"/>
      <c r="ACS253" s="35"/>
      <c r="ACT253" s="35"/>
      <c r="ACU253" s="35"/>
      <c r="ACV253" s="35"/>
      <c r="ACW253" s="35"/>
      <c r="ACX253" s="35"/>
      <c r="ACY253" s="35"/>
      <c r="ACZ253" s="35"/>
      <c r="ADA253" s="35"/>
      <c r="ADB253" s="35"/>
      <c r="ADC253" s="35"/>
      <c r="ADD253" s="35"/>
      <c r="ADE253" s="35"/>
      <c r="ADF253" s="35"/>
      <c r="ADG253" s="35"/>
      <c r="ADH253" s="35"/>
      <c r="ADI253" s="35"/>
      <c r="ADJ253" s="35"/>
      <c r="ADK253" s="35"/>
      <c r="ADL253" s="35"/>
      <c r="ADM253" s="35"/>
      <c r="ADN253" s="35"/>
      <c r="ADO253" s="35"/>
      <c r="ADP253" s="35"/>
      <c r="ADQ253" s="35"/>
      <c r="ADR253" s="35"/>
      <c r="ADS253" s="35"/>
      <c r="ADT253" s="35"/>
      <c r="ADU253" s="35"/>
      <c r="ADV253" s="35"/>
      <c r="ADW253" s="35"/>
      <c r="ADX253" s="35"/>
      <c r="ADY253" s="35"/>
      <c r="ADZ253" s="35"/>
      <c r="AEA253" s="35"/>
      <c r="AEB253" s="35"/>
      <c r="AEC253" s="35"/>
      <c r="AED253" s="35"/>
      <c r="AEE253" s="35"/>
      <c r="AEF253" s="35"/>
      <c r="AEG253" s="35"/>
      <c r="AEH253" s="35"/>
      <c r="AEI253" s="35"/>
      <c r="AEJ253" s="35"/>
      <c r="AEK253" s="35"/>
      <c r="AEL253" s="35"/>
      <c r="AEM253" s="35"/>
      <c r="AEN253" s="35"/>
      <c r="AEO253" s="35"/>
      <c r="AEP253" s="35"/>
      <c r="AEQ253" s="35"/>
      <c r="AER253" s="35"/>
      <c r="AES253" s="35"/>
      <c r="AET253" s="35"/>
      <c r="AEU253" s="35"/>
      <c r="AEV253" s="35"/>
      <c r="AEW253" s="35"/>
      <c r="AEX253" s="35"/>
      <c r="AEY253" s="35"/>
      <c r="AEZ253" s="35"/>
      <c r="AFA253" s="35"/>
      <c r="AFB253" s="35"/>
      <c r="AFC253" s="35"/>
      <c r="AFD253" s="35"/>
      <c r="AFE253" s="35"/>
      <c r="AFF253" s="35"/>
      <c r="AFG253" s="35"/>
      <c r="AFH253" s="35"/>
      <c r="AFI253" s="35"/>
      <c r="AFJ253" s="35"/>
      <c r="AFK253" s="35"/>
      <c r="AFL253" s="35"/>
      <c r="AFM253" s="35"/>
      <c r="AFN253" s="35"/>
      <c r="AFO253" s="35"/>
      <c r="AFP253" s="35"/>
      <c r="AFQ253" s="35"/>
      <c r="AFR253" s="35"/>
      <c r="AFS253" s="35"/>
      <c r="AFT253" s="35"/>
      <c r="AFU253" s="35"/>
      <c r="AFV253" s="35"/>
      <c r="AFW253" s="35"/>
      <c r="AFX253" s="35"/>
      <c r="AFY253" s="35"/>
      <c r="AFZ253" s="35"/>
      <c r="AGA253" s="35"/>
      <c r="AGB253" s="35"/>
      <c r="AGC253" s="35"/>
      <c r="AGD253" s="35"/>
      <c r="AGE253" s="35"/>
      <c r="AGF253" s="35"/>
      <c r="AGG253" s="35"/>
      <c r="AGH253" s="35"/>
      <c r="AGI253" s="35"/>
      <c r="AGJ253" s="35"/>
      <c r="AGK253" s="35"/>
      <c r="AGL253" s="35"/>
      <c r="AGM253" s="35"/>
      <c r="AGN253" s="35"/>
      <c r="AGO253" s="35"/>
      <c r="AGP253" s="35"/>
      <c r="AGQ253" s="35"/>
      <c r="AGR253" s="35"/>
      <c r="AGS253" s="35"/>
      <c r="AGT253" s="35"/>
      <c r="AGU253" s="35"/>
      <c r="AGV253" s="35"/>
      <c r="AGW253" s="35"/>
      <c r="AGX253" s="35"/>
      <c r="AGY253" s="35"/>
      <c r="AGZ253" s="35"/>
      <c r="AHA253" s="35"/>
      <c r="AHB253" s="35"/>
      <c r="AHC253" s="35"/>
      <c r="AHD253" s="35"/>
      <c r="AHE253" s="35"/>
      <c r="AHF253" s="35"/>
      <c r="AHG253" s="35"/>
      <c r="AHH253" s="35"/>
      <c r="AHI253" s="35"/>
      <c r="AHJ253" s="35"/>
      <c r="AHK253" s="35"/>
      <c r="AHL253" s="35"/>
      <c r="AHM253" s="35"/>
      <c r="AHN253" s="35"/>
      <c r="AHO253" s="35"/>
      <c r="AHP253" s="35"/>
      <c r="AHQ253" s="35"/>
      <c r="AHR253" s="35"/>
      <c r="AHS253" s="35"/>
      <c r="AHT253" s="35"/>
      <c r="AHU253" s="35"/>
      <c r="AHV253" s="35"/>
      <c r="AHW253" s="35"/>
      <c r="AHX253" s="35"/>
      <c r="AHY253" s="35"/>
      <c r="AHZ253" s="35"/>
      <c r="AIA253" s="35"/>
      <c r="AIB253" s="35"/>
      <c r="AIC253" s="35"/>
      <c r="AID253" s="35"/>
      <c r="AIE253" s="35"/>
      <c r="AIF253" s="35"/>
      <c r="AIG253" s="35"/>
      <c r="AIH253" s="35"/>
      <c r="AII253" s="35"/>
      <c r="AIJ253" s="35"/>
      <c r="AIK253" s="35"/>
      <c r="AIL253" s="35"/>
      <c r="AIM253" s="35"/>
      <c r="AIN253" s="35"/>
      <c r="AIO253" s="35"/>
      <c r="AIP253" s="35"/>
      <c r="AIQ253" s="35"/>
      <c r="AIR253" s="35"/>
      <c r="AIS253" s="35"/>
      <c r="AIT253" s="35"/>
      <c r="AIU253" s="35"/>
      <c r="AIV253" s="35"/>
      <c r="AIW253" s="35"/>
      <c r="AIX253" s="35"/>
      <c r="AIY253" s="35"/>
      <c r="AIZ253" s="35"/>
      <c r="AJA253" s="35"/>
      <c r="AJB253" s="35"/>
      <c r="AJC253" s="35"/>
      <c r="AJD253" s="35"/>
      <c r="AJE253" s="35"/>
      <c r="AJF253" s="35"/>
      <c r="AJG253" s="35"/>
      <c r="AJH253" s="35"/>
      <c r="AJI253" s="35"/>
      <c r="AJJ253" s="35"/>
      <c r="AJK253" s="35"/>
      <c r="AJL253" s="35"/>
      <c r="AJM253" s="35"/>
      <c r="AJN253" s="35"/>
      <c r="AJO253" s="35"/>
      <c r="AJP253" s="35"/>
      <c r="AJQ253" s="35"/>
      <c r="AJR253" s="35"/>
      <c r="AJS253" s="35"/>
      <c r="AJT253" s="35"/>
      <c r="AJU253" s="35"/>
      <c r="AJV253" s="35"/>
      <c r="AJW253" s="35"/>
      <c r="AJX253" s="35"/>
      <c r="AJY253" s="35"/>
      <c r="AJZ253" s="35"/>
      <c r="AKA253" s="35"/>
      <c r="AKB253" s="35"/>
      <c r="AKC253" s="35"/>
      <c r="AKD253" s="35"/>
      <c r="AKE253" s="35"/>
      <c r="AKF253" s="35"/>
      <c r="AKG253" s="35"/>
      <c r="AKH253" s="35"/>
      <c r="AKI253" s="35"/>
      <c r="AKJ253" s="35"/>
      <c r="AKK253" s="35"/>
      <c r="AKL253" s="35"/>
      <c r="AKM253" s="35"/>
      <c r="AKN253" s="35"/>
      <c r="AKO253" s="35"/>
      <c r="AKP253" s="35"/>
      <c r="AKQ253" s="35"/>
      <c r="AKR253" s="35"/>
      <c r="AKS253" s="35"/>
      <c r="AKT253" s="35"/>
      <c r="AKU253" s="35"/>
      <c r="AKV253" s="35"/>
      <c r="AKW253" s="35"/>
      <c r="AKX253" s="35"/>
      <c r="AKY253" s="35"/>
      <c r="AKZ253" s="35"/>
      <c r="ALA253" s="35"/>
      <c r="ALB253" s="35"/>
      <c r="ALC253" s="35"/>
      <c r="ALD253" s="35"/>
      <c r="ALE253" s="35"/>
      <c r="ALF253" s="35"/>
      <c r="ALG253" s="35"/>
      <c r="ALH253" s="35"/>
      <c r="ALI253" s="35"/>
      <c r="ALJ253" s="35"/>
      <c r="ALK253" s="35"/>
      <c r="ALL253" s="35"/>
      <c r="ALM253" s="35"/>
      <c r="ALN253" s="35"/>
      <c r="ALO253" s="35"/>
      <c r="ALP253" s="35"/>
      <c r="ALQ253" s="35"/>
      <c r="ALR253" s="35"/>
      <c r="ALS253" s="35"/>
      <c r="ALT253" s="35"/>
      <c r="ALU253" s="35"/>
      <c r="ALV253" s="35"/>
      <c r="ALW253" s="35"/>
      <c r="ALX253" s="35"/>
      <c r="ALY253" s="35"/>
      <c r="ALZ253" s="35"/>
      <c r="AMA253" s="35"/>
    </row>
    <row r="254" spans="14:1015">
      <c r="N254" s="3">
        <f>Y254*info!T$4+AC254*info!T$5+AG254*info!T$6+AK254*info!T$7+N253</f>
        <v>6.0989999999999984</v>
      </c>
      <c r="P254" s="45">
        <v>214</v>
      </c>
      <c r="Q254" s="131"/>
      <c r="R254" s="131"/>
      <c r="S254" s="161">
        <f t="shared" si="125"/>
        <v>3.7752173913043488E-2</v>
      </c>
      <c r="T254" s="169">
        <f>AA253*$AA$30*$AA$34*(1-$AA$32)+AE253*$AE$30*$AE$34*(1-$AE$32)+AI253*$AI$30*$AI$34*(1-$AI$32)+AM253*$AM$30*$AM$34*(1-$AM$32)+AQ253*$AQ$30*$AQ$34*(1-$AQ$32)+AU253*$AU$30*$AU$34*(1-$AU$32)+Q254-R254+AW253+AX253+Advance!G228</f>
        <v>0.34169999999999867</v>
      </c>
      <c r="U254" s="132">
        <f t="shared" si="134"/>
        <v>0</v>
      </c>
      <c r="V254" s="165">
        <f t="shared" si="113"/>
        <v>0.34169999999999867</v>
      </c>
      <c r="W254" s="166">
        <f t="shared" si="126"/>
        <v>13.596</v>
      </c>
      <c r="X254" s="49"/>
      <c r="Y254" s="42">
        <f t="shared" si="105"/>
        <v>0</v>
      </c>
      <c r="Z254" s="46">
        <f t="shared" si="127"/>
        <v>0</v>
      </c>
      <c r="AA254" s="47">
        <f t="shared" si="114"/>
        <v>0</v>
      </c>
      <c r="AB254" s="48">
        <f t="shared" si="115"/>
        <v>0.34169999999999867</v>
      </c>
      <c r="AC254" s="49">
        <f t="shared" si="116"/>
        <v>0</v>
      </c>
      <c r="AD254" s="46">
        <f t="shared" si="128"/>
        <v>0</v>
      </c>
      <c r="AE254" s="46">
        <f t="shared" si="117"/>
        <v>100</v>
      </c>
      <c r="AF254" s="50">
        <f t="shared" si="106"/>
        <v>0.34169999999999867</v>
      </c>
      <c r="AG254" s="42">
        <f t="shared" si="129"/>
        <v>5</v>
      </c>
      <c r="AH254" s="46">
        <f t="shared" si="130"/>
        <v>-5</v>
      </c>
      <c r="AI254" s="46">
        <f t="shared" si="118"/>
        <v>200</v>
      </c>
      <c r="AJ254" s="50">
        <f t="shared" si="107"/>
        <v>0.22169999999999868</v>
      </c>
      <c r="AK254" s="42">
        <f t="shared" si="119"/>
        <v>6</v>
      </c>
      <c r="AL254" s="46">
        <f t="shared" si="131"/>
        <v>-4</v>
      </c>
      <c r="AM254" s="46">
        <f t="shared" si="120"/>
        <v>211</v>
      </c>
      <c r="AN254" s="50">
        <f t="shared" si="108"/>
        <v>5.6999999999987061E-3</v>
      </c>
      <c r="AO254" s="42">
        <f t="shared" si="121"/>
        <v>0</v>
      </c>
      <c r="AP254" s="46">
        <f t="shared" si="132"/>
        <v>0</v>
      </c>
      <c r="AQ254" s="46">
        <f t="shared" si="122"/>
        <v>0</v>
      </c>
      <c r="AR254" s="50">
        <f t="shared" si="109"/>
        <v>5.6999999999987061E-3</v>
      </c>
      <c r="AS254" s="42">
        <f t="shared" si="123"/>
        <v>0</v>
      </c>
      <c r="AT254" s="46">
        <f t="shared" si="133"/>
        <v>0</v>
      </c>
      <c r="AU254" s="46">
        <f t="shared" si="124"/>
        <v>0</v>
      </c>
      <c r="AV254" s="51">
        <f t="shared" si="110"/>
        <v>5.6999999999987061E-3</v>
      </c>
      <c r="AW254" s="42">
        <f t="shared" si="111"/>
        <v>0.34169999999999867</v>
      </c>
      <c r="AX254" s="43">
        <f t="shared" si="112"/>
        <v>-0.33599999999999997</v>
      </c>
      <c r="AY254" s="42">
        <f t="shared" si="135"/>
        <v>511</v>
      </c>
      <c r="AZ254" s="52">
        <f t="shared" si="136"/>
        <v>13.596</v>
      </c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  <c r="QR254" s="35"/>
      <c r="QS254" s="35"/>
      <c r="QT254" s="35"/>
      <c r="QU254" s="35"/>
      <c r="QV254" s="35"/>
      <c r="QW254" s="35"/>
      <c r="QX254" s="35"/>
      <c r="QY254" s="35"/>
      <c r="QZ254" s="35"/>
      <c r="RA254" s="35"/>
      <c r="RB254" s="35"/>
      <c r="RC254" s="35"/>
      <c r="RD254" s="35"/>
      <c r="RE254" s="35"/>
      <c r="RF254" s="35"/>
      <c r="RG254" s="35"/>
      <c r="RH254" s="35"/>
      <c r="RI254" s="35"/>
      <c r="RJ254" s="35"/>
      <c r="RK254" s="35"/>
      <c r="RL254" s="35"/>
      <c r="RM254" s="35"/>
      <c r="RN254" s="35"/>
      <c r="RO254" s="35"/>
      <c r="RP254" s="35"/>
      <c r="RQ254" s="35"/>
      <c r="RR254" s="35"/>
      <c r="RS254" s="35"/>
      <c r="RT254" s="35"/>
      <c r="RU254" s="35"/>
      <c r="RV254" s="35"/>
      <c r="RW254" s="35"/>
      <c r="RX254" s="35"/>
      <c r="RY254" s="35"/>
      <c r="RZ254" s="35"/>
      <c r="SA254" s="35"/>
      <c r="SB254" s="35"/>
      <c r="SC254" s="35"/>
      <c r="SD254" s="35"/>
      <c r="SE254" s="35"/>
      <c r="SF254" s="35"/>
      <c r="SG254" s="35"/>
      <c r="SH254" s="35"/>
      <c r="SI254" s="35"/>
      <c r="SJ254" s="35"/>
      <c r="SK254" s="35"/>
      <c r="SL254" s="35"/>
      <c r="SM254" s="35"/>
      <c r="SN254" s="35"/>
      <c r="SO254" s="35"/>
      <c r="SP254" s="35"/>
      <c r="SQ254" s="35"/>
      <c r="SR254" s="35"/>
      <c r="SS254" s="35"/>
      <c r="ST254" s="35"/>
      <c r="SU254" s="35"/>
      <c r="SV254" s="35"/>
      <c r="SW254" s="35"/>
      <c r="SX254" s="35"/>
      <c r="SY254" s="35"/>
      <c r="SZ254" s="35"/>
      <c r="TA254" s="35"/>
      <c r="TB254" s="35"/>
      <c r="TC254" s="35"/>
      <c r="TD254" s="35"/>
      <c r="TE254" s="35"/>
      <c r="TF254" s="35"/>
      <c r="TG254" s="35"/>
      <c r="TH254" s="35"/>
      <c r="TI254" s="35"/>
      <c r="TJ254" s="35"/>
      <c r="TK254" s="35"/>
      <c r="TL254" s="35"/>
      <c r="TM254" s="35"/>
      <c r="TN254" s="35"/>
      <c r="TO254" s="35"/>
      <c r="TP254" s="35"/>
      <c r="TQ254" s="35"/>
      <c r="TR254" s="35"/>
      <c r="TS254" s="35"/>
      <c r="TT254" s="35"/>
      <c r="TU254" s="35"/>
      <c r="TV254" s="35"/>
      <c r="TW254" s="35"/>
      <c r="TX254" s="35"/>
      <c r="TY254" s="35"/>
      <c r="TZ254" s="35"/>
      <c r="UA254" s="35"/>
      <c r="UB254" s="35"/>
      <c r="UC254" s="35"/>
      <c r="UD254" s="35"/>
      <c r="UE254" s="35"/>
      <c r="UF254" s="35"/>
      <c r="UG254" s="35"/>
      <c r="UH254" s="35"/>
      <c r="UI254" s="35"/>
      <c r="UJ254" s="35"/>
      <c r="UK254" s="35"/>
      <c r="UL254" s="35"/>
      <c r="UM254" s="35"/>
      <c r="UN254" s="35"/>
      <c r="UO254" s="35"/>
      <c r="UP254" s="35"/>
      <c r="UQ254" s="35"/>
      <c r="UR254" s="35"/>
      <c r="US254" s="35"/>
      <c r="UT254" s="35"/>
      <c r="UU254" s="35"/>
      <c r="UV254" s="35"/>
      <c r="UW254" s="35"/>
      <c r="UX254" s="35"/>
      <c r="UY254" s="35"/>
      <c r="UZ254" s="35"/>
      <c r="VA254" s="35"/>
      <c r="VB254" s="35"/>
      <c r="VC254" s="35"/>
      <c r="VD254" s="35"/>
      <c r="VE254" s="35"/>
      <c r="VF254" s="35"/>
      <c r="VG254" s="35"/>
      <c r="VH254" s="35"/>
      <c r="VI254" s="35"/>
      <c r="VJ254" s="35"/>
      <c r="VK254" s="35"/>
      <c r="VL254" s="35"/>
      <c r="VM254" s="35"/>
      <c r="VN254" s="35"/>
      <c r="VO254" s="35"/>
      <c r="VP254" s="35"/>
      <c r="VQ254" s="35"/>
      <c r="VR254" s="35"/>
      <c r="VS254" s="35"/>
      <c r="VT254" s="35"/>
      <c r="VU254" s="35"/>
      <c r="VV254" s="35"/>
      <c r="VW254" s="35"/>
      <c r="VX254" s="35"/>
      <c r="VY254" s="35"/>
      <c r="VZ254" s="35"/>
      <c r="WA254" s="35"/>
      <c r="WB254" s="35"/>
      <c r="WC254" s="35"/>
      <c r="WD254" s="35"/>
      <c r="WE254" s="35"/>
      <c r="WF254" s="35"/>
      <c r="WG254" s="35"/>
      <c r="WH254" s="35"/>
      <c r="WI254" s="35"/>
      <c r="WJ254" s="35"/>
      <c r="WK254" s="35"/>
      <c r="WL254" s="35"/>
      <c r="WM254" s="35"/>
      <c r="WN254" s="35"/>
      <c r="WO254" s="35"/>
      <c r="WP254" s="35"/>
      <c r="WQ254" s="35"/>
      <c r="WR254" s="35"/>
      <c r="WS254" s="35"/>
      <c r="WT254" s="35"/>
      <c r="WU254" s="35"/>
      <c r="WV254" s="35"/>
      <c r="WW254" s="35"/>
      <c r="WX254" s="35"/>
      <c r="WY254" s="35"/>
      <c r="WZ254" s="35"/>
      <c r="XA254" s="35"/>
      <c r="XB254" s="35"/>
      <c r="XC254" s="35"/>
      <c r="XD254" s="35"/>
      <c r="XE254" s="35"/>
      <c r="XF254" s="35"/>
      <c r="XG254" s="35"/>
      <c r="XH254" s="35"/>
      <c r="XI254" s="35"/>
      <c r="XJ254" s="35"/>
      <c r="XK254" s="35"/>
      <c r="XL254" s="35"/>
      <c r="XM254" s="35"/>
      <c r="XN254" s="35"/>
      <c r="XO254" s="35"/>
      <c r="XP254" s="35"/>
      <c r="XQ254" s="35"/>
      <c r="XR254" s="35"/>
      <c r="XS254" s="35"/>
      <c r="XT254" s="35"/>
      <c r="XU254" s="35"/>
      <c r="XV254" s="35"/>
      <c r="XW254" s="35"/>
      <c r="XX254" s="35"/>
      <c r="XY254" s="35"/>
      <c r="XZ254" s="35"/>
      <c r="YA254" s="35"/>
      <c r="YB254" s="35"/>
      <c r="YC254" s="35"/>
      <c r="YD254" s="35"/>
      <c r="YE254" s="35"/>
      <c r="YF254" s="35"/>
      <c r="YG254" s="35"/>
      <c r="YH254" s="35"/>
      <c r="YI254" s="35"/>
      <c r="YJ254" s="35"/>
      <c r="YK254" s="35"/>
      <c r="YL254" s="35"/>
      <c r="YM254" s="35"/>
      <c r="YN254" s="35"/>
      <c r="YO254" s="35"/>
      <c r="YP254" s="35"/>
      <c r="YQ254" s="35"/>
      <c r="YR254" s="35"/>
      <c r="YS254" s="35"/>
      <c r="YT254" s="35"/>
      <c r="YU254" s="35"/>
      <c r="YV254" s="35"/>
      <c r="YW254" s="35"/>
      <c r="YX254" s="35"/>
      <c r="YY254" s="35"/>
      <c r="YZ254" s="35"/>
      <c r="ZA254" s="35"/>
      <c r="ZB254" s="35"/>
      <c r="ZC254" s="35"/>
      <c r="ZD254" s="35"/>
      <c r="ZE254" s="35"/>
      <c r="ZF254" s="35"/>
      <c r="ZG254" s="35"/>
      <c r="ZH254" s="35"/>
      <c r="ZI254" s="35"/>
      <c r="ZJ254" s="35"/>
      <c r="ZK254" s="35"/>
      <c r="ZL254" s="35"/>
      <c r="ZM254" s="35"/>
      <c r="ZN254" s="35"/>
      <c r="ZO254" s="35"/>
      <c r="ZP254" s="35"/>
      <c r="ZQ254" s="35"/>
      <c r="ZR254" s="35"/>
      <c r="ZS254" s="35"/>
      <c r="ZT254" s="35"/>
      <c r="ZU254" s="35"/>
      <c r="ZV254" s="35"/>
      <c r="ZW254" s="35"/>
      <c r="ZX254" s="35"/>
      <c r="ZY254" s="35"/>
      <c r="ZZ254" s="35"/>
      <c r="AAA254" s="35"/>
      <c r="AAB254" s="35"/>
      <c r="AAC254" s="35"/>
      <c r="AAD254" s="35"/>
      <c r="AAE254" s="35"/>
      <c r="AAF254" s="35"/>
      <c r="AAG254" s="35"/>
      <c r="AAH254" s="35"/>
      <c r="AAI254" s="35"/>
      <c r="AAJ254" s="35"/>
      <c r="AAK254" s="35"/>
      <c r="AAL254" s="35"/>
      <c r="AAM254" s="35"/>
      <c r="AAN254" s="35"/>
      <c r="AAO254" s="35"/>
      <c r="AAP254" s="35"/>
      <c r="AAQ254" s="35"/>
      <c r="AAR254" s="35"/>
      <c r="AAS254" s="35"/>
      <c r="AAT254" s="35"/>
      <c r="AAU254" s="35"/>
      <c r="AAV254" s="35"/>
      <c r="AAW254" s="35"/>
      <c r="AAX254" s="35"/>
      <c r="AAY254" s="35"/>
      <c r="AAZ254" s="35"/>
      <c r="ABA254" s="35"/>
      <c r="ABB254" s="35"/>
      <c r="ABC254" s="35"/>
      <c r="ABD254" s="35"/>
      <c r="ABE254" s="35"/>
      <c r="ABF254" s="35"/>
      <c r="ABG254" s="35"/>
      <c r="ABH254" s="35"/>
      <c r="ABI254" s="35"/>
      <c r="ABJ254" s="35"/>
      <c r="ABK254" s="35"/>
      <c r="ABL254" s="35"/>
      <c r="ABM254" s="35"/>
      <c r="ABN254" s="35"/>
      <c r="ABO254" s="35"/>
      <c r="ABP254" s="35"/>
      <c r="ABQ254" s="35"/>
      <c r="ABR254" s="35"/>
      <c r="ABS254" s="35"/>
      <c r="ABT254" s="35"/>
      <c r="ABU254" s="35"/>
      <c r="ABV254" s="35"/>
      <c r="ABW254" s="35"/>
      <c r="ABX254" s="35"/>
      <c r="ABY254" s="35"/>
      <c r="ABZ254" s="35"/>
      <c r="ACA254" s="35"/>
      <c r="ACB254" s="35"/>
      <c r="ACC254" s="35"/>
      <c r="ACD254" s="35"/>
      <c r="ACE254" s="35"/>
      <c r="ACF254" s="35"/>
      <c r="ACG254" s="35"/>
      <c r="ACH254" s="35"/>
      <c r="ACI254" s="35"/>
      <c r="ACJ254" s="35"/>
      <c r="ACK254" s="35"/>
      <c r="ACL254" s="35"/>
      <c r="ACM254" s="35"/>
      <c r="ACN254" s="35"/>
      <c r="ACO254" s="35"/>
      <c r="ACP254" s="35"/>
      <c r="ACQ254" s="35"/>
      <c r="ACR254" s="35"/>
      <c r="ACS254" s="35"/>
      <c r="ACT254" s="35"/>
      <c r="ACU254" s="35"/>
      <c r="ACV254" s="35"/>
      <c r="ACW254" s="35"/>
      <c r="ACX254" s="35"/>
      <c r="ACY254" s="35"/>
      <c r="ACZ254" s="35"/>
      <c r="ADA254" s="35"/>
      <c r="ADB254" s="35"/>
      <c r="ADC254" s="35"/>
      <c r="ADD254" s="35"/>
      <c r="ADE254" s="35"/>
      <c r="ADF254" s="35"/>
      <c r="ADG254" s="35"/>
      <c r="ADH254" s="35"/>
      <c r="ADI254" s="35"/>
      <c r="ADJ254" s="35"/>
      <c r="ADK254" s="35"/>
      <c r="ADL254" s="35"/>
      <c r="ADM254" s="35"/>
      <c r="ADN254" s="35"/>
      <c r="ADO254" s="35"/>
      <c r="ADP254" s="35"/>
      <c r="ADQ254" s="35"/>
      <c r="ADR254" s="35"/>
      <c r="ADS254" s="35"/>
      <c r="ADT254" s="35"/>
      <c r="ADU254" s="35"/>
      <c r="ADV254" s="35"/>
      <c r="ADW254" s="35"/>
      <c r="ADX254" s="35"/>
      <c r="ADY254" s="35"/>
      <c r="ADZ254" s="35"/>
      <c r="AEA254" s="35"/>
      <c r="AEB254" s="35"/>
      <c r="AEC254" s="35"/>
      <c r="AED254" s="35"/>
      <c r="AEE254" s="35"/>
      <c r="AEF254" s="35"/>
      <c r="AEG254" s="35"/>
      <c r="AEH254" s="35"/>
      <c r="AEI254" s="35"/>
      <c r="AEJ254" s="35"/>
      <c r="AEK254" s="35"/>
      <c r="AEL254" s="35"/>
      <c r="AEM254" s="35"/>
      <c r="AEN254" s="35"/>
      <c r="AEO254" s="35"/>
      <c r="AEP254" s="35"/>
      <c r="AEQ254" s="35"/>
      <c r="AER254" s="35"/>
      <c r="AES254" s="35"/>
      <c r="AET254" s="35"/>
      <c r="AEU254" s="35"/>
      <c r="AEV254" s="35"/>
      <c r="AEW254" s="35"/>
      <c r="AEX254" s="35"/>
      <c r="AEY254" s="35"/>
      <c r="AEZ254" s="35"/>
      <c r="AFA254" s="35"/>
      <c r="AFB254" s="35"/>
      <c r="AFC254" s="35"/>
      <c r="AFD254" s="35"/>
      <c r="AFE254" s="35"/>
      <c r="AFF254" s="35"/>
      <c r="AFG254" s="35"/>
      <c r="AFH254" s="35"/>
      <c r="AFI254" s="35"/>
      <c r="AFJ254" s="35"/>
      <c r="AFK254" s="35"/>
      <c r="AFL254" s="35"/>
      <c r="AFM254" s="35"/>
      <c r="AFN254" s="35"/>
      <c r="AFO254" s="35"/>
      <c r="AFP254" s="35"/>
      <c r="AFQ254" s="35"/>
      <c r="AFR254" s="35"/>
      <c r="AFS254" s="35"/>
      <c r="AFT254" s="35"/>
      <c r="AFU254" s="35"/>
      <c r="AFV254" s="35"/>
      <c r="AFW254" s="35"/>
      <c r="AFX254" s="35"/>
      <c r="AFY254" s="35"/>
      <c r="AFZ254" s="35"/>
      <c r="AGA254" s="35"/>
      <c r="AGB254" s="35"/>
      <c r="AGC254" s="35"/>
      <c r="AGD254" s="35"/>
      <c r="AGE254" s="35"/>
      <c r="AGF254" s="35"/>
      <c r="AGG254" s="35"/>
      <c r="AGH254" s="35"/>
      <c r="AGI254" s="35"/>
      <c r="AGJ254" s="35"/>
      <c r="AGK254" s="35"/>
      <c r="AGL254" s="35"/>
      <c r="AGM254" s="35"/>
      <c r="AGN254" s="35"/>
      <c r="AGO254" s="35"/>
      <c r="AGP254" s="35"/>
      <c r="AGQ254" s="35"/>
      <c r="AGR254" s="35"/>
      <c r="AGS254" s="35"/>
      <c r="AGT254" s="35"/>
      <c r="AGU254" s="35"/>
      <c r="AGV254" s="35"/>
      <c r="AGW254" s="35"/>
      <c r="AGX254" s="35"/>
      <c r="AGY254" s="35"/>
      <c r="AGZ254" s="35"/>
      <c r="AHA254" s="35"/>
      <c r="AHB254" s="35"/>
      <c r="AHC254" s="35"/>
      <c r="AHD254" s="35"/>
      <c r="AHE254" s="35"/>
      <c r="AHF254" s="35"/>
      <c r="AHG254" s="35"/>
      <c r="AHH254" s="35"/>
      <c r="AHI254" s="35"/>
      <c r="AHJ254" s="35"/>
      <c r="AHK254" s="35"/>
      <c r="AHL254" s="35"/>
      <c r="AHM254" s="35"/>
      <c r="AHN254" s="35"/>
      <c r="AHO254" s="35"/>
      <c r="AHP254" s="35"/>
      <c r="AHQ254" s="35"/>
      <c r="AHR254" s="35"/>
      <c r="AHS254" s="35"/>
      <c r="AHT254" s="35"/>
      <c r="AHU254" s="35"/>
      <c r="AHV254" s="35"/>
      <c r="AHW254" s="35"/>
      <c r="AHX254" s="35"/>
      <c r="AHY254" s="35"/>
      <c r="AHZ254" s="35"/>
      <c r="AIA254" s="35"/>
      <c r="AIB254" s="35"/>
      <c r="AIC254" s="35"/>
      <c r="AID254" s="35"/>
      <c r="AIE254" s="35"/>
      <c r="AIF254" s="35"/>
      <c r="AIG254" s="35"/>
      <c r="AIH254" s="35"/>
      <c r="AII254" s="35"/>
      <c r="AIJ254" s="35"/>
      <c r="AIK254" s="35"/>
      <c r="AIL254" s="35"/>
      <c r="AIM254" s="35"/>
      <c r="AIN254" s="35"/>
      <c r="AIO254" s="35"/>
      <c r="AIP254" s="35"/>
      <c r="AIQ254" s="35"/>
      <c r="AIR254" s="35"/>
      <c r="AIS254" s="35"/>
      <c r="AIT254" s="35"/>
      <c r="AIU254" s="35"/>
      <c r="AIV254" s="35"/>
      <c r="AIW254" s="35"/>
      <c r="AIX254" s="35"/>
      <c r="AIY254" s="35"/>
      <c r="AIZ254" s="35"/>
      <c r="AJA254" s="35"/>
      <c r="AJB254" s="35"/>
      <c r="AJC254" s="35"/>
      <c r="AJD254" s="35"/>
      <c r="AJE254" s="35"/>
      <c r="AJF254" s="35"/>
      <c r="AJG254" s="35"/>
      <c r="AJH254" s="35"/>
      <c r="AJI254" s="35"/>
      <c r="AJJ254" s="35"/>
      <c r="AJK254" s="35"/>
      <c r="AJL254" s="35"/>
      <c r="AJM254" s="35"/>
      <c r="AJN254" s="35"/>
      <c r="AJO254" s="35"/>
      <c r="AJP254" s="35"/>
      <c r="AJQ254" s="35"/>
      <c r="AJR254" s="35"/>
      <c r="AJS254" s="35"/>
      <c r="AJT254" s="35"/>
      <c r="AJU254" s="35"/>
      <c r="AJV254" s="35"/>
      <c r="AJW254" s="35"/>
      <c r="AJX254" s="35"/>
      <c r="AJY254" s="35"/>
      <c r="AJZ254" s="35"/>
      <c r="AKA254" s="35"/>
      <c r="AKB254" s="35"/>
      <c r="AKC254" s="35"/>
      <c r="AKD254" s="35"/>
      <c r="AKE254" s="35"/>
      <c r="AKF254" s="35"/>
      <c r="AKG254" s="35"/>
      <c r="AKH254" s="35"/>
      <c r="AKI254" s="35"/>
      <c r="AKJ254" s="35"/>
      <c r="AKK254" s="35"/>
      <c r="AKL254" s="35"/>
      <c r="AKM254" s="35"/>
      <c r="AKN254" s="35"/>
      <c r="AKO254" s="35"/>
      <c r="AKP254" s="35"/>
      <c r="AKQ254" s="35"/>
      <c r="AKR254" s="35"/>
      <c r="AKS254" s="35"/>
      <c r="AKT254" s="35"/>
      <c r="AKU254" s="35"/>
      <c r="AKV254" s="35"/>
      <c r="AKW254" s="35"/>
      <c r="AKX254" s="35"/>
      <c r="AKY254" s="35"/>
      <c r="AKZ254" s="35"/>
      <c r="ALA254" s="35"/>
      <c r="ALB254" s="35"/>
      <c r="ALC254" s="35"/>
      <c r="ALD254" s="35"/>
      <c r="ALE254" s="35"/>
      <c r="ALF254" s="35"/>
      <c r="ALG254" s="35"/>
      <c r="ALH254" s="35"/>
      <c r="ALI254" s="35"/>
      <c r="ALJ254" s="35"/>
      <c r="ALK254" s="35"/>
      <c r="ALL254" s="35"/>
      <c r="ALM254" s="35"/>
      <c r="ALN254" s="35"/>
      <c r="ALO254" s="35"/>
      <c r="ALP254" s="35"/>
      <c r="ALQ254" s="35"/>
      <c r="ALR254" s="35"/>
      <c r="ALS254" s="35"/>
      <c r="ALT254" s="35"/>
      <c r="ALU254" s="35"/>
      <c r="ALV254" s="35"/>
      <c r="ALW254" s="35"/>
      <c r="ALX254" s="35"/>
      <c r="ALY254" s="35"/>
      <c r="ALZ254" s="35"/>
      <c r="AMA254" s="35"/>
    </row>
    <row r="255" spans="14:1015">
      <c r="N255" s="3">
        <f>Y255*info!T$4+AC255*info!T$5+AG255*info!T$6+AK255*info!T$7+N254</f>
        <v>6.134999999999998</v>
      </c>
      <c r="P255" s="45">
        <v>215</v>
      </c>
      <c r="Q255" s="131"/>
      <c r="R255" s="131"/>
      <c r="S255" s="161">
        <f t="shared" si="125"/>
        <v>3.7915810276679847E-2</v>
      </c>
      <c r="T255" s="169">
        <f>AA254*$AA$30*$AA$34*(1-$AA$32)+AE254*$AE$30*$AE$34*(1-$AE$32)+AI254*$AI$30*$AI$34*(1-$AI$32)+AM254*$AM$30*$AM$34*(1-$AM$32)+AQ254*$AQ$30*$AQ$34*(1-$AQ$32)+AU254*$AU$30*$AU$34*(1-$AU$32)+Q255-R255+AW254+AX254+Advance!G229</f>
        <v>0.34559999999999869</v>
      </c>
      <c r="U255" s="132">
        <f t="shared" si="134"/>
        <v>0</v>
      </c>
      <c r="V255" s="165">
        <f t="shared" si="113"/>
        <v>0.34559999999999869</v>
      </c>
      <c r="W255" s="166">
        <f t="shared" si="126"/>
        <v>13.667999999999999</v>
      </c>
      <c r="X255" s="49"/>
      <c r="Y255" s="42">
        <f t="shared" si="105"/>
        <v>0</v>
      </c>
      <c r="Z255" s="46">
        <f t="shared" si="127"/>
        <v>0</v>
      </c>
      <c r="AA255" s="47">
        <f t="shared" si="114"/>
        <v>0</v>
      </c>
      <c r="AB255" s="48">
        <f t="shared" si="115"/>
        <v>0.34559999999999869</v>
      </c>
      <c r="AC255" s="49">
        <f t="shared" si="116"/>
        <v>0</v>
      </c>
      <c r="AD255" s="46">
        <f t="shared" si="128"/>
        <v>0</v>
      </c>
      <c r="AE255" s="46">
        <f t="shared" si="117"/>
        <v>100</v>
      </c>
      <c r="AF255" s="50">
        <f t="shared" si="106"/>
        <v>0.34559999999999869</v>
      </c>
      <c r="AG255" s="42">
        <f t="shared" si="129"/>
        <v>4</v>
      </c>
      <c r="AH255" s="46">
        <f t="shared" si="130"/>
        <v>-4</v>
      </c>
      <c r="AI255" s="46">
        <f t="shared" si="118"/>
        <v>200</v>
      </c>
      <c r="AJ255" s="50">
        <f t="shared" si="107"/>
        <v>0.24959999999999868</v>
      </c>
      <c r="AK255" s="42">
        <f t="shared" si="119"/>
        <v>6</v>
      </c>
      <c r="AL255" s="46">
        <f t="shared" si="131"/>
        <v>-4</v>
      </c>
      <c r="AM255" s="46">
        <f t="shared" si="120"/>
        <v>213</v>
      </c>
      <c r="AN255" s="50">
        <f t="shared" si="108"/>
        <v>3.3599999999998714E-2</v>
      </c>
      <c r="AO255" s="42">
        <f t="shared" si="121"/>
        <v>0</v>
      </c>
      <c r="AP255" s="46">
        <f t="shared" si="132"/>
        <v>0</v>
      </c>
      <c r="AQ255" s="46">
        <f t="shared" si="122"/>
        <v>0</v>
      </c>
      <c r="AR255" s="50">
        <f t="shared" si="109"/>
        <v>3.3599999999998714E-2</v>
      </c>
      <c r="AS255" s="42">
        <f t="shared" si="123"/>
        <v>0</v>
      </c>
      <c r="AT255" s="46">
        <f t="shared" si="133"/>
        <v>0</v>
      </c>
      <c r="AU255" s="46">
        <f t="shared" si="124"/>
        <v>0</v>
      </c>
      <c r="AV255" s="51">
        <f t="shared" si="110"/>
        <v>3.3599999999998714E-2</v>
      </c>
      <c r="AW255" s="42">
        <f t="shared" si="111"/>
        <v>0.34559999999999869</v>
      </c>
      <c r="AX255" s="43">
        <f t="shared" si="112"/>
        <v>-0.31199999999999994</v>
      </c>
      <c r="AY255" s="42">
        <f t="shared" si="135"/>
        <v>513</v>
      </c>
      <c r="AZ255" s="52">
        <f t="shared" si="136"/>
        <v>13.667999999999999</v>
      </c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  <c r="QR255" s="35"/>
      <c r="QS255" s="35"/>
      <c r="QT255" s="35"/>
      <c r="QU255" s="35"/>
      <c r="QV255" s="35"/>
      <c r="QW255" s="35"/>
      <c r="QX255" s="35"/>
      <c r="QY255" s="35"/>
      <c r="QZ255" s="35"/>
      <c r="RA255" s="35"/>
      <c r="RB255" s="35"/>
      <c r="RC255" s="35"/>
      <c r="RD255" s="35"/>
      <c r="RE255" s="35"/>
      <c r="RF255" s="35"/>
      <c r="RG255" s="35"/>
      <c r="RH255" s="35"/>
      <c r="RI255" s="35"/>
      <c r="RJ255" s="35"/>
      <c r="RK255" s="35"/>
      <c r="RL255" s="35"/>
      <c r="RM255" s="35"/>
      <c r="RN255" s="35"/>
      <c r="RO255" s="35"/>
      <c r="RP255" s="35"/>
      <c r="RQ255" s="35"/>
      <c r="RR255" s="35"/>
      <c r="RS255" s="35"/>
      <c r="RT255" s="35"/>
      <c r="RU255" s="35"/>
      <c r="RV255" s="35"/>
      <c r="RW255" s="35"/>
      <c r="RX255" s="35"/>
      <c r="RY255" s="35"/>
      <c r="RZ255" s="35"/>
      <c r="SA255" s="35"/>
      <c r="SB255" s="35"/>
      <c r="SC255" s="35"/>
      <c r="SD255" s="35"/>
      <c r="SE255" s="35"/>
      <c r="SF255" s="35"/>
      <c r="SG255" s="35"/>
      <c r="SH255" s="35"/>
      <c r="SI255" s="35"/>
      <c r="SJ255" s="35"/>
      <c r="SK255" s="35"/>
      <c r="SL255" s="35"/>
      <c r="SM255" s="35"/>
      <c r="SN255" s="35"/>
      <c r="SO255" s="35"/>
      <c r="SP255" s="35"/>
      <c r="SQ255" s="35"/>
      <c r="SR255" s="35"/>
      <c r="SS255" s="35"/>
      <c r="ST255" s="35"/>
      <c r="SU255" s="35"/>
      <c r="SV255" s="35"/>
      <c r="SW255" s="35"/>
      <c r="SX255" s="35"/>
      <c r="SY255" s="35"/>
      <c r="SZ255" s="35"/>
      <c r="TA255" s="35"/>
      <c r="TB255" s="35"/>
      <c r="TC255" s="35"/>
      <c r="TD255" s="35"/>
      <c r="TE255" s="35"/>
      <c r="TF255" s="35"/>
      <c r="TG255" s="35"/>
      <c r="TH255" s="35"/>
      <c r="TI255" s="35"/>
      <c r="TJ255" s="35"/>
      <c r="TK255" s="35"/>
      <c r="TL255" s="35"/>
      <c r="TM255" s="35"/>
      <c r="TN255" s="35"/>
      <c r="TO255" s="35"/>
      <c r="TP255" s="35"/>
      <c r="TQ255" s="35"/>
      <c r="TR255" s="35"/>
      <c r="TS255" s="35"/>
      <c r="TT255" s="35"/>
      <c r="TU255" s="35"/>
      <c r="TV255" s="35"/>
      <c r="TW255" s="35"/>
      <c r="TX255" s="35"/>
      <c r="TY255" s="35"/>
      <c r="TZ255" s="35"/>
      <c r="UA255" s="35"/>
      <c r="UB255" s="35"/>
      <c r="UC255" s="35"/>
      <c r="UD255" s="35"/>
      <c r="UE255" s="35"/>
      <c r="UF255" s="35"/>
      <c r="UG255" s="35"/>
      <c r="UH255" s="35"/>
      <c r="UI255" s="35"/>
      <c r="UJ255" s="35"/>
      <c r="UK255" s="35"/>
      <c r="UL255" s="35"/>
      <c r="UM255" s="35"/>
      <c r="UN255" s="35"/>
      <c r="UO255" s="35"/>
      <c r="UP255" s="35"/>
      <c r="UQ255" s="35"/>
      <c r="UR255" s="35"/>
      <c r="US255" s="35"/>
      <c r="UT255" s="35"/>
      <c r="UU255" s="35"/>
      <c r="UV255" s="35"/>
      <c r="UW255" s="35"/>
      <c r="UX255" s="35"/>
      <c r="UY255" s="35"/>
      <c r="UZ255" s="35"/>
      <c r="VA255" s="35"/>
      <c r="VB255" s="35"/>
      <c r="VC255" s="35"/>
      <c r="VD255" s="35"/>
      <c r="VE255" s="35"/>
      <c r="VF255" s="35"/>
      <c r="VG255" s="35"/>
      <c r="VH255" s="35"/>
      <c r="VI255" s="35"/>
      <c r="VJ255" s="35"/>
      <c r="VK255" s="35"/>
      <c r="VL255" s="35"/>
      <c r="VM255" s="35"/>
      <c r="VN255" s="35"/>
      <c r="VO255" s="35"/>
      <c r="VP255" s="35"/>
      <c r="VQ255" s="35"/>
      <c r="VR255" s="35"/>
      <c r="VS255" s="35"/>
      <c r="VT255" s="35"/>
      <c r="VU255" s="35"/>
      <c r="VV255" s="35"/>
      <c r="VW255" s="35"/>
      <c r="VX255" s="35"/>
      <c r="VY255" s="35"/>
      <c r="VZ255" s="35"/>
      <c r="WA255" s="35"/>
      <c r="WB255" s="35"/>
      <c r="WC255" s="35"/>
      <c r="WD255" s="35"/>
      <c r="WE255" s="35"/>
      <c r="WF255" s="35"/>
      <c r="WG255" s="35"/>
      <c r="WH255" s="35"/>
      <c r="WI255" s="35"/>
      <c r="WJ255" s="35"/>
      <c r="WK255" s="35"/>
      <c r="WL255" s="35"/>
      <c r="WM255" s="35"/>
      <c r="WN255" s="35"/>
      <c r="WO255" s="35"/>
      <c r="WP255" s="35"/>
      <c r="WQ255" s="35"/>
      <c r="WR255" s="35"/>
      <c r="WS255" s="35"/>
      <c r="WT255" s="35"/>
      <c r="WU255" s="35"/>
      <c r="WV255" s="35"/>
      <c r="WW255" s="35"/>
      <c r="WX255" s="35"/>
      <c r="WY255" s="35"/>
      <c r="WZ255" s="35"/>
      <c r="XA255" s="35"/>
      <c r="XB255" s="35"/>
      <c r="XC255" s="35"/>
      <c r="XD255" s="35"/>
      <c r="XE255" s="35"/>
      <c r="XF255" s="35"/>
      <c r="XG255" s="35"/>
      <c r="XH255" s="35"/>
      <c r="XI255" s="35"/>
      <c r="XJ255" s="35"/>
      <c r="XK255" s="35"/>
      <c r="XL255" s="35"/>
      <c r="XM255" s="35"/>
      <c r="XN255" s="35"/>
      <c r="XO255" s="35"/>
      <c r="XP255" s="35"/>
      <c r="XQ255" s="35"/>
      <c r="XR255" s="35"/>
      <c r="XS255" s="35"/>
      <c r="XT255" s="35"/>
      <c r="XU255" s="35"/>
      <c r="XV255" s="35"/>
      <c r="XW255" s="35"/>
      <c r="XX255" s="35"/>
      <c r="XY255" s="35"/>
      <c r="XZ255" s="35"/>
      <c r="YA255" s="35"/>
      <c r="YB255" s="35"/>
      <c r="YC255" s="35"/>
      <c r="YD255" s="35"/>
      <c r="YE255" s="35"/>
      <c r="YF255" s="35"/>
      <c r="YG255" s="35"/>
      <c r="YH255" s="35"/>
      <c r="YI255" s="35"/>
      <c r="YJ255" s="35"/>
      <c r="YK255" s="35"/>
      <c r="YL255" s="35"/>
      <c r="YM255" s="35"/>
      <c r="YN255" s="35"/>
      <c r="YO255" s="35"/>
      <c r="YP255" s="35"/>
      <c r="YQ255" s="35"/>
      <c r="YR255" s="35"/>
      <c r="YS255" s="35"/>
      <c r="YT255" s="35"/>
      <c r="YU255" s="35"/>
      <c r="YV255" s="35"/>
      <c r="YW255" s="35"/>
      <c r="YX255" s="35"/>
      <c r="YY255" s="35"/>
      <c r="YZ255" s="35"/>
      <c r="ZA255" s="35"/>
      <c r="ZB255" s="35"/>
      <c r="ZC255" s="35"/>
      <c r="ZD255" s="35"/>
      <c r="ZE255" s="35"/>
      <c r="ZF255" s="35"/>
      <c r="ZG255" s="35"/>
      <c r="ZH255" s="35"/>
      <c r="ZI255" s="35"/>
      <c r="ZJ255" s="35"/>
      <c r="ZK255" s="35"/>
      <c r="ZL255" s="35"/>
      <c r="ZM255" s="35"/>
      <c r="ZN255" s="35"/>
      <c r="ZO255" s="35"/>
      <c r="ZP255" s="35"/>
      <c r="ZQ255" s="35"/>
      <c r="ZR255" s="35"/>
      <c r="ZS255" s="35"/>
      <c r="ZT255" s="35"/>
      <c r="ZU255" s="35"/>
      <c r="ZV255" s="35"/>
      <c r="ZW255" s="35"/>
      <c r="ZX255" s="35"/>
      <c r="ZY255" s="35"/>
      <c r="ZZ255" s="35"/>
      <c r="AAA255" s="35"/>
      <c r="AAB255" s="35"/>
      <c r="AAC255" s="35"/>
      <c r="AAD255" s="35"/>
      <c r="AAE255" s="35"/>
      <c r="AAF255" s="35"/>
      <c r="AAG255" s="35"/>
      <c r="AAH255" s="35"/>
      <c r="AAI255" s="35"/>
      <c r="AAJ255" s="35"/>
      <c r="AAK255" s="35"/>
      <c r="AAL255" s="35"/>
      <c r="AAM255" s="35"/>
      <c r="AAN255" s="35"/>
      <c r="AAO255" s="35"/>
      <c r="AAP255" s="35"/>
      <c r="AAQ255" s="35"/>
      <c r="AAR255" s="35"/>
      <c r="AAS255" s="35"/>
      <c r="AAT255" s="35"/>
      <c r="AAU255" s="35"/>
      <c r="AAV255" s="35"/>
      <c r="AAW255" s="35"/>
      <c r="AAX255" s="35"/>
      <c r="AAY255" s="35"/>
      <c r="AAZ255" s="35"/>
      <c r="ABA255" s="35"/>
      <c r="ABB255" s="35"/>
      <c r="ABC255" s="35"/>
      <c r="ABD255" s="35"/>
      <c r="ABE255" s="35"/>
      <c r="ABF255" s="35"/>
      <c r="ABG255" s="35"/>
      <c r="ABH255" s="35"/>
      <c r="ABI255" s="35"/>
      <c r="ABJ255" s="35"/>
      <c r="ABK255" s="35"/>
      <c r="ABL255" s="35"/>
      <c r="ABM255" s="35"/>
      <c r="ABN255" s="35"/>
      <c r="ABO255" s="35"/>
      <c r="ABP255" s="35"/>
      <c r="ABQ255" s="35"/>
      <c r="ABR255" s="35"/>
      <c r="ABS255" s="35"/>
      <c r="ABT255" s="35"/>
      <c r="ABU255" s="35"/>
      <c r="ABV255" s="35"/>
      <c r="ABW255" s="35"/>
      <c r="ABX255" s="35"/>
      <c r="ABY255" s="35"/>
      <c r="ABZ255" s="35"/>
      <c r="ACA255" s="35"/>
      <c r="ACB255" s="35"/>
      <c r="ACC255" s="35"/>
      <c r="ACD255" s="35"/>
      <c r="ACE255" s="35"/>
      <c r="ACF255" s="35"/>
      <c r="ACG255" s="35"/>
      <c r="ACH255" s="35"/>
      <c r="ACI255" s="35"/>
      <c r="ACJ255" s="35"/>
      <c r="ACK255" s="35"/>
      <c r="ACL255" s="35"/>
      <c r="ACM255" s="35"/>
      <c r="ACN255" s="35"/>
      <c r="ACO255" s="35"/>
      <c r="ACP255" s="35"/>
      <c r="ACQ255" s="35"/>
      <c r="ACR255" s="35"/>
      <c r="ACS255" s="35"/>
      <c r="ACT255" s="35"/>
      <c r="ACU255" s="35"/>
      <c r="ACV255" s="35"/>
      <c r="ACW255" s="35"/>
      <c r="ACX255" s="35"/>
      <c r="ACY255" s="35"/>
      <c r="ACZ255" s="35"/>
      <c r="ADA255" s="35"/>
      <c r="ADB255" s="35"/>
      <c r="ADC255" s="35"/>
      <c r="ADD255" s="35"/>
      <c r="ADE255" s="35"/>
      <c r="ADF255" s="35"/>
      <c r="ADG255" s="35"/>
      <c r="ADH255" s="35"/>
      <c r="ADI255" s="35"/>
      <c r="ADJ255" s="35"/>
      <c r="ADK255" s="35"/>
      <c r="ADL255" s="35"/>
      <c r="ADM255" s="35"/>
      <c r="ADN255" s="35"/>
      <c r="ADO255" s="35"/>
      <c r="ADP255" s="35"/>
      <c r="ADQ255" s="35"/>
      <c r="ADR255" s="35"/>
      <c r="ADS255" s="35"/>
      <c r="ADT255" s="35"/>
      <c r="ADU255" s="35"/>
      <c r="ADV255" s="35"/>
      <c r="ADW255" s="35"/>
      <c r="ADX255" s="35"/>
      <c r="ADY255" s="35"/>
      <c r="ADZ255" s="35"/>
      <c r="AEA255" s="35"/>
      <c r="AEB255" s="35"/>
      <c r="AEC255" s="35"/>
      <c r="AED255" s="35"/>
      <c r="AEE255" s="35"/>
      <c r="AEF255" s="35"/>
      <c r="AEG255" s="35"/>
      <c r="AEH255" s="35"/>
      <c r="AEI255" s="35"/>
      <c r="AEJ255" s="35"/>
      <c r="AEK255" s="35"/>
      <c r="AEL255" s="35"/>
      <c r="AEM255" s="35"/>
      <c r="AEN255" s="35"/>
      <c r="AEO255" s="35"/>
      <c r="AEP255" s="35"/>
      <c r="AEQ255" s="35"/>
      <c r="AER255" s="35"/>
      <c r="AES255" s="35"/>
      <c r="AET255" s="35"/>
      <c r="AEU255" s="35"/>
      <c r="AEV255" s="35"/>
      <c r="AEW255" s="35"/>
      <c r="AEX255" s="35"/>
      <c r="AEY255" s="35"/>
      <c r="AEZ255" s="35"/>
      <c r="AFA255" s="35"/>
      <c r="AFB255" s="35"/>
      <c r="AFC255" s="35"/>
      <c r="AFD255" s="35"/>
      <c r="AFE255" s="35"/>
      <c r="AFF255" s="35"/>
      <c r="AFG255" s="35"/>
      <c r="AFH255" s="35"/>
      <c r="AFI255" s="35"/>
      <c r="AFJ255" s="35"/>
      <c r="AFK255" s="35"/>
      <c r="AFL255" s="35"/>
      <c r="AFM255" s="35"/>
      <c r="AFN255" s="35"/>
      <c r="AFO255" s="35"/>
      <c r="AFP255" s="35"/>
      <c r="AFQ255" s="35"/>
      <c r="AFR255" s="35"/>
      <c r="AFS255" s="35"/>
      <c r="AFT255" s="35"/>
      <c r="AFU255" s="35"/>
      <c r="AFV255" s="35"/>
      <c r="AFW255" s="35"/>
      <c r="AFX255" s="35"/>
      <c r="AFY255" s="35"/>
      <c r="AFZ255" s="35"/>
      <c r="AGA255" s="35"/>
      <c r="AGB255" s="35"/>
      <c r="AGC255" s="35"/>
      <c r="AGD255" s="35"/>
      <c r="AGE255" s="35"/>
      <c r="AGF255" s="35"/>
      <c r="AGG255" s="35"/>
      <c r="AGH255" s="35"/>
      <c r="AGI255" s="35"/>
      <c r="AGJ255" s="35"/>
      <c r="AGK255" s="35"/>
      <c r="AGL255" s="35"/>
      <c r="AGM255" s="35"/>
      <c r="AGN255" s="35"/>
      <c r="AGO255" s="35"/>
      <c r="AGP255" s="35"/>
      <c r="AGQ255" s="35"/>
      <c r="AGR255" s="35"/>
      <c r="AGS255" s="35"/>
      <c r="AGT255" s="35"/>
      <c r="AGU255" s="35"/>
      <c r="AGV255" s="35"/>
      <c r="AGW255" s="35"/>
      <c r="AGX255" s="35"/>
      <c r="AGY255" s="35"/>
      <c r="AGZ255" s="35"/>
      <c r="AHA255" s="35"/>
      <c r="AHB255" s="35"/>
      <c r="AHC255" s="35"/>
      <c r="AHD255" s="35"/>
      <c r="AHE255" s="35"/>
      <c r="AHF255" s="35"/>
      <c r="AHG255" s="35"/>
      <c r="AHH255" s="35"/>
      <c r="AHI255" s="35"/>
      <c r="AHJ255" s="35"/>
      <c r="AHK255" s="35"/>
      <c r="AHL255" s="35"/>
      <c r="AHM255" s="35"/>
      <c r="AHN255" s="35"/>
      <c r="AHO255" s="35"/>
      <c r="AHP255" s="35"/>
      <c r="AHQ255" s="35"/>
      <c r="AHR255" s="35"/>
      <c r="AHS255" s="35"/>
      <c r="AHT255" s="35"/>
      <c r="AHU255" s="35"/>
      <c r="AHV255" s="35"/>
      <c r="AHW255" s="35"/>
      <c r="AHX255" s="35"/>
      <c r="AHY255" s="35"/>
      <c r="AHZ255" s="35"/>
      <c r="AIA255" s="35"/>
      <c r="AIB255" s="35"/>
      <c r="AIC255" s="35"/>
      <c r="AID255" s="35"/>
      <c r="AIE255" s="35"/>
      <c r="AIF255" s="35"/>
      <c r="AIG255" s="35"/>
      <c r="AIH255" s="35"/>
      <c r="AII255" s="35"/>
      <c r="AIJ255" s="35"/>
      <c r="AIK255" s="35"/>
      <c r="AIL255" s="35"/>
      <c r="AIM255" s="35"/>
      <c r="AIN255" s="35"/>
      <c r="AIO255" s="35"/>
      <c r="AIP255" s="35"/>
      <c r="AIQ255" s="35"/>
      <c r="AIR255" s="35"/>
      <c r="AIS255" s="35"/>
      <c r="AIT255" s="35"/>
      <c r="AIU255" s="35"/>
      <c r="AIV255" s="35"/>
      <c r="AIW255" s="35"/>
      <c r="AIX255" s="35"/>
      <c r="AIY255" s="35"/>
      <c r="AIZ255" s="35"/>
      <c r="AJA255" s="35"/>
      <c r="AJB255" s="35"/>
      <c r="AJC255" s="35"/>
      <c r="AJD255" s="35"/>
      <c r="AJE255" s="35"/>
      <c r="AJF255" s="35"/>
      <c r="AJG255" s="35"/>
      <c r="AJH255" s="35"/>
      <c r="AJI255" s="35"/>
      <c r="AJJ255" s="35"/>
      <c r="AJK255" s="35"/>
      <c r="AJL255" s="35"/>
      <c r="AJM255" s="35"/>
      <c r="AJN255" s="35"/>
      <c r="AJO255" s="35"/>
      <c r="AJP255" s="35"/>
      <c r="AJQ255" s="35"/>
      <c r="AJR255" s="35"/>
      <c r="AJS255" s="35"/>
      <c r="AJT255" s="35"/>
      <c r="AJU255" s="35"/>
      <c r="AJV255" s="35"/>
      <c r="AJW255" s="35"/>
      <c r="AJX255" s="35"/>
      <c r="AJY255" s="35"/>
      <c r="AJZ255" s="35"/>
      <c r="AKA255" s="35"/>
      <c r="AKB255" s="35"/>
      <c r="AKC255" s="35"/>
      <c r="AKD255" s="35"/>
      <c r="AKE255" s="35"/>
      <c r="AKF255" s="35"/>
      <c r="AKG255" s="35"/>
      <c r="AKH255" s="35"/>
      <c r="AKI255" s="35"/>
      <c r="AKJ255" s="35"/>
      <c r="AKK255" s="35"/>
      <c r="AKL255" s="35"/>
      <c r="AKM255" s="35"/>
      <c r="AKN255" s="35"/>
      <c r="AKO255" s="35"/>
      <c r="AKP255" s="35"/>
      <c r="AKQ255" s="35"/>
      <c r="AKR255" s="35"/>
      <c r="AKS255" s="35"/>
      <c r="AKT255" s="35"/>
      <c r="AKU255" s="35"/>
      <c r="AKV255" s="35"/>
      <c r="AKW255" s="35"/>
      <c r="AKX255" s="35"/>
      <c r="AKY255" s="35"/>
      <c r="AKZ255" s="35"/>
      <c r="ALA255" s="35"/>
      <c r="ALB255" s="35"/>
      <c r="ALC255" s="35"/>
      <c r="ALD255" s="35"/>
      <c r="ALE255" s="35"/>
      <c r="ALF255" s="35"/>
      <c r="ALG255" s="35"/>
      <c r="ALH255" s="35"/>
      <c r="ALI255" s="35"/>
      <c r="ALJ255" s="35"/>
      <c r="ALK255" s="35"/>
      <c r="ALL255" s="35"/>
      <c r="ALM255" s="35"/>
      <c r="ALN255" s="35"/>
      <c r="ALO255" s="35"/>
      <c r="ALP255" s="35"/>
      <c r="ALQ255" s="35"/>
      <c r="ALR255" s="35"/>
      <c r="ALS255" s="35"/>
      <c r="ALT255" s="35"/>
      <c r="ALU255" s="35"/>
      <c r="ALV255" s="35"/>
      <c r="ALW255" s="35"/>
      <c r="ALX255" s="35"/>
      <c r="ALY255" s="35"/>
      <c r="ALZ255" s="35"/>
      <c r="AMA255" s="35"/>
    </row>
    <row r="256" spans="14:1015">
      <c r="N256" s="3">
        <f>Y256*info!T$4+AC256*info!T$5+AG256*info!T$6+AK256*info!T$7+N255</f>
        <v>6.1781999999999977</v>
      </c>
      <c r="P256" s="45">
        <v>216</v>
      </c>
      <c r="Q256" s="131"/>
      <c r="R256" s="131"/>
      <c r="S256" s="161">
        <f t="shared" si="125"/>
        <v>3.8079446640316206E-2</v>
      </c>
      <c r="T256" s="169">
        <f>AA255*$AA$30*$AA$34*(1-$AA$32)+AE255*$AE$30*$AE$34*(1-$AE$32)+AI255*$AI$30*$AI$34*(1-$AI$32)+AM255*$AM$30*$AM$34*(1-$AM$32)+AQ255*$AQ$30*$AQ$34*(1-$AQ$32)+AU255*$AU$30*$AU$34*(1-$AU$32)+Q256-R256+AW255+AX255+Advance!G230</f>
        <v>0.37529999999999875</v>
      </c>
      <c r="U256" s="132">
        <f t="shared" si="134"/>
        <v>0</v>
      </c>
      <c r="V256" s="165">
        <f t="shared" si="113"/>
        <v>0.37529999999999875</v>
      </c>
      <c r="W256" s="166">
        <f t="shared" si="126"/>
        <v>13.739999999999998</v>
      </c>
      <c r="X256" s="49"/>
      <c r="Y256" s="42">
        <f t="shared" si="105"/>
        <v>0</v>
      </c>
      <c r="Z256" s="46">
        <f t="shared" si="127"/>
        <v>0</v>
      </c>
      <c r="AA256" s="47">
        <f t="shared" si="114"/>
        <v>0</v>
      </c>
      <c r="AB256" s="48">
        <f t="shared" si="115"/>
        <v>0.37529999999999875</v>
      </c>
      <c r="AC256" s="49">
        <f t="shared" si="116"/>
        <v>0</v>
      </c>
      <c r="AD256" s="46">
        <f t="shared" si="128"/>
        <v>0</v>
      </c>
      <c r="AE256" s="46">
        <f t="shared" si="117"/>
        <v>100</v>
      </c>
      <c r="AF256" s="50">
        <f t="shared" si="106"/>
        <v>0.37529999999999875</v>
      </c>
      <c r="AG256" s="42">
        <f t="shared" si="129"/>
        <v>5</v>
      </c>
      <c r="AH256" s="46">
        <f t="shared" si="130"/>
        <v>-5</v>
      </c>
      <c r="AI256" s="46">
        <f t="shared" si="118"/>
        <v>200</v>
      </c>
      <c r="AJ256" s="50">
        <f t="shared" si="107"/>
        <v>0.25529999999999875</v>
      </c>
      <c r="AK256" s="42">
        <f t="shared" si="119"/>
        <v>7</v>
      </c>
      <c r="AL256" s="46">
        <f t="shared" si="131"/>
        <v>-5</v>
      </c>
      <c r="AM256" s="46">
        <f t="shared" si="120"/>
        <v>215</v>
      </c>
      <c r="AN256" s="50">
        <f t="shared" si="108"/>
        <v>3.2999999999987484E-3</v>
      </c>
      <c r="AO256" s="42">
        <f t="shared" si="121"/>
        <v>0</v>
      </c>
      <c r="AP256" s="46">
        <f t="shared" si="132"/>
        <v>0</v>
      </c>
      <c r="AQ256" s="46">
        <f t="shared" si="122"/>
        <v>0</v>
      </c>
      <c r="AR256" s="50">
        <f t="shared" si="109"/>
        <v>3.2999999999987484E-3</v>
      </c>
      <c r="AS256" s="42">
        <f t="shared" si="123"/>
        <v>0</v>
      </c>
      <c r="AT256" s="46">
        <f t="shared" si="133"/>
        <v>0</v>
      </c>
      <c r="AU256" s="46">
        <f t="shared" si="124"/>
        <v>0</v>
      </c>
      <c r="AV256" s="51">
        <f t="shared" si="110"/>
        <v>3.2999999999987484E-3</v>
      </c>
      <c r="AW256" s="42">
        <f t="shared" si="111"/>
        <v>0.37529999999999875</v>
      </c>
      <c r="AX256" s="43">
        <f t="shared" si="112"/>
        <v>-0.372</v>
      </c>
      <c r="AY256" s="42">
        <f t="shared" si="135"/>
        <v>515</v>
      </c>
      <c r="AZ256" s="52">
        <f t="shared" si="136"/>
        <v>13.739999999999998</v>
      </c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  <c r="QR256" s="35"/>
      <c r="QS256" s="35"/>
      <c r="QT256" s="35"/>
      <c r="QU256" s="35"/>
      <c r="QV256" s="35"/>
      <c r="QW256" s="35"/>
      <c r="QX256" s="35"/>
      <c r="QY256" s="35"/>
      <c r="QZ256" s="35"/>
      <c r="RA256" s="35"/>
      <c r="RB256" s="35"/>
      <c r="RC256" s="35"/>
      <c r="RD256" s="35"/>
      <c r="RE256" s="35"/>
      <c r="RF256" s="35"/>
      <c r="RG256" s="35"/>
      <c r="RH256" s="35"/>
      <c r="RI256" s="35"/>
      <c r="RJ256" s="35"/>
      <c r="RK256" s="35"/>
      <c r="RL256" s="35"/>
      <c r="RM256" s="35"/>
      <c r="RN256" s="35"/>
      <c r="RO256" s="35"/>
      <c r="RP256" s="35"/>
      <c r="RQ256" s="35"/>
      <c r="RR256" s="35"/>
      <c r="RS256" s="35"/>
      <c r="RT256" s="35"/>
      <c r="RU256" s="35"/>
      <c r="RV256" s="35"/>
      <c r="RW256" s="35"/>
      <c r="RX256" s="35"/>
      <c r="RY256" s="35"/>
      <c r="RZ256" s="35"/>
      <c r="SA256" s="35"/>
      <c r="SB256" s="35"/>
      <c r="SC256" s="35"/>
      <c r="SD256" s="35"/>
      <c r="SE256" s="35"/>
      <c r="SF256" s="35"/>
      <c r="SG256" s="35"/>
      <c r="SH256" s="35"/>
      <c r="SI256" s="35"/>
      <c r="SJ256" s="35"/>
      <c r="SK256" s="35"/>
      <c r="SL256" s="35"/>
      <c r="SM256" s="35"/>
      <c r="SN256" s="35"/>
      <c r="SO256" s="35"/>
      <c r="SP256" s="35"/>
      <c r="SQ256" s="35"/>
      <c r="SR256" s="35"/>
      <c r="SS256" s="35"/>
      <c r="ST256" s="35"/>
      <c r="SU256" s="35"/>
      <c r="SV256" s="35"/>
      <c r="SW256" s="35"/>
      <c r="SX256" s="35"/>
      <c r="SY256" s="35"/>
      <c r="SZ256" s="35"/>
      <c r="TA256" s="35"/>
      <c r="TB256" s="35"/>
      <c r="TC256" s="35"/>
      <c r="TD256" s="35"/>
      <c r="TE256" s="35"/>
      <c r="TF256" s="35"/>
      <c r="TG256" s="35"/>
      <c r="TH256" s="35"/>
      <c r="TI256" s="35"/>
      <c r="TJ256" s="35"/>
      <c r="TK256" s="35"/>
      <c r="TL256" s="35"/>
      <c r="TM256" s="35"/>
      <c r="TN256" s="35"/>
      <c r="TO256" s="35"/>
      <c r="TP256" s="35"/>
      <c r="TQ256" s="35"/>
      <c r="TR256" s="35"/>
      <c r="TS256" s="35"/>
      <c r="TT256" s="35"/>
      <c r="TU256" s="35"/>
      <c r="TV256" s="35"/>
      <c r="TW256" s="35"/>
      <c r="TX256" s="35"/>
      <c r="TY256" s="35"/>
      <c r="TZ256" s="35"/>
      <c r="UA256" s="35"/>
      <c r="UB256" s="35"/>
      <c r="UC256" s="35"/>
      <c r="UD256" s="35"/>
      <c r="UE256" s="35"/>
      <c r="UF256" s="35"/>
      <c r="UG256" s="35"/>
      <c r="UH256" s="35"/>
      <c r="UI256" s="35"/>
      <c r="UJ256" s="35"/>
      <c r="UK256" s="35"/>
      <c r="UL256" s="35"/>
      <c r="UM256" s="35"/>
      <c r="UN256" s="35"/>
      <c r="UO256" s="35"/>
      <c r="UP256" s="35"/>
      <c r="UQ256" s="35"/>
      <c r="UR256" s="35"/>
      <c r="US256" s="35"/>
      <c r="UT256" s="35"/>
      <c r="UU256" s="35"/>
      <c r="UV256" s="35"/>
      <c r="UW256" s="35"/>
      <c r="UX256" s="35"/>
      <c r="UY256" s="35"/>
      <c r="UZ256" s="35"/>
      <c r="VA256" s="35"/>
      <c r="VB256" s="35"/>
      <c r="VC256" s="35"/>
      <c r="VD256" s="35"/>
      <c r="VE256" s="35"/>
      <c r="VF256" s="35"/>
      <c r="VG256" s="35"/>
      <c r="VH256" s="35"/>
      <c r="VI256" s="35"/>
      <c r="VJ256" s="35"/>
      <c r="VK256" s="35"/>
      <c r="VL256" s="35"/>
      <c r="VM256" s="35"/>
      <c r="VN256" s="35"/>
      <c r="VO256" s="35"/>
      <c r="VP256" s="35"/>
      <c r="VQ256" s="35"/>
      <c r="VR256" s="35"/>
      <c r="VS256" s="35"/>
      <c r="VT256" s="35"/>
      <c r="VU256" s="35"/>
      <c r="VV256" s="35"/>
      <c r="VW256" s="35"/>
      <c r="VX256" s="35"/>
      <c r="VY256" s="35"/>
      <c r="VZ256" s="35"/>
      <c r="WA256" s="35"/>
      <c r="WB256" s="35"/>
      <c r="WC256" s="35"/>
      <c r="WD256" s="35"/>
      <c r="WE256" s="35"/>
      <c r="WF256" s="35"/>
      <c r="WG256" s="35"/>
      <c r="WH256" s="35"/>
      <c r="WI256" s="35"/>
      <c r="WJ256" s="35"/>
      <c r="WK256" s="35"/>
      <c r="WL256" s="35"/>
      <c r="WM256" s="35"/>
      <c r="WN256" s="35"/>
      <c r="WO256" s="35"/>
      <c r="WP256" s="35"/>
      <c r="WQ256" s="35"/>
      <c r="WR256" s="35"/>
      <c r="WS256" s="35"/>
      <c r="WT256" s="35"/>
      <c r="WU256" s="35"/>
      <c r="WV256" s="35"/>
      <c r="WW256" s="35"/>
      <c r="WX256" s="35"/>
      <c r="WY256" s="35"/>
      <c r="WZ256" s="35"/>
      <c r="XA256" s="35"/>
      <c r="XB256" s="35"/>
      <c r="XC256" s="35"/>
      <c r="XD256" s="35"/>
      <c r="XE256" s="35"/>
      <c r="XF256" s="35"/>
      <c r="XG256" s="35"/>
      <c r="XH256" s="35"/>
      <c r="XI256" s="35"/>
      <c r="XJ256" s="35"/>
      <c r="XK256" s="35"/>
      <c r="XL256" s="35"/>
      <c r="XM256" s="35"/>
      <c r="XN256" s="35"/>
      <c r="XO256" s="35"/>
      <c r="XP256" s="35"/>
      <c r="XQ256" s="35"/>
      <c r="XR256" s="35"/>
      <c r="XS256" s="35"/>
      <c r="XT256" s="35"/>
      <c r="XU256" s="35"/>
      <c r="XV256" s="35"/>
      <c r="XW256" s="35"/>
      <c r="XX256" s="35"/>
      <c r="XY256" s="35"/>
      <c r="XZ256" s="35"/>
      <c r="YA256" s="35"/>
      <c r="YB256" s="35"/>
      <c r="YC256" s="35"/>
      <c r="YD256" s="35"/>
      <c r="YE256" s="35"/>
      <c r="YF256" s="35"/>
      <c r="YG256" s="35"/>
      <c r="YH256" s="35"/>
      <c r="YI256" s="35"/>
      <c r="YJ256" s="35"/>
      <c r="YK256" s="35"/>
      <c r="YL256" s="35"/>
      <c r="YM256" s="35"/>
      <c r="YN256" s="35"/>
      <c r="YO256" s="35"/>
      <c r="YP256" s="35"/>
      <c r="YQ256" s="35"/>
      <c r="YR256" s="35"/>
      <c r="YS256" s="35"/>
      <c r="YT256" s="35"/>
      <c r="YU256" s="35"/>
      <c r="YV256" s="35"/>
      <c r="YW256" s="35"/>
      <c r="YX256" s="35"/>
      <c r="YY256" s="35"/>
      <c r="YZ256" s="35"/>
      <c r="ZA256" s="35"/>
      <c r="ZB256" s="35"/>
      <c r="ZC256" s="35"/>
      <c r="ZD256" s="35"/>
      <c r="ZE256" s="35"/>
      <c r="ZF256" s="35"/>
      <c r="ZG256" s="35"/>
      <c r="ZH256" s="35"/>
      <c r="ZI256" s="35"/>
      <c r="ZJ256" s="35"/>
      <c r="ZK256" s="35"/>
      <c r="ZL256" s="35"/>
      <c r="ZM256" s="35"/>
      <c r="ZN256" s="35"/>
      <c r="ZO256" s="35"/>
      <c r="ZP256" s="35"/>
      <c r="ZQ256" s="35"/>
      <c r="ZR256" s="35"/>
      <c r="ZS256" s="35"/>
      <c r="ZT256" s="35"/>
      <c r="ZU256" s="35"/>
      <c r="ZV256" s="35"/>
      <c r="ZW256" s="35"/>
      <c r="ZX256" s="35"/>
      <c r="ZY256" s="35"/>
      <c r="ZZ256" s="35"/>
      <c r="AAA256" s="35"/>
      <c r="AAB256" s="35"/>
      <c r="AAC256" s="35"/>
      <c r="AAD256" s="35"/>
      <c r="AAE256" s="35"/>
      <c r="AAF256" s="35"/>
      <c r="AAG256" s="35"/>
      <c r="AAH256" s="35"/>
      <c r="AAI256" s="35"/>
      <c r="AAJ256" s="35"/>
      <c r="AAK256" s="35"/>
      <c r="AAL256" s="35"/>
      <c r="AAM256" s="35"/>
      <c r="AAN256" s="35"/>
      <c r="AAO256" s="35"/>
      <c r="AAP256" s="35"/>
      <c r="AAQ256" s="35"/>
      <c r="AAR256" s="35"/>
      <c r="AAS256" s="35"/>
      <c r="AAT256" s="35"/>
      <c r="AAU256" s="35"/>
      <c r="AAV256" s="35"/>
      <c r="AAW256" s="35"/>
      <c r="AAX256" s="35"/>
      <c r="AAY256" s="35"/>
      <c r="AAZ256" s="35"/>
      <c r="ABA256" s="35"/>
      <c r="ABB256" s="35"/>
      <c r="ABC256" s="35"/>
      <c r="ABD256" s="35"/>
      <c r="ABE256" s="35"/>
      <c r="ABF256" s="35"/>
      <c r="ABG256" s="35"/>
      <c r="ABH256" s="35"/>
      <c r="ABI256" s="35"/>
      <c r="ABJ256" s="35"/>
      <c r="ABK256" s="35"/>
      <c r="ABL256" s="35"/>
      <c r="ABM256" s="35"/>
      <c r="ABN256" s="35"/>
      <c r="ABO256" s="35"/>
      <c r="ABP256" s="35"/>
      <c r="ABQ256" s="35"/>
      <c r="ABR256" s="35"/>
      <c r="ABS256" s="35"/>
      <c r="ABT256" s="35"/>
      <c r="ABU256" s="35"/>
      <c r="ABV256" s="35"/>
      <c r="ABW256" s="35"/>
      <c r="ABX256" s="35"/>
      <c r="ABY256" s="35"/>
      <c r="ABZ256" s="35"/>
      <c r="ACA256" s="35"/>
      <c r="ACB256" s="35"/>
      <c r="ACC256" s="35"/>
      <c r="ACD256" s="35"/>
      <c r="ACE256" s="35"/>
      <c r="ACF256" s="35"/>
      <c r="ACG256" s="35"/>
      <c r="ACH256" s="35"/>
      <c r="ACI256" s="35"/>
      <c r="ACJ256" s="35"/>
      <c r="ACK256" s="35"/>
      <c r="ACL256" s="35"/>
      <c r="ACM256" s="35"/>
      <c r="ACN256" s="35"/>
      <c r="ACO256" s="35"/>
      <c r="ACP256" s="35"/>
      <c r="ACQ256" s="35"/>
      <c r="ACR256" s="35"/>
      <c r="ACS256" s="35"/>
      <c r="ACT256" s="35"/>
      <c r="ACU256" s="35"/>
      <c r="ACV256" s="35"/>
      <c r="ACW256" s="35"/>
      <c r="ACX256" s="35"/>
      <c r="ACY256" s="35"/>
      <c r="ACZ256" s="35"/>
      <c r="ADA256" s="35"/>
      <c r="ADB256" s="35"/>
      <c r="ADC256" s="35"/>
      <c r="ADD256" s="35"/>
      <c r="ADE256" s="35"/>
      <c r="ADF256" s="35"/>
      <c r="ADG256" s="35"/>
      <c r="ADH256" s="35"/>
      <c r="ADI256" s="35"/>
      <c r="ADJ256" s="35"/>
      <c r="ADK256" s="35"/>
      <c r="ADL256" s="35"/>
      <c r="ADM256" s="35"/>
      <c r="ADN256" s="35"/>
      <c r="ADO256" s="35"/>
      <c r="ADP256" s="35"/>
      <c r="ADQ256" s="35"/>
      <c r="ADR256" s="35"/>
      <c r="ADS256" s="35"/>
      <c r="ADT256" s="35"/>
      <c r="ADU256" s="35"/>
      <c r="ADV256" s="35"/>
      <c r="ADW256" s="35"/>
      <c r="ADX256" s="35"/>
      <c r="ADY256" s="35"/>
      <c r="ADZ256" s="35"/>
      <c r="AEA256" s="35"/>
      <c r="AEB256" s="35"/>
      <c r="AEC256" s="35"/>
      <c r="AED256" s="35"/>
      <c r="AEE256" s="35"/>
      <c r="AEF256" s="35"/>
      <c r="AEG256" s="35"/>
      <c r="AEH256" s="35"/>
      <c r="AEI256" s="35"/>
      <c r="AEJ256" s="35"/>
      <c r="AEK256" s="35"/>
      <c r="AEL256" s="35"/>
      <c r="AEM256" s="35"/>
      <c r="AEN256" s="35"/>
      <c r="AEO256" s="35"/>
      <c r="AEP256" s="35"/>
      <c r="AEQ256" s="35"/>
      <c r="AER256" s="35"/>
      <c r="AES256" s="35"/>
      <c r="AET256" s="35"/>
      <c r="AEU256" s="35"/>
      <c r="AEV256" s="35"/>
      <c r="AEW256" s="35"/>
      <c r="AEX256" s="35"/>
      <c r="AEY256" s="35"/>
      <c r="AEZ256" s="35"/>
      <c r="AFA256" s="35"/>
      <c r="AFB256" s="35"/>
      <c r="AFC256" s="35"/>
      <c r="AFD256" s="35"/>
      <c r="AFE256" s="35"/>
      <c r="AFF256" s="35"/>
      <c r="AFG256" s="35"/>
      <c r="AFH256" s="35"/>
      <c r="AFI256" s="35"/>
      <c r="AFJ256" s="35"/>
      <c r="AFK256" s="35"/>
      <c r="AFL256" s="35"/>
      <c r="AFM256" s="35"/>
      <c r="AFN256" s="35"/>
      <c r="AFO256" s="35"/>
      <c r="AFP256" s="35"/>
      <c r="AFQ256" s="35"/>
      <c r="AFR256" s="35"/>
      <c r="AFS256" s="35"/>
      <c r="AFT256" s="35"/>
      <c r="AFU256" s="35"/>
      <c r="AFV256" s="35"/>
      <c r="AFW256" s="35"/>
      <c r="AFX256" s="35"/>
      <c r="AFY256" s="35"/>
      <c r="AFZ256" s="35"/>
      <c r="AGA256" s="35"/>
      <c r="AGB256" s="35"/>
      <c r="AGC256" s="35"/>
      <c r="AGD256" s="35"/>
      <c r="AGE256" s="35"/>
      <c r="AGF256" s="35"/>
      <c r="AGG256" s="35"/>
      <c r="AGH256" s="35"/>
      <c r="AGI256" s="35"/>
      <c r="AGJ256" s="35"/>
      <c r="AGK256" s="35"/>
      <c r="AGL256" s="35"/>
      <c r="AGM256" s="35"/>
      <c r="AGN256" s="35"/>
      <c r="AGO256" s="35"/>
      <c r="AGP256" s="35"/>
      <c r="AGQ256" s="35"/>
      <c r="AGR256" s="35"/>
      <c r="AGS256" s="35"/>
      <c r="AGT256" s="35"/>
      <c r="AGU256" s="35"/>
      <c r="AGV256" s="35"/>
      <c r="AGW256" s="35"/>
      <c r="AGX256" s="35"/>
      <c r="AGY256" s="35"/>
      <c r="AGZ256" s="35"/>
      <c r="AHA256" s="35"/>
      <c r="AHB256" s="35"/>
      <c r="AHC256" s="35"/>
      <c r="AHD256" s="35"/>
      <c r="AHE256" s="35"/>
      <c r="AHF256" s="35"/>
      <c r="AHG256" s="35"/>
      <c r="AHH256" s="35"/>
      <c r="AHI256" s="35"/>
      <c r="AHJ256" s="35"/>
      <c r="AHK256" s="35"/>
      <c r="AHL256" s="35"/>
      <c r="AHM256" s="35"/>
      <c r="AHN256" s="35"/>
      <c r="AHO256" s="35"/>
      <c r="AHP256" s="35"/>
      <c r="AHQ256" s="35"/>
      <c r="AHR256" s="35"/>
      <c r="AHS256" s="35"/>
      <c r="AHT256" s="35"/>
      <c r="AHU256" s="35"/>
      <c r="AHV256" s="35"/>
      <c r="AHW256" s="35"/>
      <c r="AHX256" s="35"/>
      <c r="AHY256" s="35"/>
      <c r="AHZ256" s="35"/>
      <c r="AIA256" s="35"/>
      <c r="AIB256" s="35"/>
      <c r="AIC256" s="35"/>
      <c r="AID256" s="35"/>
      <c r="AIE256" s="35"/>
      <c r="AIF256" s="35"/>
      <c r="AIG256" s="35"/>
      <c r="AIH256" s="35"/>
      <c r="AII256" s="35"/>
      <c r="AIJ256" s="35"/>
      <c r="AIK256" s="35"/>
      <c r="AIL256" s="35"/>
      <c r="AIM256" s="35"/>
      <c r="AIN256" s="35"/>
      <c r="AIO256" s="35"/>
      <c r="AIP256" s="35"/>
      <c r="AIQ256" s="35"/>
      <c r="AIR256" s="35"/>
      <c r="AIS256" s="35"/>
      <c r="AIT256" s="35"/>
      <c r="AIU256" s="35"/>
      <c r="AIV256" s="35"/>
      <c r="AIW256" s="35"/>
      <c r="AIX256" s="35"/>
      <c r="AIY256" s="35"/>
      <c r="AIZ256" s="35"/>
      <c r="AJA256" s="35"/>
      <c r="AJB256" s="35"/>
      <c r="AJC256" s="35"/>
      <c r="AJD256" s="35"/>
      <c r="AJE256" s="35"/>
      <c r="AJF256" s="35"/>
      <c r="AJG256" s="35"/>
      <c r="AJH256" s="35"/>
      <c r="AJI256" s="35"/>
      <c r="AJJ256" s="35"/>
      <c r="AJK256" s="35"/>
      <c r="AJL256" s="35"/>
      <c r="AJM256" s="35"/>
      <c r="AJN256" s="35"/>
      <c r="AJO256" s="35"/>
      <c r="AJP256" s="35"/>
      <c r="AJQ256" s="35"/>
      <c r="AJR256" s="35"/>
      <c r="AJS256" s="35"/>
      <c r="AJT256" s="35"/>
      <c r="AJU256" s="35"/>
      <c r="AJV256" s="35"/>
      <c r="AJW256" s="35"/>
      <c r="AJX256" s="35"/>
      <c r="AJY256" s="35"/>
      <c r="AJZ256" s="35"/>
      <c r="AKA256" s="35"/>
      <c r="AKB256" s="35"/>
      <c r="AKC256" s="35"/>
      <c r="AKD256" s="35"/>
      <c r="AKE256" s="35"/>
      <c r="AKF256" s="35"/>
      <c r="AKG256" s="35"/>
      <c r="AKH256" s="35"/>
      <c r="AKI256" s="35"/>
      <c r="AKJ256" s="35"/>
      <c r="AKK256" s="35"/>
      <c r="AKL256" s="35"/>
      <c r="AKM256" s="35"/>
      <c r="AKN256" s="35"/>
      <c r="AKO256" s="35"/>
      <c r="AKP256" s="35"/>
      <c r="AKQ256" s="35"/>
      <c r="AKR256" s="35"/>
      <c r="AKS256" s="35"/>
      <c r="AKT256" s="35"/>
      <c r="AKU256" s="35"/>
      <c r="AKV256" s="35"/>
      <c r="AKW256" s="35"/>
      <c r="AKX256" s="35"/>
      <c r="AKY256" s="35"/>
      <c r="AKZ256" s="35"/>
      <c r="ALA256" s="35"/>
      <c r="ALB256" s="35"/>
      <c r="ALC256" s="35"/>
      <c r="ALD256" s="35"/>
      <c r="ALE256" s="35"/>
      <c r="ALF256" s="35"/>
      <c r="ALG256" s="35"/>
      <c r="ALH256" s="35"/>
      <c r="ALI256" s="35"/>
      <c r="ALJ256" s="35"/>
      <c r="ALK256" s="35"/>
      <c r="ALL256" s="35"/>
      <c r="ALM256" s="35"/>
      <c r="ALN256" s="35"/>
      <c r="ALO256" s="35"/>
      <c r="ALP256" s="35"/>
      <c r="ALQ256" s="35"/>
      <c r="ALR256" s="35"/>
      <c r="ALS256" s="35"/>
      <c r="ALT256" s="35"/>
      <c r="ALU256" s="35"/>
      <c r="ALV256" s="35"/>
      <c r="ALW256" s="35"/>
      <c r="ALX256" s="35"/>
      <c r="ALY256" s="35"/>
      <c r="ALZ256" s="35"/>
      <c r="AMA256" s="35"/>
    </row>
    <row r="257" spans="14:1015">
      <c r="N257" s="3">
        <f>Y257*info!T$4+AC257*info!T$5+AG257*info!T$6+AK257*info!T$7+N256</f>
        <v>6.2177999999999978</v>
      </c>
      <c r="P257" s="45">
        <v>217</v>
      </c>
      <c r="Q257" s="131"/>
      <c r="R257" s="131"/>
      <c r="S257" s="161">
        <f t="shared" si="125"/>
        <v>3.8243083003952572E-2</v>
      </c>
      <c r="T257" s="169">
        <f>AA256*$AA$30*$AA$34*(1-$AA$32)+AE256*$AE$30*$AE$34*(1-$AE$32)+AI256*$AI$30*$AI$34*(1-$AI$32)+AM256*$AM$30*$AM$34*(1-$AM$32)+AQ256*$AQ$30*$AQ$34*(1-$AQ$32)+AU256*$AU$30*$AU$34*(1-$AU$32)+Q257-R257+AW256+AX256+Advance!G231</f>
        <v>0.34679999999999878</v>
      </c>
      <c r="U257" s="132">
        <f t="shared" si="134"/>
        <v>0</v>
      </c>
      <c r="V257" s="165">
        <f t="shared" si="113"/>
        <v>0.34679999999999878</v>
      </c>
      <c r="W257" s="166">
        <f t="shared" si="126"/>
        <v>13.811999999999999</v>
      </c>
      <c r="X257" s="49"/>
      <c r="Y257" s="42">
        <f t="shared" si="105"/>
        <v>0</v>
      </c>
      <c r="Z257" s="46">
        <f t="shared" si="127"/>
        <v>0</v>
      </c>
      <c r="AA257" s="47">
        <f t="shared" si="114"/>
        <v>0</v>
      </c>
      <c r="AB257" s="48">
        <f t="shared" si="115"/>
        <v>0.34679999999999878</v>
      </c>
      <c r="AC257" s="49">
        <f t="shared" si="116"/>
        <v>0</v>
      </c>
      <c r="AD257" s="46">
        <f t="shared" si="128"/>
        <v>0</v>
      </c>
      <c r="AE257" s="46">
        <f t="shared" si="117"/>
        <v>100</v>
      </c>
      <c r="AF257" s="50">
        <f t="shared" si="106"/>
        <v>0.34679999999999878</v>
      </c>
      <c r="AG257" s="42">
        <f t="shared" si="129"/>
        <v>5</v>
      </c>
      <c r="AH257" s="46">
        <f t="shared" si="130"/>
        <v>-5</v>
      </c>
      <c r="AI257" s="46">
        <f t="shared" si="118"/>
        <v>200</v>
      </c>
      <c r="AJ257" s="50">
        <f t="shared" si="107"/>
        <v>0.22679999999999878</v>
      </c>
      <c r="AK257" s="42">
        <f t="shared" si="119"/>
        <v>6</v>
      </c>
      <c r="AL257" s="46">
        <f t="shared" si="131"/>
        <v>-4</v>
      </c>
      <c r="AM257" s="46">
        <f t="shared" si="120"/>
        <v>217</v>
      </c>
      <c r="AN257" s="50">
        <f t="shared" si="108"/>
        <v>1.0799999999998811E-2</v>
      </c>
      <c r="AO257" s="42">
        <f t="shared" si="121"/>
        <v>0</v>
      </c>
      <c r="AP257" s="46">
        <f t="shared" si="132"/>
        <v>0</v>
      </c>
      <c r="AQ257" s="46">
        <f t="shared" si="122"/>
        <v>0</v>
      </c>
      <c r="AR257" s="50">
        <f t="shared" si="109"/>
        <v>1.0799999999998811E-2</v>
      </c>
      <c r="AS257" s="42">
        <f t="shared" si="123"/>
        <v>0</v>
      </c>
      <c r="AT257" s="46">
        <f t="shared" si="133"/>
        <v>0</v>
      </c>
      <c r="AU257" s="46">
        <f t="shared" si="124"/>
        <v>0</v>
      </c>
      <c r="AV257" s="51">
        <f t="shared" si="110"/>
        <v>1.0799999999998811E-2</v>
      </c>
      <c r="AW257" s="42">
        <f t="shared" si="111"/>
        <v>0.34679999999999878</v>
      </c>
      <c r="AX257" s="43">
        <f t="shared" si="112"/>
        <v>-0.33599999999999997</v>
      </c>
      <c r="AY257" s="42">
        <f t="shared" si="135"/>
        <v>517</v>
      </c>
      <c r="AZ257" s="52">
        <f t="shared" si="136"/>
        <v>13.811999999999999</v>
      </c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  <c r="QR257" s="35"/>
      <c r="QS257" s="35"/>
      <c r="QT257" s="35"/>
      <c r="QU257" s="35"/>
      <c r="QV257" s="35"/>
      <c r="QW257" s="35"/>
      <c r="QX257" s="35"/>
      <c r="QY257" s="35"/>
      <c r="QZ257" s="35"/>
      <c r="RA257" s="35"/>
      <c r="RB257" s="35"/>
      <c r="RC257" s="35"/>
      <c r="RD257" s="35"/>
      <c r="RE257" s="35"/>
      <c r="RF257" s="35"/>
      <c r="RG257" s="35"/>
      <c r="RH257" s="35"/>
      <c r="RI257" s="35"/>
      <c r="RJ257" s="35"/>
      <c r="RK257" s="35"/>
      <c r="RL257" s="35"/>
      <c r="RM257" s="35"/>
      <c r="RN257" s="35"/>
      <c r="RO257" s="35"/>
      <c r="RP257" s="35"/>
      <c r="RQ257" s="35"/>
      <c r="RR257" s="35"/>
      <c r="RS257" s="35"/>
      <c r="RT257" s="35"/>
      <c r="RU257" s="35"/>
      <c r="RV257" s="35"/>
      <c r="RW257" s="35"/>
      <c r="RX257" s="35"/>
      <c r="RY257" s="35"/>
      <c r="RZ257" s="35"/>
      <c r="SA257" s="35"/>
      <c r="SB257" s="35"/>
      <c r="SC257" s="35"/>
      <c r="SD257" s="35"/>
      <c r="SE257" s="35"/>
      <c r="SF257" s="35"/>
      <c r="SG257" s="35"/>
      <c r="SH257" s="35"/>
      <c r="SI257" s="35"/>
      <c r="SJ257" s="35"/>
      <c r="SK257" s="35"/>
      <c r="SL257" s="35"/>
      <c r="SM257" s="35"/>
      <c r="SN257" s="35"/>
      <c r="SO257" s="35"/>
      <c r="SP257" s="35"/>
      <c r="SQ257" s="35"/>
      <c r="SR257" s="35"/>
      <c r="SS257" s="35"/>
      <c r="ST257" s="35"/>
      <c r="SU257" s="35"/>
      <c r="SV257" s="35"/>
      <c r="SW257" s="35"/>
      <c r="SX257" s="35"/>
      <c r="SY257" s="35"/>
      <c r="SZ257" s="35"/>
      <c r="TA257" s="35"/>
      <c r="TB257" s="35"/>
      <c r="TC257" s="35"/>
      <c r="TD257" s="35"/>
      <c r="TE257" s="35"/>
      <c r="TF257" s="35"/>
      <c r="TG257" s="35"/>
      <c r="TH257" s="35"/>
      <c r="TI257" s="35"/>
      <c r="TJ257" s="35"/>
      <c r="TK257" s="35"/>
      <c r="TL257" s="35"/>
      <c r="TM257" s="35"/>
      <c r="TN257" s="35"/>
      <c r="TO257" s="35"/>
      <c r="TP257" s="35"/>
      <c r="TQ257" s="35"/>
      <c r="TR257" s="35"/>
      <c r="TS257" s="35"/>
      <c r="TT257" s="35"/>
      <c r="TU257" s="35"/>
      <c r="TV257" s="35"/>
      <c r="TW257" s="35"/>
      <c r="TX257" s="35"/>
      <c r="TY257" s="35"/>
      <c r="TZ257" s="35"/>
      <c r="UA257" s="35"/>
      <c r="UB257" s="35"/>
      <c r="UC257" s="35"/>
      <c r="UD257" s="35"/>
      <c r="UE257" s="35"/>
      <c r="UF257" s="35"/>
      <c r="UG257" s="35"/>
      <c r="UH257" s="35"/>
      <c r="UI257" s="35"/>
      <c r="UJ257" s="35"/>
      <c r="UK257" s="35"/>
      <c r="UL257" s="35"/>
      <c r="UM257" s="35"/>
      <c r="UN257" s="35"/>
      <c r="UO257" s="35"/>
      <c r="UP257" s="35"/>
      <c r="UQ257" s="35"/>
      <c r="UR257" s="35"/>
      <c r="US257" s="35"/>
      <c r="UT257" s="35"/>
      <c r="UU257" s="35"/>
      <c r="UV257" s="35"/>
      <c r="UW257" s="35"/>
      <c r="UX257" s="35"/>
      <c r="UY257" s="35"/>
      <c r="UZ257" s="35"/>
      <c r="VA257" s="35"/>
      <c r="VB257" s="35"/>
      <c r="VC257" s="35"/>
      <c r="VD257" s="35"/>
      <c r="VE257" s="35"/>
      <c r="VF257" s="35"/>
      <c r="VG257" s="35"/>
      <c r="VH257" s="35"/>
      <c r="VI257" s="35"/>
      <c r="VJ257" s="35"/>
      <c r="VK257" s="35"/>
      <c r="VL257" s="35"/>
      <c r="VM257" s="35"/>
      <c r="VN257" s="35"/>
      <c r="VO257" s="35"/>
      <c r="VP257" s="35"/>
      <c r="VQ257" s="35"/>
      <c r="VR257" s="35"/>
      <c r="VS257" s="35"/>
      <c r="VT257" s="35"/>
      <c r="VU257" s="35"/>
      <c r="VV257" s="35"/>
      <c r="VW257" s="35"/>
      <c r="VX257" s="35"/>
      <c r="VY257" s="35"/>
      <c r="VZ257" s="35"/>
      <c r="WA257" s="35"/>
      <c r="WB257" s="35"/>
      <c r="WC257" s="35"/>
      <c r="WD257" s="35"/>
      <c r="WE257" s="35"/>
      <c r="WF257" s="35"/>
      <c r="WG257" s="35"/>
      <c r="WH257" s="35"/>
      <c r="WI257" s="35"/>
      <c r="WJ257" s="35"/>
      <c r="WK257" s="35"/>
      <c r="WL257" s="35"/>
      <c r="WM257" s="35"/>
      <c r="WN257" s="35"/>
      <c r="WO257" s="35"/>
      <c r="WP257" s="35"/>
      <c r="WQ257" s="35"/>
      <c r="WR257" s="35"/>
      <c r="WS257" s="35"/>
      <c r="WT257" s="35"/>
      <c r="WU257" s="35"/>
      <c r="WV257" s="35"/>
      <c r="WW257" s="35"/>
      <c r="WX257" s="35"/>
      <c r="WY257" s="35"/>
      <c r="WZ257" s="35"/>
      <c r="XA257" s="35"/>
      <c r="XB257" s="35"/>
      <c r="XC257" s="35"/>
      <c r="XD257" s="35"/>
      <c r="XE257" s="35"/>
      <c r="XF257" s="35"/>
      <c r="XG257" s="35"/>
      <c r="XH257" s="35"/>
      <c r="XI257" s="35"/>
      <c r="XJ257" s="35"/>
      <c r="XK257" s="35"/>
      <c r="XL257" s="35"/>
      <c r="XM257" s="35"/>
      <c r="XN257" s="35"/>
      <c r="XO257" s="35"/>
      <c r="XP257" s="35"/>
      <c r="XQ257" s="35"/>
      <c r="XR257" s="35"/>
      <c r="XS257" s="35"/>
      <c r="XT257" s="35"/>
      <c r="XU257" s="35"/>
      <c r="XV257" s="35"/>
      <c r="XW257" s="35"/>
      <c r="XX257" s="35"/>
      <c r="XY257" s="35"/>
      <c r="XZ257" s="35"/>
      <c r="YA257" s="35"/>
      <c r="YB257" s="35"/>
      <c r="YC257" s="35"/>
      <c r="YD257" s="35"/>
      <c r="YE257" s="35"/>
      <c r="YF257" s="35"/>
      <c r="YG257" s="35"/>
      <c r="YH257" s="35"/>
      <c r="YI257" s="35"/>
      <c r="YJ257" s="35"/>
      <c r="YK257" s="35"/>
      <c r="YL257" s="35"/>
      <c r="YM257" s="35"/>
      <c r="YN257" s="35"/>
      <c r="YO257" s="35"/>
      <c r="YP257" s="35"/>
      <c r="YQ257" s="35"/>
      <c r="YR257" s="35"/>
      <c r="YS257" s="35"/>
      <c r="YT257" s="35"/>
      <c r="YU257" s="35"/>
      <c r="YV257" s="35"/>
      <c r="YW257" s="35"/>
      <c r="YX257" s="35"/>
      <c r="YY257" s="35"/>
      <c r="YZ257" s="35"/>
      <c r="ZA257" s="35"/>
      <c r="ZB257" s="35"/>
      <c r="ZC257" s="35"/>
      <c r="ZD257" s="35"/>
      <c r="ZE257" s="35"/>
      <c r="ZF257" s="35"/>
      <c r="ZG257" s="35"/>
      <c r="ZH257" s="35"/>
      <c r="ZI257" s="35"/>
      <c r="ZJ257" s="35"/>
      <c r="ZK257" s="35"/>
      <c r="ZL257" s="35"/>
      <c r="ZM257" s="35"/>
      <c r="ZN257" s="35"/>
      <c r="ZO257" s="35"/>
      <c r="ZP257" s="35"/>
      <c r="ZQ257" s="35"/>
      <c r="ZR257" s="35"/>
      <c r="ZS257" s="35"/>
      <c r="ZT257" s="35"/>
      <c r="ZU257" s="35"/>
      <c r="ZV257" s="35"/>
      <c r="ZW257" s="35"/>
      <c r="ZX257" s="35"/>
      <c r="ZY257" s="35"/>
      <c r="ZZ257" s="35"/>
      <c r="AAA257" s="35"/>
      <c r="AAB257" s="35"/>
      <c r="AAC257" s="35"/>
      <c r="AAD257" s="35"/>
      <c r="AAE257" s="35"/>
      <c r="AAF257" s="35"/>
      <c r="AAG257" s="35"/>
      <c r="AAH257" s="35"/>
      <c r="AAI257" s="35"/>
      <c r="AAJ257" s="35"/>
      <c r="AAK257" s="35"/>
      <c r="AAL257" s="35"/>
      <c r="AAM257" s="35"/>
      <c r="AAN257" s="35"/>
      <c r="AAO257" s="35"/>
      <c r="AAP257" s="35"/>
      <c r="AAQ257" s="35"/>
      <c r="AAR257" s="35"/>
      <c r="AAS257" s="35"/>
      <c r="AAT257" s="35"/>
      <c r="AAU257" s="35"/>
      <c r="AAV257" s="35"/>
      <c r="AAW257" s="35"/>
      <c r="AAX257" s="35"/>
      <c r="AAY257" s="35"/>
      <c r="AAZ257" s="35"/>
      <c r="ABA257" s="35"/>
      <c r="ABB257" s="35"/>
      <c r="ABC257" s="35"/>
      <c r="ABD257" s="35"/>
      <c r="ABE257" s="35"/>
      <c r="ABF257" s="35"/>
      <c r="ABG257" s="35"/>
      <c r="ABH257" s="35"/>
      <c r="ABI257" s="35"/>
      <c r="ABJ257" s="35"/>
      <c r="ABK257" s="35"/>
      <c r="ABL257" s="35"/>
      <c r="ABM257" s="35"/>
      <c r="ABN257" s="35"/>
      <c r="ABO257" s="35"/>
      <c r="ABP257" s="35"/>
      <c r="ABQ257" s="35"/>
      <c r="ABR257" s="35"/>
      <c r="ABS257" s="35"/>
      <c r="ABT257" s="35"/>
      <c r="ABU257" s="35"/>
      <c r="ABV257" s="35"/>
      <c r="ABW257" s="35"/>
      <c r="ABX257" s="35"/>
      <c r="ABY257" s="35"/>
      <c r="ABZ257" s="35"/>
      <c r="ACA257" s="35"/>
      <c r="ACB257" s="35"/>
      <c r="ACC257" s="35"/>
      <c r="ACD257" s="35"/>
      <c r="ACE257" s="35"/>
      <c r="ACF257" s="35"/>
      <c r="ACG257" s="35"/>
      <c r="ACH257" s="35"/>
      <c r="ACI257" s="35"/>
      <c r="ACJ257" s="35"/>
      <c r="ACK257" s="35"/>
      <c r="ACL257" s="35"/>
      <c r="ACM257" s="35"/>
      <c r="ACN257" s="35"/>
      <c r="ACO257" s="35"/>
      <c r="ACP257" s="35"/>
      <c r="ACQ257" s="35"/>
      <c r="ACR257" s="35"/>
      <c r="ACS257" s="35"/>
      <c r="ACT257" s="35"/>
      <c r="ACU257" s="35"/>
      <c r="ACV257" s="35"/>
      <c r="ACW257" s="35"/>
      <c r="ACX257" s="35"/>
      <c r="ACY257" s="35"/>
      <c r="ACZ257" s="35"/>
      <c r="ADA257" s="35"/>
      <c r="ADB257" s="35"/>
      <c r="ADC257" s="35"/>
      <c r="ADD257" s="35"/>
      <c r="ADE257" s="35"/>
      <c r="ADF257" s="35"/>
      <c r="ADG257" s="35"/>
      <c r="ADH257" s="35"/>
      <c r="ADI257" s="35"/>
      <c r="ADJ257" s="35"/>
      <c r="ADK257" s="35"/>
      <c r="ADL257" s="35"/>
      <c r="ADM257" s="35"/>
      <c r="ADN257" s="35"/>
      <c r="ADO257" s="35"/>
      <c r="ADP257" s="35"/>
      <c r="ADQ257" s="35"/>
      <c r="ADR257" s="35"/>
      <c r="ADS257" s="35"/>
      <c r="ADT257" s="35"/>
      <c r="ADU257" s="35"/>
      <c r="ADV257" s="35"/>
      <c r="ADW257" s="35"/>
      <c r="ADX257" s="35"/>
      <c r="ADY257" s="35"/>
      <c r="ADZ257" s="35"/>
      <c r="AEA257" s="35"/>
      <c r="AEB257" s="35"/>
      <c r="AEC257" s="35"/>
      <c r="AED257" s="35"/>
      <c r="AEE257" s="35"/>
      <c r="AEF257" s="35"/>
      <c r="AEG257" s="35"/>
      <c r="AEH257" s="35"/>
      <c r="AEI257" s="35"/>
      <c r="AEJ257" s="35"/>
      <c r="AEK257" s="35"/>
      <c r="AEL257" s="35"/>
      <c r="AEM257" s="35"/>
      <c r="AEN257" s="35"/>
      <c r="AEO257" s="35"/>
      <c r="AEP257" s="35"/>
      <c r="AEQ257" s="35"/>
      <c r="AER257" s="35"/>
      <c r="AES257" s="35"/>
      <c r="AET257" s="35"/>
      <c r="AEU257" s="35"/>
      <c r="AEV257" s="35"/>
      <c r="AEW257" s="35"/>
      <c r="AEX257" s="35"/>
      <c r="AEY257" s="35"/>
      <c r="AEZ257" s="35"/>
      <c r="AFA257" s="35"/>
      <c r="AFB257" s="35"/>
      <c r="AFC257" s="35"/>
      <c r="AFD257" s="35"/>
      <c r="AFE257" s="35"/>
      <c r="AFF257" s="35"/>
      <c r="AFG257" s="35"/>
      <c r="AFH257" s="35"/>
      <c r="AFI257" s="35"/>
      <c r="AFJ257" s="35"/>
      <c r="AFK257" s="35"/>
      <c r="AFL257" s="35"/>
      <c r="AFM257" s="35"/>
      <c r="AFN257" s="35"/>
      <c r="AFO257" s="35"/>
      <c r="AFP257" s="35"/>
      <c r="AFQ257" s="35"/>
      <c r="AFR257" s="35"/>
      <c r="AFS257" s="35"/>
      <c r="AFT257" s="35"/>
      <c r="AFU257" s="35"/>
      <c r="AFV257" s="35"/>
      <c r="AFW257" s="35"/>
      <c r="AFX257" s="35"/>
      <c r="AFY257" s="35"/>
      <c r="AFZ257" s="35"/>
      <c r="AGA257" s="35"/>
      <c r="AGB257" s="35"/>
      <c r="AGC257" s="35"/>
      <c r="AGD257" s="35"/>
      <c r="AGE257" s="35"/>
      <c r="AGF257" s="35"/>
      <c r="AGG257" s="35"/>
      <c r="AGH257" s="35"/>
      <c r="AGI257" s="35"/>
      <c r="AGJ257" s="35"/>
      <c r="AGK257" s="35"/>
      <c r="AGL257" s="35"/>
      <c r="AGM257" s="35"/>
      <c r="AGN257" s="35"/>
      <c r="AGO257" s="35"/>
      <c r="AGP257" s="35"/>
      <c r="AGQ257" s="35"/>
      <c r="AGR257" s="35"/>
      <c r="AGS257" s="35"/>
      <c r="AGT257" s="35"/>
      <c r="AGU257" s="35"/>
      <c r="AGV257" s="35"/>
      <c r="AGW257" s="35"/>
      <c r="AGX257" s="35"/>
      <c r="AGY257" s="35"/>
      <c r="AGZ257" s="35"/>
      <c r="AHA257" s="35"/>
      <c r="AHB257" s="35"/>
      <c r="AHC257" s="35"/>
      <c r="AHD257" s="35"/>
      <c r="AHE257" s="35"/>
      <c r="AHF257" s="35"/>
      <c r="AHG257" s="35"/>
      <c r="AHH257" s="35"/>
      <c r="AHI257" s="35"/>
      <c r="AHJ257" s="35"/>
      <c r="AHK257" s="35"/>
      <c r="AHL257" s="35"/>
      <c r="AHM257" s="35"/>
      <c r="AHN257" s="35"/>
      <c r="AHO257" s="35"/>
      <c r="AHP257" s="35"/>
      <c r="AHQ257" s="35"/>
      <c r="AHR257" s="35"/>
      <c r="AHS257" s="35"/>
      <c r="AHT257" s="35"/>
      <c r="AHU257" s="35"/>
      <c r="AHV257" s="35"/>
      <c r="AHW257" s="35"/>
      <c r="AHX257" s="35"/>
      <c r="AHY257" s="35"/>
      <c r="AHZ257" s="35"/>
      <c r="AIA257" s="35"/>
      <c r="AIB257" s="35"/>
      <c r="AIC257" s="35"/>
      <c r="AID257" s="35"/>
      <c r="AIE257" s="35"/>
      <c r="AIF257" s="35"/>
      <c r="AIG257" s="35"/>
      <c r="AIH257" s="35"/>
      <c r="AII257" s="35"/>
      <c r="AIJ257" s="35"/>
      <c r="AIK257" s="35"/>
      <c r="AIL257" s="35"/>
      <c r="AIM257" s="35"/>
      <c r="AIN257" s="35"/>
      <c r="AIO257" s="35"/>
      <c r="AIP257" s="35"/>
      <c r="AIQ257" s="35"/>
      <c r="AIR257" s="35"/>
      <c r="AIS257" s="35"/>
      <c r="AIT257" s="35"/>
      <c r="AIU257" s="35"/>
      <c r="AIV257" s="35"/>
      <c r="AIW257" s="35"/>
      <c r="AIX257" s="35"/>
      <c r="AIY257" s="35"/>
      <c r="AIZ257" s="35"/>
      <c r="AJA257" s="35"/>
      <c r="AJB257" s="35"/>
      <c r="AJC257" s="35"/>
      <c r="AJD257" s="35"/>
      <c r="AJE257" s="35"/>
      <c r="AJF257" s="35"/>
      <c r="AJG257" s="35"/>
      <c r="AJH257" s="35"/>
      <c r="AJI257" s="35"/>
      <c r="AJJ257" s="35"/>
      <c r="AJK257" s="35"/>
      <c r="AJL257" s="35"/>
      <c r="AJM257" s="35"/>
      <c r="AJN257" s="35"/>
      <c r="AJO257" s="35"/>
      <c r="AJP257" s="35"/>
      <c r="AJQ257" s="35"/>
      <c r="AJR257" s="35"/>
      <c r="AJS257" s="35"/>
      <c r="AJT257" s="35"/>
      <c r="AJU257" s="35"/>
      <c r="AJV257" s="35"/>
      <c r="AJW257" s="35"/>
      <c r="AJX257" s="35"/>
      <c r="AJY257" s="35"/>
      <c r="AJZ257" s="35"/>
      <c r="AKA257" s="35"/>
      <c r="AKB257" s="35"/>
      <c r="AKC257" s="35"/>
      <c r="AKD257" s="35"/>
      <c r="AKE257" s="35"/>
      <c r="AKF257" s="35"/>
      <c r="AKG257" s="35"/>
      <c r="AKH257" s="35"/>
      <c r="AKI257" s="35"/>
      <c r="AKJ257" s="35"/>
      <c r="AKK257" s="35"/>
      <c r="AKL257" s="35"/>
      <c r="AKM257" s="35"/>
      <c r="AKN257" s="35"/>
      <c r="AKO257" s="35"/>
      <c r="AKP257" s="35"/>
      <c r="AKQ257" s="35"/>
      <c r="AKR257" s="35"/>
      <c r="AKS257" s="35"/>
      <c r="AKT257" s="35"/>
      <c r="AKU257" s="35"/>
      <c r="AKV257" s="35"/>
      <c r="AKW257" s="35"/>
      <c r="AKX257" s="35"/>
      <c r="AKY257" s="35"/>
      <c r="AKZ257" s="35"/>
      <c r="ALA257" s="35"/>
      <c r="ALB257" s="35"/>
      <c r="ALC257" s="35"/>
      <c r="ALD257" s="35"/>
      <c r="ALE257" s="35"/>
      <c r="ALF257" s="35"/>
      <c r="ALG257" s="35"/>
      <c r="ALH257" s="35"/>
      <c r="ALI257" s="35"/>
      <c r="ALJ257" s="35"/>
      <c r="ALK257" s="35"/>
      <c r="ALL257" s="35"/>
      <c r="ALM257" s="35"/>
      <c r="ALN257" s="35"/>
      <c r="ALO257" s="35"/>
      <c r="ALP257" s="35"/>
      <c r="ALQ257" s="35"/>
      <c r="ALR257" s="35"/>
      <c r="ALS257" s="35"/>
      <c r="ALT257" s="35"/>
      <c r="ALU257" s="35"/>
      <c r="ALV257" s="35"/>
      <c r="ALW257" s="35"/>
      <c r="ALX257" s="35"/>
      <c r="ALY257" s="35"/>
      <c r="ALZ257" s="35"/>
      <c r="AMA257" s="35"/>
    </row>
    <row r="258" spans="14:1015">
      <c r="N258" s="3">
        <f>Y258*info!T$4+AC258*info!T$5+AG258*info!T$6+AK258*info!T$7+N257</f>
        <v>6.2573999999999979</v>
      </c>
      <c r="P258" s="45">
        <v>218</v>
      </c>
      <c r="Q258" s="131"/>
      <c r="R258" s="131"/>
      <c r="S258" s="161">
        <f t="shared" si="125"/>
        <v>3.8406719367588937E-2</v>
      </c>
      <c r="T258" s="169">
        <f>AA257*$AA$30*$AA$34*(1-$AA$32)+AE257*$AE$30*$AE$34*(1-$AE$32)+AI257*$AI$30*$AI$34*(1-$AI$32)+AM257*$AM$30*$AM$34*(1-$AM$32)+AQ257*$AQ$30*$AQ$34*(1-$AQ$32)+AU257*$AU$30*$AU$34*(1-$AU$32)+Q258-R258+AW257+AX257+Advance!G232</f>
        <v>0.35609999999999886</v>
      </c>
      <c r="U258" s="132">
        <f t="shared" si="134"/>
        <v>0</v>
      </c>
      <c r="V258" s="165">
        <f t="shared" si="113"/>
        <v>0.35609999999999886</v>
      </c>
      <c r="W258" s="166">
        <f t="shared" si="126"/>
        <v>13.956</v>
      </c>
      <c r="X258" s="49"/>
      <c r="Y258" s="42">
        <f t="shared" si="105"/>
        <v>0</v>
      </c>
      <c r="Z258" s="46">
        <f t="shared" si="127"/>
        <v>0</v>
      </c>
      <c r="AA258" s="47">
        <f t="shared" si="114"/>
        <v>0</v>
      </c>
      <c r="AB258" s="48">
        <f t="shared" si="115"/>
        <v>0.35609999999999886</v>
      </c>
      <c r="AC258" s="49">
        <f t="shared" si="116"/>
        <v>0</v>
      </c>
      <c r="AD258" s="46">
        <f t="shared" si="128"/>
        <v>0</v>
      </c>
      <c r="AE258" s="46">
        <f t="shared" si="117"/>
        <v>100</v>
      </c>
      <c r="AF258" s="50">
        <f t="shared" si="106"/>
        <v>0.35609999999999886</v>
      </c>
      <c r="AG258" s="42">
        <f t="shared" si="129"/>
        <v>4</v>
      </c>
      <c r="AH258" s="46">
        <f t="shared" si="130"/>
        <v>-4</v>
      </c>
      <c r="AI258" s="46">
        <f t="shared" si="118"/>
        <v>200</v>
      </c>
      <c r="AJ258" s="50">
        <f t="shared" si="107"/>
        <v>0.26009999999999889</v>
      </c>
      <c r="AK258" s="42">
        <f t="shared" si="119"/>
        <v>7</v>
      </c>
      <c r="AL258" s="46">
        <f t="shared" si="131"/>
        <v>-3</v>
      </c>
      <c r="AM258" s="46">
        <f t="shared" si="120"/>
        <v>221</v>
      </c>
      <c r="AN258" s="50">
        <f t="shared" si="108"/>
        <v>8.0999999999988859E-3</v>
      </c>
      <c r="AO258" s="42">
        <f t="shared" si="121"/>
        <v>0</v>
      </c>
      <c r="AP258" s="46">
        <f t="shared" si="132"/>
        <v>0</v>
      </c>
      <c r="AQ258" s="46">
        <f t="shared" si="122"/>
        <v>0</v>
      </c>
      <c r="AR258" s="50">
        <f t="shared" si="109"/>
        <v>8.0999999999988859E-3</v>
      </c>
      <c r="AS258" s="42">
        <f t="shared" si="123"/>
        <v>0</v>
      </c>
      <c r="AT258" s="46">
        <f t="shared" si="133"/>
        <v>0</v>
      </c>
      <c r="AU258" s="46">
        <f t="shared" si="124"/>
        <v>0</v>
      </c>
      <c r="AV258" s="51">
        <f t="shared" si="110"/>
        <v>8.0999999999988859E-3</v>
      </c>
      <c r="AW258" s="42">
        <f t="shared" si="111"/>
        <v>0.35609999999999886</v>
      </c>
      <c r="AX258" s="43">
        <f t="shared" si="112"/>
        <v>-0.34799999999999998</v>
      </c>
      <c r="AY258" s="42">
        <f t="shared" si="135"/>
        <v>521</v>
      </c>
      <c r="AZ258" s="52">
        <f t="shared" si="136"/>
        <v>13.956</v>
      </c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  <c r="QR258" s="35"/>
      <c r="QS258" s="35"/>
      <c r="QT258" s="35"/>
      <c r="QU258" s="35"/>
      <c r="QV258" s="35"/>
      <c r="QW258" s="35"/>
      <c r="QX258" s="35"/>
      <c r="QY258" s="35"/>
      <c r="QZ258" s="35"/>
      <c r="RA258" s="35"/>
      <c r="RB258" s="35"/>
      <c r="RC258" s="35"/>
      <c r="RD258" s="35"/>
      <c r="RE258" s="35"/>
      <c r="RF258" s="35"/>
      <c r="RG258" s="35"/>
      <c r="RH258" s="35"/>
      <c r="RI258" s="35"/>
      <c r="RJ258" s="35"/>
      <c r="RK258" s="35"/>
      <c r="RL258" s="35"/>
      <c r="RM258" s="35"/>
      <c r="RN258" s="35"/>
      <c r="RO258" s="35"/>
      <c r="RP258" s="35"/>
      <c r="RQ258" s="35"/>
      <c r="RR258" s="35"/>
      <c r="RS258" s="35"/>
      <c r="RT258" s="35"/>
      <c r="RU258" s="35"/>
      <c r="RV258" s="35"/>
      <c r="RW258" s="35"/>
      <c r="RX258" s="35"/>
      <c r="RY258" s="35"/>
      <c r="RZ258" s="35"/>
      <c r="SA258" s="35"/>
      <c r="SB258" s="35"/>
      <c r="SC258" s="35"/>
      <c r="SD258" s="35"/>
      <c r="SE258" s="35"/>
      <c r="SF258" s="35"/>
      <c r="SG258" s="35"/>
      <c r="SH258" s="35"/>
      <c r="SI258" s="35"/>
      <c r="SJ258" s="35"/>
      <c r="SK258" s="35"/>
      <c r="SL258" s="35"/>
      <c r="SM258" s="35"/>
      <c r="SN258" s="35"/>
      <c r="SO258" s="35"/>
      <c r="SP258" s="35"/>
      <c r="SQ258" s="35"/>
      <c r="SR258" s="35"/>
      <c r="SS258" s="35"/>
      <c r="ST258" s="35"/>
      <c r="SU258" s="35"/>
      <c r="SV258" s="35"/>
      <c r="SW258" s="35"/>
      <c r="SX258" s="35"/>
      <c r="SY258" s="35"/>
      <c r="SZ258" s="35"/>
      <c r="TA258" s="35"/>
      <c r="TB258" s="35"/>
      <c r="TC258" s="35"/>
      <c r="TD258" s="35"/>
      <c r="TE258" s="35"/>
      <c r="TF258" s="35"/>
      <c r="TG258" s="35"/>
      <c r="TH258" s="35"/>
      <c r="TI258" s="35"/>
      <c r="TJ258" s="35"/>
      <c r="TK258" s="35"/>
      <c r="TL258" s="35"/>
      <c r="TM258" s="35"/>
      <c r="TN258" s="35"/>
      <c r="TO258" s="35"/>
      <c r="TP258" s="35"/>
      <c r="TQ258" s="35"/>
      <c r="TR258" s="35"/>
      <c r="TS258" s="35"/>
      <c r="TT258" s="35"/>
      <c r="TU258" s="35"/>
      <c r="TV258" s="35"/>
      <c r="TW258" s="35"/>
      <c r="TX258" s="35"/>
      <c r="TY258" s="35"/>
      <c r="TZ258" s="35"/>
      <c r="UA258" s="35"/>
      <c r="UB258" s="35"/>
      <c r="UC258" s="35"/>
      <c r="UD258" s="35"/>
      <c r="UE258" s="35"/>
      <c r="UF258" s="35"/>
      <c r="UG258" s="35"/>
      <c r="UH258" s="35"/>
      <c r="UI258" s="35"/>
      <c r="UJ258" s="35"/>
      <c r="UK258" s="35"/>
      <c r="UL258" s="35"/>
      <c r="UM258" s="35"/>
      <c r="UN258" s="35"/>
      <c r="UO258" s="35"/>
      <c r="UP258" s="35"/>
      <c r="UQ258" s="35"/>
      <c r="UR258" s="35"/>
      <c r="US258" s="35"/>
      <c r="UT258" s="35"/>
      <c r="UU258" s="35"/>
      <c r="UV258" s="35"/>
      <c r="UW258" s="35"/>
      <c r="UX258" s="35"/>
      <c r="UY258" s="35"/>
      <c r="UZ258" s="35"/>
      <c r="VA258" s="35"/>
      <c r="VB258" s="35"/>
      <c r="VC258" s="35"/>
      <c r="VD258" s="35"/>
      <c r="VE258" s="35"/>
      <c r="VF258" s="35"/>
      <c r="VG258" s="35"/>
      <c r="VH258" s="35"/>
      <c r="VI258" s="35"/>
      <c r="VJ258" s="35"/>
      <c r="VK258" s="35"/>
      <c r="VL258" s="35"/>
      <c r="VM258" s="35"/>
      <c r="VN258" s="35"/>
      <c r="VO258" s="35"/>
      <c r="VP258" s="35"/>
      <c r="VQ258" s="35"/>
      <c r="VR258" s="35"/>
      <c r="VS258" s="35"/>
      <c r="VT258" s="35"/>
      <c r="VU258" s="35"/>
      <c r="VV258" s="35"/>
      <c r="VW258" s="35"/>
      <c r="VX258" s="35"/>
      <c r="VY258" s="35"/>
      <c r="VZ258" s="35"/>
      <c r="WA258" s="35"/>
      <c r="WB258" s="35"/>
      <c r="WC258" s="35"/>
      <c r="WD258" s="35"/>
      <c r="WE258" s="35"/>
      <c r="WF258" s="35"/>
      <c r="WG258" s="35"/>
      <c r="WH258" s="35"/>
      <c r="WI258" s="35"/>
      <c r="WJ258" s="35"/>
      <c r="WK258" s="35"/>
      <c r="WL258" s="35"/>
      <c r="WM258" s="35"/>
      <c r="WN258" s="35"/>
      <c r="WO258" s="35"/>
      <c r="WP258" s="35"/>
      <c r="WQ258" s="35"/>
      <c r="WR258" s="35"/>
      <c r="WS258" s="35"/>
      <c r="WT258" s="35"/>
      <c r="WU258" s="35"/>
      <c r="WV258" s="35"/>
      <c r="WW258" s="35"/>
      <c r="WX258" s="35"/>
      <c r="WY258" s="35"/>
      <c r="WZ258" s="35"/>
      <c r="XA258" s="35"/>
      <c r="XB258" s="35"/>
      <c r="XC258" s="35"/>
      <c r="XD258" s="35"/>
      <c r="XE258" s="35"/>
      <c r="XF258" s="35"/>
      <c r="XG258" s="35"/>
      <c r="XH258" s="35"/>
      <c r="XI258" s="35"/>
      <c r="XJ258" s="35"/>
      <c r="XK258" s="35"/>
      <c r="XL258" s="35"/>
      <c r="XM258" s="35"/>
      <c r="XN258" s="35"/>
      <c r="XO258" s="35"/>
      <c r="XP258" s="35"/>
      <c r="XQ258" s="35"/>
      <c r="XR258" s="35"/>
      <c r="XS258" s="35"/>
      <c r="XT258" s="35"/>
      <c r="XU258" s="35"/>
      <c r="XV258" s="35"/>
      <c r="XW258" s="35"/>
      <c r="XX258" s="35"/>
      <c r="XY258" s="35"/>
      <c r="XZ258" s="35"/>
      <c r="YA258" s="35"/>
      <c r="YB258" s="35"/>
      <c r="YC258" s="35"/>
      <c r="YD258" s="35"/>
      <c r="YE258" s="35"/>
      <c r="YF258" s="35"/>
      <c r="YG258" s="35"/>
      <c r="YH258" s="35"/>
      <c r="YI258" s="35"/>
      <c r="YJ258" s="35"/>
      <c r="YK258" s="35"/>
      <c r="YL258" s="35"/>
      <c r="YM258" s="35"/>
      <c r="YN258" s="35"/>
      <c r="YO258" s="35"/>
      <c r="YP258" s="35"/>
      <c r="YQ258" s="35"/>
      <c r="YR258" s="35"/>
      <c r="YS258" s="35"/>
      <c r="YT258" s="35"/>
      <c r="YU258" s="35"/>
      <c r="YV258" s="35"/>
      <c r="YW258" s="35"/>
      <c r="YX258" s="35"/>
      <c r="YY258" s="35"/>
      <c r="YZ258" s="35"/>
      <c r="ZA258" s="35"/>
      <c r="ZB258" s="35"/>
      <c r="ZC258" s="35"/>
      <c r="ZD258" s="35"/>
      <c r="ZE258" s="35"/>
      <c r="ZF258" s="35"/>
      <c r="ZG258" s="35"/>
      <c r="ZH258" s="35"/>
      <c r="ZI258" s="35"/>
      <c r="ZJ258" s="35"/>
      <c r="ZK258" s="35"/>
      <c r="ZL258" s="35"/>
      <c r="ZM258" s="35"/>
      <c r="ZN258" s="35"/>
      <c r="ZO258" s="35"/>
      <c r="ZP258" s="35"/>
      <c r="ZQ258" s="35"/>
      <c r="ZR258" s="35"/>
      <c r="ZS258" s="35"/>
      <c r="ZT258" s="35"/>
      <c r="ZU258" s="35"/>
      <c r="ZV258" s="35"/>
      <c r="ZW258" s="35"/>
      <c r="ZX258" s="35"/>
      <c r="ZY258" s="35"/>
      <c r="ZZ258" s="35"/>
      <c r="AAA258" s="35"/>
      <c r="AAB258" s="35"/>
      <c r="AAC258" s="35"/>
      <c r="AAD258" s="35"/>
      <c r="AAE258" s="35"/>
      <c r="AAF258" s="35"/>
      <c r="AAG258" s="35"/>
      <c r="AAH258" s="35"/>
      <c r="AAI258" s="35"/>
      <c r="AAJ258" s="35"/>
      <c r="AAK258" s="35"/>
      <c r="AAL258" s="35"/>
      <c r="AAM258" s="35"/>
      <c r="AAN258" s="35"/>
      <c r="AAO258" s="35"/>
      <c r="AAP258" s="35"/>
      <c r="AAQ258" s="35"/>
      <c r="AAR258" s="35"/>
      <c r="AAS258" s="35"/>
      <c r="AAT258" s="35"/>
      <c r="AAU258" s="35"/>
      <c r="AAV258" s="35"/>
      <c r="AAW258" s="35"/>
      <c r="AAX258" s="35"/>
      <c r="AAY258" s="35"/>
      <c r="AAZ258" s="35"/>
      <c r="ABA258" s="35"/>
      <c r="ABB258" s="35"/>
      <c r="ABC258" s="35"/>
      <c r="ABD258" s="35"/>
      <c r="ABE258" s="35"/>
      <c r="ABF258" s="35"/>
      <c r="ABG258" s="35"/>
      <c r="ABH258" s="35"/>
      <c r="ABI258" s="35"/>
      <c r="ABJ258" s="35"/>
      <c r="ABK258" s="35"/>
      <c r="ABL258" s="35"/>
      <c r="ABM258" s="35"/>
      <c r="ABN258" s="35"/>
      <c r="ABO258" s="35"/>
      <c r="ABP258" s="35"/>
      <c r="ABQ258" s="35"/>
      <c r="ABR258" s="35"/>
      <c r="ABS258" s="35"/>
      <c r="ABT258" s="35"/>
      <c r="ABU258" s="35"/>
      <c r="ABV258" s="35"/>
      <c r="ABW258" s="35"/>
      <c r="ABX258" s="35"/>
      <c r="ABY258" s="35"/>
      <c r="ABZ258" s="35"/>
      <c r="ACA258" s="35"/>
      <c r="ACB258" s="35"/>
      <c r="ACC258" s="35"/>
      <c r="ACD258" s="35"/>
      <c r="ACE258" s="35"/>
      <c r="ACF258" s="35"/>
      <c r="ACG258" s="35"/>
      <c r="ACH258" s="35"/>
      <c r="ACI258" s="35"/>
      <c r="ACJ258" s="35"/>
      <c r="ACK258" s="35"/>
      <c r="ACL258" s="35"/>
      <c r="ACM258" s="35"/>
      <c r="ACN258" s="35"/>
      <c r="ACO258" s="35"/>
      <c r="ACP258" s="35"/>
      <c r="ACQ258" s="35"/>
      <c r="ACR258" s="35"/>
      <c r="ACS258" s="35"/>
      <c r="ACT258" s="35"/>
      <c r="ACU258" s="35"/>
      <c r="ACV258" s="35"/>
      <c r="ACW258" s="35"/>
      <c r="ACX258" s="35"/>
      <c r="ACY258" s="35"/>
      <c r="ACZ258" s="35"/>
      <c r="ADA258" s="35"/>
      <c r="ADB258" s="35"/>
      <c r="ADC258" s="35"/>
      <c r="ADD258" s="35"/>
      <c r="ADE258" s="35"/>
      <c r="ADF258" s="35"/>
      <c r="ADG258" s="35"/>
      <c r="ADH258" s="35"/>
      <c r="ADI258" s="35"/>
      <c r="ADJ258" s="35"/>
      <c r="ADK258" s="35"/>
      <c r="ADL258" s="35"/>
      <c r="ADM258" s="35"/>
      <c r="ADN258" s="35"/>
      <c r="ADO258" s="35"/>
      <c r="ADP258" s="35"/>
      <c r="ADQ258" s="35"/>
      <c r="ADR258" s="35"/>
      <c r="ADS258" s="35"/>
      <c r="ADT258" s="35"/>
      <c r="ADU258" s="35"/>
      <c r="ADV258" s="35"/>
      <c r="ADW258" s="35"/>
      <c r="ADX258" s="35"/>
      <c r="ADY258" s="35"/>
      <c r="ADZ258" s="35"/>
      <c r="AEA258" s="35"/>
      <c r="AEB258" s="35"/>
      <c r="AEC258" s="35"/>
      <c r="AED258" s="35"/>
      <c r="AEE258" s="35"/>
      <c r="AEF258" s="35"/>
      <c r="AEG258" s="35"/>
      <c r="AEH258" s="35"/>
      <c r="AEI258" s="35"/>
      <c r="AEJ258" s="35"/>
      <c r="AEK258" s="35"/>
      <c r="AEL258" s="35"/>
      <c r="AEM258" s="35"/>
      <c r="AEN258" s="35"/>
      <c r="AEO258" s="35"/>
      <c r="AEP258" s="35"/>
      <c r="AEQ258" s="35"/>
      <c r="AER258" s="35"/>
      <c r="AES258" s="35"/>
      <c r="AET258" s="35"/>
      <c r="AEU258" s="35"/>
      <c r="AEV258" s="35"/>
      <c r="AEW258" s="35"/>
      <c r="AEX258" s="35"/>
      <c r="AEY258" s="35"/>
      <c r="AEZ258" s="35"/>
      <c r="AFA258" s="35"/>
      <c r="AFB258" s="35"/>
      <c r="AFC258" s="35"/>
      <c r="AFD258" s="35"/>
      <c r="AFE258" s="35"/>
      <c r="AFF258" s="35"/>
      <c r="AFG258" s="35"/>
      <c r="AFH258" s="35"/>
      <c r="AFI258" s="35"/>
      <c r="AFJ258" s="35"/>
      <c r="AFK258" s="35"/>
      <c r="AFL258" s="35"/>
      <c r="AFM258" s="35"/>
      <c r="AFN258" s="35"/>
      <c r="AFO258" s="35"/>
      <c r="AFP258" s="35"/>
      <c r="AFQ258" s="35"/>
      <c r="AFR258" s="35"/>
      <c r="AFS258" s="35"/>
      <c r="AFT258" s="35"/>
      <c r="AFU258" s="35"/>
      <c r="AFV258" s="35"/>
      <c r="AFW258" s="35"/>
      <c r="AFX258" s="35"/>
      <c r="AFY258" s="35"/>
      <c r="AFZ258" s="35"/>
      <c r="AGA258" s="35"/>
      <c r="AGB258" s="35"/>
      <c r="AGC258" s="35"/>
      <c r="AGD258" s="35"/>
      <c r="AGE258" s="35"/>
      <c r="AGF258" s="35"/>
      <c r="AGG258" s="35"/>
      <c r="AGH258" s="35"/>
      <c r="AGI258" s="35"/>
      <c r="AGJ258" s="35"/>
      <c r="AGK258" s="35"/>
      <c r="AGL258" s="35"/>
      <c r="AGM258" s="35"/>
      <c r="AGN258" s="35"/>
      <c r="AGO258" s="35"/>
      <c r="AGP258" s="35"/>
      <c r="AGQ258" s="35"/>
      <c r="AGR258" s="35"/>
      <c r="AGS258" s="35"/>
      <c r="AGT258" s="35"/>
      <c r="AGU258" s="35"/>
      <c r="AGV258" s="35"/>
      <c r="AGW258" s="35"/>
      <c r="AGX258" s="35"/>
      <c r="AGY258" s="35"/>
      <c r="AGZ258" s="35"/>
      <c r="AHA258" s="35"/>
      <c r="AHB258" s="35"/>
      <c r="AHC258" s="35"/>
      <c r="AHD258" s="35"/>
      <c r="AHE258" s="35"/>
      <c r="AHF258" s="35"/>
      <c r="AHG258" s="35"/>
      <c r="AHH258" s="35"/>
      <c r="AHI258" s="35"/>
      <c r="AHJ258" s="35"/>
      <c r="AHK258" s="35"/>
      <c r="AHL258" s="35"/>
      <c r="AHM258" s="35"/>
      <c r="AHN258" s="35"/>
      <c r="AHO258" s="35"/>
      <c r="AHP258" s="35"/>
      <c r="AHQ258" s="35"/>
      <c r="AHR258" s="35"/>
      <c r="AHS258" s="35"/>
      <c r="AHT258" s="35"/>
      <c r="AHU258" s="35"/>
      <c r="AHV258" s="35"/>
      <c r="AHW258" s="35"/>
      <c r="AHX258" s="35"/>
      <c r="AHY258" s="35"/>
      <c r="AHZ258" s="35"/>
      <c r="AIA258" s="35"/>
      <c r="AIB258" s="35"/>
      <c r="AIC258" s="35"/>
      <c r="AID258" s="35"/>
      <c r="AIE258" s="35"/>
      <c r="AIF258" s="35"/>
      <c r="AIG258" s="35"/>
      <c r="AIH258" s="35"/>
      <c r="AII258" s="35"/>
      <c r="AIJ258" s="35"/>
      <c r="AIK258" s="35"/>
      <c r="AIL258" s="35"/>
      <c r="AIM258" s="35"/>
      <c r="AIN258" s="35"/>
      <c r="AIO258" s="35"/>
      <c r="AIP258" s="35"/>
      <c r="AIQ258" s="35"/>
      <c r="AIR258" s="35"/>
      <c r="AIS258" s="35"/>
      <c r="AIT258" s="35"/>
      <c r="AIU258" s="35"/>
      <c r="AIV258" s="35"/>
      <c r="AIW258" s="35"/>
      <c r="AIX258" s="35"/>
      <c r="AIY258" s="35"/>
      <c r="AIZ258" s="35"/>
      <c r="AJA258" s="35"/>
      <c r="AJB258" s="35"/>
      <c r="AJC258" s="35"/>
      <c r="AJD258" s="35"/>
      <c r="AJE258" s="35"/>
      <c r="AJF258" s="35"/>
      <c r="AJG258" s="35"/>
      <c r="AJH258" s="35"/>
      <c r="AJI258" s="35"/>
      <c r="AJJ258" s="35"/>
      <c r="AJK258" s="35"/>
      <c r="AJL258" s="35"/>
      <c r="AJM258" s="35"/>
      <c r="AJN258" s="35"/>
      <c r="AJO258" s="35"/>
      <c r="AJP258" s="35"/>
      <c r="AJQ258" s="35"/>
      <c r="AJR258" s="35"/>
      <c r="AJS258" s="35"/>
      <c r="AJT258" s="35"/>
      <c r="AJU258" s="35"/>
      <c r="AJV258" s="35"/>
      <c r="AJW258" s="35"/>
      <c r="AJX258" s="35"/>
      <c r="AJY258" s="35"/>
      <c r="AJZ258" s="35"/>
      <c r="AKA258" s="35"/>
      <c r="AKB258" s="35"/>
      <c r="AKC258" s="35"/>
      <c r="AKD258" s="35"/>
      <c r="AKE258" s="35"/>
      <c r="AKF258" s="35"/>
      <c r="AKG258" s="35"/>
      <c r="AKH258" s="35"/>
      <c r="AKI258" s="35"/>
      <c r="AKJ258" s="35"/>
      <c r="AKK258" s="35"/>
      <c r="AKL258" s="35"/>
      <c r="AKM258" s="35"/>
      <c r="AKN258" s="35"/>
      <c r="AKO258" s="35"/>
      <c r="AKP258" s="35"/>
      <c r="AKQ258" s="35"/>
      <c r="AKR258" s="35"/>
      <c r="AKS258" s="35"/>
      <c r="AKT258" s="35"/>
      <c r="AKU258" s="35"/>
      <c r="AKV258" s="35"/>
      <c r="AKW258" s="35"/>
      <c r="AKX258" s="35"/>
      <c r="AKY258" s="35"/>
      <c r="AKZ258" s="35"/>
      <c r="ALA258" s="35"/>
      <c r="ALB258" s="35"/>
      <c r="ALC258" s="35"/>
      <c r="ALD258" s="35"/>
      <c r="ALE258" s="35"/>
      <c r="ALF258" s="35"/>
      <c r="ALG258" s="35"/>
      <c r="ALH258" s="35"/>
      <c r="ALI258" s="35"/>
      <c r="ALJ258" s="35"/>
      <c r="ALK258" s="35"/>
      <c r="ALL258" s="35"/>
      <c r="ALM258" s="35"/>
      <c r="ALN258" s="35"/>
      <c r="ALO258" s="35"/>
      <c r="ALP258" s="35"/>
      <c r="ALQ258" s="35"/>
      <c r="ALR258" s="35"/>
      <c r="ALS258" s="35"/>
      <c r="ALT258" s="35"/>
      <c r="ALU258" s="35"/>
      <c r="ALV258" s="35"/>
      <c r="ALW258" s="35"/>
      <c r="ALX258" s="35"/>
      <c r="ALY258" s="35"/>
      <c r="ALZ258" s="35"/>
      <c r="AMA258" s="35"/>
    </row>
    <row r="259" spans="14:1015">
      <c r="N259" s="3">
        <f>Y259*info!T$4+AC259*info!T$5+AG259*info!T$6+AK259*info!T$7+N258</f>
        <v>6.2969999999999979</v>
      </c>
      <c r="P259" s="45">
        <v>219</v>
      </c>
      <c r="Q259" s="131"/>
      <c r="R259" s="131"/>
      <c r="S259" s="161">
        <f t="shared" si="125"/>
        <v>3.8733992094861669E-2</v>
      </c>
      <c r="T259" s="169">
        <f>AA258*$AA$30*$AA$34*(1-$AA$32)+AE258*$AE$30*$AE$34*(1-$AE$32)+AI258*$AI$30*$AI$34*(1-$AI$32)+AM258*$AM$30*$AM$34*(1-$AM$32)+AQ258*$AQ$30*$AQ$34*(1-$AQ$32)+AU258*$AU$30*$AU$34*(1-$AU$32)+Q259-R259+AW258+AX258+Advance!G233</f>
        <v>0.35699999999999887</v>
      </c>
      <c r="U259" s="132">
        <f t="shared" si="134"/>
        <v>0</v>
      </c>
      <c r="V259" s="165">
        <f t="shared" si="113"/>
        <v>0.35699999999999887</v>
      </c>
      <c r="W259" s="166">
        <f t="shared" si="126"/>
        <v>13.991999999999999</v>
      </c>
      <c r="X259" s="49"/>
      <c r="Y259" s="42">
        <f t="shared" si="105"/>
        <v>0</v>
      </c>
      <c r="Z259" s="46">
        <f t="shared" si="127"/>
        <v>0</v>
      </c>
      <c r="AA259" s="47">
        <f t="shared" si="114"/>
        <v>0</v>
      </c>
      <c r="AB259" s="48">
        <f t="shared" si="115"/>
        <v>0.35699999999999887</v>
      </c>
      <c r="AC259" s="49">
        <f t="shared" si="116"/>
        <v>0</v>
      </c>
      <c r="AD259" s="46">
        <f t="shared" si="128"/>
        <v>0</v>
      </c>
      <c r="AE259" s="46">
        <f t="shared" si="117"/>
        <v>100</v>
      </c>
      <c r="AF259" s="50">
        <f t="shared" si="106"/>
        <v>0.35699999999999887</v>
      </c>
      <c r="AG259" s="42">
        <f t="shared" si="129"/>
        <v>5</v>
      </c>
      <c r="AH259" s="46">
        <f t="shared" si="130"/>
        <v>-5</v>
      </c>
      <c r="AI259" s="46">
        <f t="shared" si="118"/>
        <v>200</v>
      </c>
      <c r="AJ259" s="50">
        <f t="shared" si="107"/>
        <v>0.23699999999999888</v>
      </c>
      <c r="AK259" s="42">
        <f t="shared" si="119"/>
        <v>6</v>
      </c>
      <c r="AL259" s="46">
        <f t="shared" si="131"/>
        <v>-5</v>
      </c>
      <c r="AM259" s="46">
        <f t="shared" si="120"/>
        <v>222</v>
      </c>
      <c r="AN259" s="50">
        <f t="shared" si="108"/>
        <v>2.0999999999998908E-2</v>
      </c>
      <c r="AO259" s="42">
        <f t="shared" si="121"/>
        <v>0</v>
      </c>
      <c r="AP259" s="46">
        <f t="shared" si="132"/>
        <v>0</v>
      </c>
      <c r="AQ259" s="46">
        <f t="shared" si="122"/>
        <v>0</v>
      </c>
      <c r="AR259" s="50">
        <f t="shared" si="109"/>
        <v>2.0999999999998908E-2</v>
      </c>
      <c r="AS259" s="42">
        <f t="shared" si="123"/>
        <v>0</v>
      </c>
      <c r="AT259" s="46">
        <f t="shared" si="133"/>
        <v>0</v>
      </c>
      <c r="AU259" s="46">
        <f t="shared" si="124"/>
        <v>0</v>
      </c>
      <c r="AV259" s="51">
        <f t="shared" si="110"/>
        <v>2.0999999999998908E-2</v>
      </c>
      <c r="AW259" s="42">
        <f t="shared" si="111"/>
        <v>0.35699999999999887</v>
      </c>
      <c r="AX259" s="43">
        <f t="shared" si="112"/>
        <v>-0.33599999999999997</v>
      </c>
      <c r="AY259" s="42">
        <f t="shared" si="135"/>
        <v>522</v>
      </c>
      <c r="AZ259" s="52">
        <f t="shared" si="136"/>
        <v>13.991999999999999</v>
      </c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  <c r="QR259" s="35"/>
      <c r="QS259" s="35"/>
      <c r="QT259" s="35"/>
      <c r="QU259" s="35"/>
      <c r="QV259" s="35"/>
      <c r="QW259" s="35"/>
      <c r="QX259" s="35"/>
      <c r="QY259" s="35"/>
      <c r="QZ259" s="35"/>
      <c r="RA259" s="35"/>
      <c r="RB259" s="35"/>
      <c r="RC259" s="35"/>
      <c r="RD259" s="35"/>
      <c r="RE259" s="35"/>
      <c r="RF259" s="35"/>
      <c r="RG259" s="35"/>
      <c r="RH259" s="35"/>
      <c r="RI259" s="35"/>
      <c r="RJ259" s="35"/>
      <c r="RK259" s="35"/>
      <c r="RL259" s="35"/>
      <c r="RM259" s="35"/>
      <c r="RN259" s="35"/>
      <c r="RO259" s="35"/>
      <c r="RP259" s="35"/>
      <c r="RQ259" s="35"/>
      <c r="RR259" s="35"/>
      <c r="RS259" s="35"/>
      <c r="RT259" s="35"/>
      <c r="RU259" s="35"/>
      <c r="RV259" s="35"/>
      <c r="RW259" s="35"/>
      <c r="RX259" s="35"/>
      <c r="RY259" s="35"/>
      <c r="RZ259" s="35"/>
      <c r="SA259" s="35"/>
      <c r="SB259" s="35"/>
      <c r="SC259" s="35"/>
      <c r="SD259" s="35"/>
      <c r="SE259" s="35"/>
      <c r="SF259" s="35"/>
      <c r="SG259" s="35"/>
      <c r="SH259" s="35"/>
      <c r="SI259" s="35"/>
      <c r="SJ259" s="35"/>
      <c r="SK259" s="35"/>
      <c r="SL259" s="35"/>
      <c r="SM259" s="35"/>
      <c r="SN259" s="35"/>
      <c r="SO259" s="35"/>
      <c r="SP259" s="35"/>
      <c r="SQ259" s="35"/>
      <c r="SR259" s="35"/>
      <c r="SS259" s="35"/>
      <c r="ST259" s="35"/>
      <c r="SU259" s="35"/>
      <c r="SV259" s="35"/>
      <c r="SW259" s="35"/>
      <c r="SX259" s="35"/>
      <c r="SY259" s="35"/>
      <c r="SZ259" s="35"/>
      <c r="TA259" s="35"/>
      <c r="TB259" s="35"/>
      <c r="TC259" s="35"/>
      <c r="TD259" s="35"/>
      <c r="TE259" s="35"/>
      <c r="TF259" s="35"/>
      <c r="TG259" s="35"/>
      <c r="TH259" s="35"/>
      <c r="TI259" s="35"/>
      <c r="TJ259" s="35"/>
      <c r="TK259" s="35"/>
      <c r="TL259" s="35"/>
      <c r="TM259" s="35"/>
      <c r="TN259" s="35"/>
      <c r="TO259" s="35"/>
      <c r="TP259" s="35"/>
      <c r="TQ259" s="35"/>
      <c r="TR259" s="35"/>
      <c r="TS259" s="35"/>
      <c r="TT259" s="35"/>
      <c r="TU259" s="35"/>
      <c r="TV259" s="35"/>
      <c r="TW259" s="35"/>
      <c r="TX259" s="35"/>
      <c r="TY259" s="35"/>
      <c r="TZ259" s="35"/>
      <c r="UA259" s="35"/>
      <c r="UB259" s="35"/>
      <c r="UC259" s="35"/>
      <c r="UD259" s="35"/>
      <c r="UE259" s="35"/>
      <c r="UF259" s="35"/>
      <c r="UG259" s="35"/>
      <c r="UH259" s="35"/>
      <c r="UI259" s="35"/>
      <c r="UJ259" s="35"/>
      <c r="UK259" s="35"/>
      <c r="UL259" s="35"/>
      <c r="UM259" s="35"/>
      <c r="UN259" s="35"/>
      <c r="UO259" s="35"/>
      <c r="UP259" s="35"/>
      <c r="UQ259" s="35"/>
      <c r="UR259" s="35"/>
      <c r="US259" s="35"/>
      <c r="UT259" s="35"/>
      <c r="UU259" s="35"/>
      <c r="UV259" s="35"/>
      <c r="UW259" s="35"/>
      <c r="UX259" s="35"/>
      <c r="UY259" s="35"/>
      <c r="UZ259" s="35"/>
      <c r="VA259" s="35"/>
      <c r="VB259" s="35"/>
      <c r="VC259" s="35"/>
      <c r="VD259" s="35"/>
      <c r="VE259" s="35"/>
      <c r="VF259" s="35"/>
      <c r="VG259" s="35"/>
      <c r="VH259" s="35"/>
      <c r="VI259" s="35"/>
      <c r="VJ259" s="35"/>
      <c r="VK259" s="35"/>
      <c r="VL259" s="35"/>
      <c r="VM259" s="35"/>
      <c r="VN259" s="35"/>
      <c r="VO259" s="35"/>
      <c r="VP259" s="35"/>
      <c r="VQ259" s="35"/>
      <c r="VR259" s="35"/>
      <c r="VS259" s="35"/>
      <c r="VT259" s="35"/>
      <c r="VU259" s="35"/>
      <c r="VV259" s="35"/>
      <c r="VW259" s="35"/>
      <c r="VX259" s="35"/>
      <c r="VY259" s="35"/>
      <c r="VZ259" s="35"/>
      <c r="WA259" s="35"/>
      <c r="WB259" s="35"/>
      <c r="WC259" s="35"/>
      <c r="WD259" s="35"/>
      <c r="WE259" s="35"/>
      <c r="WF259" s="35"/>
      <c r="WG259" s="35"/>
      <c r="WH259" s="35"/>
      <c r="WI259" s="35"/>
      <c r="WJ259" s="35"/>
      <c r="WK259" s="35"/>
      <c r="WL259" s="35"/>
      <c r="WM259" s="35"/>
      <c r="WN259" s="35"/>
      <c r="WO259" s="35"/>
      <c r="WP259" s="35"/>
      <c r="WQ259" s="35"/>
      <c r="WR259" s="35"/>
      <c r="WS259" s="35"/>
      <c r="WT259" s="35"/>
      <c r="WU259" s="35"/>
      <c r="WV259" s="35"/>
      <c r="WW259" s="35"/>
      <c r="WX259" s="35"/>
      <c r="WY259" s="35"/>
      <c r="WZ259" s="35"/>
      <c r="XA259" s="35"/>
      <c r="XB259" s="35"/>
      <c r="XC259" s="35"/>
      <c r="XD259" s="35"/>
      <c r="XE259" s="35"/>
      <c r="XF259" s="35"/>
      <c r="XG259" s="35"/>
      <c r="XH259" s="35"/>
      <c r="XI259" s="35"/>
      <c r="XJ259" s="35"/>
      <c r="XK259" s="35"/>
      <c r="XL259" s="35"/>
      <c r="XM259" s="35"/>
      <c r="XN259" s="35"/>
      <c r="XO259" s="35"/>
      <c r="XP259" s="35"/>
      <c r="XQ259" s="35"/>
      <c r="XR259" s="35"/>
      <c r="XS259" s="35"/>
      <c r="XT259" s="35"/>
      <c r="XU259" s="35"/>
      <c r="XV259" s="35"/>
      <c r="XW259" s="35"/>
      <c r="XX259" s="35"/>
      <c r="XY259" s="35"/>
      <c r="XZ259" s="35"/>
      <c r="YA259" s="35"/>
      <c r="YB259" s="35"/>
      <c r="YC259" s="35"/>
      <c r="YD259" s="35"/>
      <c r="YE259" s="35"/>
      <c r="YF259" s="35"/>
      <c r="YG259" s="35"/>
      <c r="YH259" s="35"/>
      <c r="YI259" s="35"/>
      <c r="YJ259" s="35"/>
      <c r="YK259" s="35"/>
      <c r="YL259" s="35"/>
      <c r="YM259" s="35"/>
      <c r="YN259" s="35"/>
      <c r="YO259" s="35"/>
      <c r="YP259" s="35"/>
      <c r="YQ259" s="35"/>
      <c r="YR259" s="35"/>
      <c r="YS259" s="35"/>
      <c r="YT259" s="35"/>
      <c r="YU259" s="35"/>
      <c r="YV259" s="35"/>
      <c r="YW259" s="35"/>
      <c r="YX259" s="35"/>
      <c r="YY259" s="35"/>
      <c r="YZ259" s="35"/>
      <c r="ZA259" s="35"/>
      <c r="ZB259" s="35"/>
      <c r="ZC259" s="35"/>
      <c r="ZD259" s="35"/>
      <c r="ZE259" s="35"/>
      <c r="ZF259" s="35"/>
      <c r="ZG259" s="35"/>
      <c r="ZH259" s="35"/>
      <c r="ZI259" s="35"/>
      <c r="ZJ259" s="35"/>
      <c r="ZK259" s="35"/>
      <c r="ZL259" s="35"/>
      <c r="ZM259" s="35"/>
      <c r="ZN259" s="35"/>
      <c r="ZO259" s="35"/>
      <c r="ZP259" s="35"/>
      <c r="ZQ259" s="35"/>
      <c r="ZR259" s="35"/>
      <c r="ZS259" s="35"/>
      <c r="ZT259" s="35"/>
      <c r="ZU259" s="35"/>
      <c r="ZV259" s="35"/>
      <c r="ZW259" s="35"/>
      <c r="ZX259" s="35"/>
      <c r="ZY259" s="35"/>
      <c r="ZZ259" s="35"/>
      <c r="AAA259" s="35"/>
      <c r="AAB259" s="35"/>
      <c r="AAC259" s="35"/>
      <c r="AAD259" s="35"/>
      <c r="AAE259" s="35"/>
      <c r="AAF259" s="35"/>
      <c r="AAG259" s="35"/>
      <c r="AAH259" s="35"/>
      <c r="AAI259" s="35"/>
      <c r="AAJ259" s="35"/>
      <c r="AAK259" s="35"/>
      <c r="AAL259" s="35"/>
      <c r="AAM259" s="35"/>
      <c r="AAN259" s="35"/>
      <c r="AAO259" s="35"/>
      <c r="AAP259" s="35"/>
      <c r="AAQ259" s="35"/>
      <c r="AAR259" s="35"/>
      <c r="AAS259" s="35"/>
      <c r="AAT259" s="35"/>
      <c r="AAU259" s="35"/>
      <c r="AAV259" s="35"/>
      <c r="AAW259" s="35"/>
      <c r="AAX259" s="35"/>
      <c r="AAY259" s="35"/>
      <c r="AAZ259" s="35"/>
      <c r="ABA259" s="35"/>
      <c r="ABB259" s="35"/>
      <c r="ABC259" s="35"/>
      <c r="ABD259" s="35"/>
      <c r="ABE259" s="35"/>
      <c r="ABF259" s="35"/>
      <c r="ABG259" s="35"/>
      <c r="ABH259" s="35"/>
      <c r="ABI259" s="35"/>
      <c r="ABJ259" s="35"/>
      <c r="ABK259" s="35"/>
      <c r="ABL259" s="35"/>
      <c r="ABM259" s="35"/>
      <c r="ABN259" s="35"/>
      <c r="ABO259" s="35"/>
      <c r="ABP259" s="35"/>
      <c r="ABQ259" s="35"/>
      <c r="ABR259" s="35"/>
      <c r="ABS259" s="35"/>
      <c r="ABT259" s="35"/>
      <c r="ABU259" s="35"/>
      <c r="ABV259" s="35"/>
      <c r="ABW259" s="35"/>
      <c r="ABX259" s="35"/>
      <c r="ABY259" s="35"/>
      <c r="ABZ259" s="35"/>
      <c r="ACA259" s="35"/>
      <c r="ACB259" s="35"/>
      <c r="ACC259" s="35"/>
      <c r="ACD259" s="35"/>
      <c r="ACE259" s="35"/>
      <c r="ACF259" s="35"/>
      <c r="ACG259" s="35"/>
      <c r="ACH259" s="35"/>
      <c r="ACI259" s="35"/>
      <c r="ACJ259" s="35"/>
      <c r="ACK259" s="35"/>
      <c r="ACL259" s="35"/>
      <c r="ACM259" s="35"/>
      <c r="ACN259" s="35"/>
      <c r="ACO259" s="35"/>
      <c r="ACP259" s="35"/>
      <c r="ACQ259" s="35"/>
      <c r="ACR259" s="35"/>
      <c r="ACS259" s="35"/>
      <c r="ACT259" s="35"/>
      <c r="ACU259" s="35"/>
      <c r="ACV259" s="35"/>
      <c r="ACW259" s="35"/>
      <c r="ACX259" s="35"/>
      <c r="ACY259" s="35"/>
      <c r="ACZ259" s="35"/>
      <c r="ADA259" s="35"/>
      <c r="ADB259" s="35"/>
      <c r="ADC259" s="35"/>
      <c r="ADD259" s="35"/>
      <c r="ADE259" s="35"/>
      <c r="ADF259" s="35"/>
      <c r="ADG259" s="35"/>
      <c r="ADH259" s="35"/>
      <c r="ADI259" s="35"/>
      <c r="ADJ259" s="35"/>
      <c r="ADK259" s="35"/>
      <c r="ADL259" s="35"/>
      <c r="ADM259" s="35"/>
      <c r="ADN259" s="35"/>
      <c r="ADO259" s="35"/>
      <c r="ADP259" s="35"/>
      <c r="ADQ259" s="35"/>
      <c r="ADR259" s="35"/>
      <c r="ADS259" s="35"/>
      <c r="ADT259" s="35"/>
      <c r="ADU259" s="35"/>
      <c r="ADV259" s="35"/>
      <c r="ADW259" s="35"/>
      <c r="ADX259" s="35"/>
      <c r="ADY259" s="35"/>
      <c r="ADZ259" s="35"/>
      <c r="AEA259" s="35"/>
      <c r="AEB259" s="35"/>
      <c r="AEC259" s="35"/>
      <c r="AED259" s="35"/>
      <c r="AEE259" s="35"/>
      <c r="AEF259" s="35"/>
      <c r="AEG259" s="35"/>
      <c r="AEH259" s="35"/>
      <c r="AEI259" s="35"/>
      <c r="AEJ259" s="35"/>
      <c r="AEK259" s="35"/>
      <c r="AEL259" s="35"/>
      <c r="AEM259" s="35"/>
      <c r="AEN259" s="35"/>
      <c r="AEO259" s="35"/>
      <c r="AEP259" s="35"/>
      <c r="AEQ259" s="35"/>
      <c r="AER259" s="35"/>
      <c r="AES259" s="35"/>
      <c r="AET259" s="35"/>
      <c r="AEU259" s="35"/>
      <c r="AEV259" s="35"/>
      <c r="AEW259" s="35"/>
      <c r="AEX259" s="35"/>
      <c r="AEY259" s="35"/>
      <c r="AEZ259" s="35"/>
      <c r="AFA259" s="35"/>
      <c r="AFB259" s="35"/>
      <c r="AFC259" s="35"/>
      <c r="AFD259" s="35"/>
      <c r="AFE259" s="35"/>
      <c r="AFF259" s="35"/>
      <c r="AFG259" s="35"/>
      <c r="AFH259" s="35"/>
      <c r="AFI259" s="35"/>
      <c r="AFJ259" s="35"/>
      <c r="AFK259" s="35"/>
      <c r="AFL259" s="35"/>
      <c r="AFM259" s="35"/>
      <c r="AFN259" s="35"/>
      <c r="AFO259" s="35"/>
      <c r="AFP259" s="35"/>
      <c r="AFQ259" s="35"/>
      <c r="AFR259" s="35"/>
      <c r="AFS259" s="35"/>
      <c r="AFT259" s="35"/>
      <c r="AFU259" s="35"/>
      <c r="AFV259" s="35"/>
      <c r="AFW259" s="35"/>
      <c r="AFX259" s="35"/>
      <c r="AFY259" s="35"/>
      <c r="AFZ259" s="35"/>
      <c r="AGA259" s="35"/>
      <c r="AGB259" s="35"/>
      <c r="AGC259" s="35"/>
      <c r="AGD259" s="35"/>
      <c r="AGE259" s="35"/>
      <c r="AGF259" s="35"/>
      <c r="AGG259" s="35"/>
      <c r="AGH259" s="35"/>
      <c r="AGI259" s="35"/>
      <c r="AGJ259" s="35"/>
      <c r="AGK259" s="35"/>
      <c r="AGL259" s="35"/>
      <c r="AGM259" s="35"/>
      <c r="AGN259" s="35"/>
      <c r="AGO259" s="35"/>
      <c r="AGP259" s="35"/>
      <c r="AGQ259" s="35"/>
      <c r="AGR259" s="35"/>
      <c r="AGS259" s="35"/>
      <c r="AGT259" s="35"/>
      <c r="AGU259" s="35"/>
      <c r="AGV259" s="35"/>
      <c r="AGW259" s="35"/>
      <c r="AGX259" s="35"/>
      <c r="AGY259" s="35"/>
      <c r="AGZ259" s="35"/>
      <c r="AHA259" s="35"/>
      <c r="AHB259" s="35"/>
      <c r="AHC259" s="35"/>
      <c r="AHD259" s="35"/>
      <c r="AHE259" s="35"/>
      <c r="AHF259" s="35"/>
      <c r="AHG259" s="35"/>
      <c r="AHH259" s="35"/>
      <c r="AHI259" s="35"/>
      <c r="AHJ259" s="35"/>
      <c r="AHK259" s="35"/>
      <c r="AHL259" s="35"/>
      <c r="AHM259" s="35"/>
      <c r="AHN259" s="35"/>
      <c r="AHO259" s="35"/>
      <c r="AHP259" s="35"/>
      <c r="AHQ259" s="35"/>
      <c r="AHR259" s="35"/>
      <c r="AHS259" s="35"/>
      <c r="AHT259" s="35"/>
      <c r="AHU259" s="35"/>
      <c r="AHV259" s="35"/>
      <c r="AHW259" s="35"/>
      <c r="AHX259" s="35"/>
      <c r="AHY259" s="35"/>
      <c r="AHZ259" s="35"/>
      <c r="AIA259" s="35"/>
      <c r="AIB259" s="35"/>
      <c r="AIC259" s="35"/>
      <c r="AID259" s="35"/>
      <c r="AIE259" s="35"/>
      <c r="AIF259" s="35"/>
      <c r="AIG259" s="35"/>
      <c r="AIH259" s="35"/>
      <c r="AII259" s="35"/>
      <c r="AIJ259" s="35"/>
      <c r="AIK259" s="35"/>
      <c r="AIL259" s="35"/>
      <c r="AIM259" s="35"/>
      <c r="AIN259" s="35"/>
      <c r="AIO259" s="35"/>
      <c r="AIP259" s="35"/>
      <c r="AIQ259" s="35"/>
      <c r="AIR259" s="35"/>
      <c r="AIS259" s="35"/>
      <c r="AIT259" s="35"/>
      <c r="AIU259" s="35"/>
      <c r="AIV259" s="35"/>
      <c r="AIW259" s="35"/>
      <c r="AIX259" s="35"/>
      <c r="AIY259" s="35"/>
      <c r="AIZ259" s="35"/>
      <c r="AJA259" s="35"/>
      <c r="AJB259" s="35"/>
      <c r="AJC259" s="35"/>
      <c r="AJD259" s="35"/>
      <c r="AJE259" s="35"/>
      <c r="AJF259" s="35"/>
      <c r="AJG259" s="35"/>
      <c r="AJH259" s="35"/>
      <c r="AJI259" s="35"/>
      <c r="AJJ259" s="35"/>
      <c r="AJK259" s="35"/>
      <c r="AJL259" s="35"/>
      <c r="AJM259" s="35"/>
      <c r="AJN259" s="35"/>
      <c r="AJO259" s="35"/>
      <c r="AJP259" s="35"/>
      <c r="AJQ259" s="35"/>
      <c r="AJR259" s="35"/>
      <c r="AJS259" s="35"/>
      <c r="AJT259" s="35"/>
      <c r="AJU259" s="35"/>
      <c r="AJV259" s="35"/>
      <c r="AJW259" s="35"/>
      <c r="AJX259" s="35"/>
      <c r="AJY259" s="35"/>
      <c r="AJZ259" s="35"/>
      <c r="AKA259" s="35"/>
      <c r="AKB259" s="35"/>
      <c r="AKC259" s="35"/>
      <c r="AKD259" s="35"/>
      <c r="AKE259" s="35"/>
      <c r="AKF259" s="35"/>
      <c r="AKG259" s="35"/>
      <c r="AKH259" s="35"/>
      <c r="AKI259" s="35"/>
      <c r="AKJ259" s="35"/>
      <c r="AKK259" s="35"/>
      <c r="AKL259" s="35"/>
      <c r="AKM259" s="35"/>
      <c r="AKN259" s="35"/>
      <c r="AKO259" s="35"/>
      <c r="AKP259" s="35"/>
      <c r="AKQ259" s="35"/>
      <c r="AKR259" s="35"/>
      <c r="AKS259" s="35"/>
      <c r="AKT259" s="35"/>
      <c r="AKU259" s="35"/>
      <c r="AKV259" s="35"/>
      <c r="AKW259" s="35"/>
      <c r="AKX259" s="35"/>
      <c r="AKY259" s="35"/>
      <c r="AKZ259" s="35"/>
      <c r="ALA259" s="35"/>
      <c r="ALB259" s="35"/>
      <c r="ALC259" s="35"/>
      <c r="ALD259" s="35"/>
      <c r="ALE259" s="35"/>
      <c r="ALF259" s="35"/>
      <c r="ALG259" s="35"/>
      <c r="ALH259" s="35"/>
      <c r="ALI259" s="35"/>
      <c r="ALJ259" s="35"/>
      <c r="ALK259" s="35"/>
      <c r="ALL259" s="35"/>
      <c r="ALM259" s="35"/>
      <c r="ALN259" s="35"/>
      <c r="ALO259" s="35"/>
      <c r="ALP259" s="35"/>
      <c r="ALQ259" s="35"/>
      <c r="ALR259" s="35"/>
      <c r="ALS259" s="35"/>
      <c r="ALT259" s="35"/>
      <c r="ALU259" s="35"/>
      <c r="ALV259" s="35"/>
      <c r="ALW259" s="35"/>
      <c r="ALX259" s="35"/>
      <c r="ALY259" s="35"/>
      <c r="ALZ259" s="35"/>
      <c r="AMA259" s="35"/>
    </row>
    <row r="260" spans="14:1015">
      <c r="N260" s="3">
        <f>Y260*info!T$4+AC260*info!T$5+AG260*info!T$6+AK260*info!T$7+N259</f>
        <v>6.3401999999999976</v>
      </c>
      <c r="P260" s="45">
        <v>220</v>
      </c>
      <c r="Q260" s="131"/>
      <c r="R260" s="131"/>
      <c r="S260" s="161">
        <f t="shared" si="125"/>
        <v>3.8815810276679852E-2</v>
      </c>
      <c r="T260" s="169">
        <f>AA259*$AA$30*$AA$34*(1-$AA$32)+AE259*$AE$30*$AE$34*(1-$AE$32)+AI259*$AI$30*$AI$34*(1-$AI$32)+AM259*$AM$30*$AM$34*(1-$AM$32)+AQ259*$AQ$30*$AQ$34*(1-$AQ$32)+AU259*$AU$30*$AU$34*(1-$AU$32)+Q260-R260+AW259+AX259+Advance!G234</f>
        <v>0.37079999999999891</v>
      </c>
      <c r="U260" s="132">
        <f t="shared" si="134"/>
        <v>0</v>
      </c>
      <c r="V260" s="165">
        <f t="shared" si="113"/>
        <v>0.37079999999999891</v>
      </c>
      <c r="W260" s="166">
        <f t="shared" si="126"/>
        <v>14.064</v>
      </c>
      <c r="X260" s="49"/>
      <c r="Y260" s="42">
        <f t="shared" si="105"/>
        <v>0</v>
      </c>
      <c r="Z260" s="46">
        <f t="shared" si="127"/>
        <v>0</v>
      </c>
      <c r="AA260" s="47">
        <f t="shared" si="114"/>
        <v>0</v>
      </c>
      <c r="AB260" s="48">
        <f t="shared" si="115"/>
        <v>0.37079999999999891</v>
      </c>
      <c r="AC260" s="49">
        <f t="shared" si="116"/>
        <v>0</v>
      </c>
      <c r="AD260" s="46">
        <f t="shared" si="128"/>
        <v>0</v>
      </c>
      <c r="AE260" s="46">
        <f t="shared" si="117"/>
        <v>100</v>
      </c>
      <c r="AF260" s="50">
        <f t="shared" si="106"/>
        <v>0.37079999999999891</v>
      </c>
      <c r="AG260" s="42">
        <f t="shared" si="129"/>
        <v>6</v>
      </c>
      <c r="AH260" s="46">
        <f t="shared" si="130"/>
        <v>-6</v>
      </c>
      <c r="AI260" s="46">
        <f t="shared" si="118"/>
        <v>200</v>
      </c>
      <c r="AJ260" s="50">
        <f t="shared" si="107"/>
        <v>0.22679999999999889</v>
      </c>
      <c r="AK260" s="42">
        <f t="shared" si="119"/>
        <v>6</v>
      </c>
      <c r="AL260" s="46">
        <f t="shared" si="131"/>
        <v>-4</v>
      </c>
      <c r="AM260" s="46">
        <f t="shared" si="120"/>
        <v>224</v>
      </c>
      <c r="AN260" s="50">
        <f t="shared" si="108"/>
        <v>1.0799999999998922E-2</v>
      </c>
      <c r="AO260" s="42">
        <f t="shared" si="121"/>
        <v>0</v>
      </c>
      <c r="AP260" s="46">
        <f t="shared" si="132"/>
        <v>0</v>
      </c>
      <c r="AQ260" s="46">
        <f t="shared" si="122"/>
        <v>0</v>
      </c>
      <c r="AR260" s="50">
        <f t="shared" si="109"/>
        <v>1.0799999999998922E-2</v>
      </c>
      <c r="AS260" s="42">
        <f t="shared" si="123"/>
        <v>0</v>
      </c>
      <c r="AT260" s="46">
        <f t="shared" si="133"/>
        <v>0</v>
      </c>
      <c r="AU260" s="46">
        <f t="shared" si="124"/>
        <v>0</v>
      </c>
      <c r="AV260" s="51">
        <f t="shared" si="110"/>
        <v>1.0799999999998922E-2</v>
      </c>
      <c r="AW260" s="42">
        <f t="shared" si="111"/>
        <v>0.37079999999999891</v>
      </c>
      <c r="AX260" s="43">
        <f t="shared" si="112"/>
        <v>-0.36</v>
      </c>
      <c r="AY260" s="42">
        <f t="shared" si="135"/>
        <v>524</v>
      </c>
      <c r="AZ260" s="52">
        <f t="shared" si="136"/>
        <v>14.064</v>
      </c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  <c r="QR260" s="35"/>
      <c r="QS260" s="35"/>
      <c r="QT260" s="35"/>
      <c r="QU260" s="35"/>
      <c r="QV260" s="35"/>
      <c r="QW260" s="35"/>
      <c r="QX260" s="35"/>
      <c r="QY260" s="35"/>
      <c r="QZ260" s="35"/>
      <c r="RA260" s="35"/>
      <c r="RB260" s="35"/>
      <c r="RC260" s="35"/>
      <c r="RD260" s="35"/>
      <c r="RE260" s="35"/>
      <c r="RF260" s="35"/>
      <c r="RG260" s="35"/>
      <c r="RH260" s="35"/>
      <c r="RI260" s="35"/>
      <c r="RJ260" s="35"/>
      <c r="RK260" s="35"/>
      <c r="RL260" s="35"/>
      <c r="RM260" s="35"/>
      <c r="RN260" s="35"/>
      <c r="RO260" s="35"/>
      <c r="RP260" s="35"/>
      <c r="RQ260" s="35"/>
      <c r="RR260" s="35"/>
      <c r="RS260" s="35"/>
      <c r="RT260" s="35"/>
      <c r="RU260" s="35"/>
      <c r="RV260" s="35"/>
      <c r="RW260" s="35"/>
      <c r="RX260" s="35"/>
      <c r="RY260" s="35"/>
      <c r="RZ260" s="35"/>
      <c r="SA260" s="35"/>
      <c r="SB260" s="35"/>
      <c r="SC260" s="35"/>
      <c r="SD260" s="35"/>
      <c r="SE260" s="35"/>
      <c r="SF260" s="35"/>
      <c r="SG260" s="35"/>
      <c r="SH260" s="35"/>
      <c r="SI260" s="35"/>
      <c r="SJ260" s="35"/>
      <c r="SK260" s="35"/>
      <c r="SL260" s="35"/>
      <c r="SM260" s="35"/>
      <c r="SN260" s="35"/>
      <c r="SO260" s="35"/>
      <c r="SP260" s="35"/>
      <c r="SQ260" s="35"/>
      <c r="SR260" s="35"/>
      <c r="SS260" s="35"/>
      <c r="ST260" s="35"/>
      <c r="SU260" s="35"/>
      <c r="SV260" s="35"/>
      <c r="SW260" s="35"/>
      <c r="SX260" s="35"/>
      <c r="SY260" s="35"/>
      <c r="SZ260" s="35"/>
      <c r="TA260" s="35"/>
      <c r="TB260" s="35"/>
      <c r="TC260" s="35"/>
      <c r="TD260" s="35"/>
      <c r="TE260" s="35"/>
      <c r="TF260" s="35"/>
      <c r="TG260" s="35"/>
      <c r="TH260" s="35"/>
      <c r="TI260" s="35"/>
      <c r="TJ260" s="35"/>
      <c r="TK260" s="35"/>
      <c r="TL260" s="35"/>
      <c r="TM260" s="35"/>
      <c r="TN260" s="35"/>
      <c r="TO260" s="35"/>
      <c r="TP260" s="35"/>
      <c r="TQ260" s="35"/>
      <c r="TR260" s="35"/>
      <c r="TS260" s="35"/>
      <c r="TT260" s="35"/>
      <c r="TU260" s="35"/>
      <c r="TV260" s="35"/>
      <c r="TW260" s="35"/>
      <c r="TX260" s="35"/>
      <c r="TY260" s="35"/>
      <c r="TZ260" s="35"/>
      <c r="UA260" s="35"/>
      <c r="UB260" s="35"/>
      <c r="UC260" s="35"/>
      <c r="UD260" s="35"/>
      <c r="UE260" s="35"/>
      <c r="UF260" s="35"/>
      <c r="UG260" s="35"/>
      <c r="UH260" s="35"/>
      <c r="UI260" s="35"/>
      <c r="UJ260" s="35"/>
      <c r="UK260" s="35"/>
      <c r="UL260" s="35"/>
      <c r="UM260" s="35"/>
      <c r="UN260" s="35"/>
      <c r="UO260" s="35"/>
      <c r="UP260" s="35"/>
      <c r="UQ260" s="35"/>
      <c r="UR260" s="35"/>
      <c r="US260" s="35"/>
      <c r="UT260" s="35"/>
      <c r="UU260" s="35"/>
      <c r="UV260" s="35"/>
      <c r="UW260" s="35"/>
      <c r="UX260" s="35"/>
      <c r="UY260" s="35"/>
      <c r="UZ260" s="35"/>
      <c r="VA260" s="35"/>
      <c r="VB260" s="35"/>
      <c r="VC260" s="35"/>
      <c r="VD260" s="35"/>
      <c r="VE260" s="35"/>
      <c r="VF260" s="35"/>
      <c r="VG260" s="35"/>
      <c r="VH260" s="35"/>
      <c r="VI260" s="35"/>
      <c r="VJ260" s="35"/>
      <c r="VK260" s="35"/>
      <c r="VL260" s="35"/>
      <c r="VM260" s="35"/>
      <c r="VN260" s="35"/>
      <c r="VO260" s="35"/>
      <c r="VP260" s="35"/>
      <c r="VQ260" s="35"/>
      <c r="VR260" s="35"/>
      <c r="VS260" s="35"/>
      <c r="VT260" s="35"/>
      <c r="VU260" s="35"/>
      <c r="VV260" s="35"/>
      <c r="VW260" s="35"/>
      <c r="VX260" s="35"/>
      <c r="VY260" s="35"/>
      <c r="VZ260" s="35"/>
      <c r="WA260" s="35"/>
      <c r="WB260" s="35"/>
      <c r="WC260" s="35"/>
      <c r="WD260" s="35"/>
      <c r="WE260" s="35"/>
      <c r="WF260" s="35"/>
      <c r="WG260" s="35"/>
      <c r="WH260" s="35"/>
      <c r="WI260" s="35"/>
      <c r="WJ260" s="35"/>
      <c r="WK260" s="35"/>
      <c r="WL260" s="35"/>
      <c r="WM260" s="35"/>
      <c r="WN260" s="35"/>
      <c r="WO260" s="35"/>
      <c r="WP260" s="35"/>
      <c r="WQ260" s="35"/>
      <c r="WR260" s="35"/>
      <c r="WS260" s="35"/>
      <c r="WT260" s="35"/>
      <c r="WU260" s="35"/>
      <c r="WV260" s="35"/>
      <c r="WW260" s="35"/>
      <c r="WX260" s="35"/>
      <c r="WY260" s="35"/>
      <c r="WZ260" s="35"/>
      <c r="XA260" s="35"/>
      <c r="XB260" s="35"/>
      <c r="XC260" s="35"/>
      <c r="XD260" s="35"/>
      <c r="XE260" s="35"/>
      <c r="XF260" s="35"/>
      <c r="XG260" s="35"/>
      <c r="XH260" s="35"/>
      <c r="XI260" s="35"/>
      <c r="XJ260" s="35"/>
      <c r="XK260" s="35"/>
      <c r="XL260" s="35"/>
      <c r="XM260" s="35"/>
      <c r="XN260" s="35"/>
      <c r="XO260" s="35"/>
      <c r="XP260" s="35"/>
      <c r="XQ260" s="35"/>
      <c r="XR260" s="35"/>
      <c r="XS260" s="35"/>
      <c r="XT260" s="35"/>
      <c r="XU260" s="35"/>
      <c r="XV260" s="35"/>
      <c r="XW260" s="35"/>
      <c r="XX260" s="35"/>
      <c r="XY260" s="35"/>
      <c r="XZ260" s="35"/>
      <c r="YA260" s="35"/>
      <c r="YB260" s="35"/>
      <c r="YC260" s="35"/>
      <c r="YD260" s="35"/>
      <c r="YE260" s="35"/>
      <c r="YF260" s="35"/>
      <c r="YG260" s="35"/>
      <c r="YH260" s="35"/>
      <c r="YI260" s="35"/>
      <c r="YJ260" s="35"/>
      <c r="YK260" s="35"/>
      <c r="YL260" s="35"/>
      <c r="YM260" s="35"/>
      <c r="YN260" s="35"/>
      <c r="YO260" s="35"/>
      <c r="YP260" s="35"/>
      <c r="YQ260" s="35"/>
      <c r="YR260" s="35"/>
      <c r="YS260" s="35"/>
      <c r="YT260" s="35"/>
      <c r="YU260" s="35"/>
      <c r="YV260" s="35"/>
      <c r="YW260" s="35"/>
      <c r="YX260" s="35"/>
      <c r="YY260" s="35"/>
      <c r="YZ260" s="35"/>
      <c r="ZA260" s="35"/>
      <c r="ZB260" s="35"/>
      <c r="ZC260" s="35"/>
      <c r="ZD260" s="35"/>
      <c r="ZE260" s="35"/>
      <c r="ZF260" s="35"/>
      <c r="ZG260" s="35"/>
      <c r="ZH260" s="35"/>
      <c r="ZI260" s="35"/>
      <c r="ZJ260" s="35"/>
      <c r="ZK260" s="35"/>
      <c r="ZL260" s="35"/>
      <c r="ZM260" s="35"/>
      <c r="ZN260" s="35"/>
      <c r="ZO260" s="35"/>
      <c r="ZP260" s="35"/>
      <c r="ZQ260" s="35"/>
      <c r="ZR260" s="35"/>
      <c r="ZS260" s="35"/>
      <c r="ZT260" s="35"/>
      <c r="ZU260" s="35"/>
      <c r="ZV260" s="35"/>
      <c r="ZW260" s="35"/>
      <c r="ZX260" s="35"/>
      <c r="ZY260" s="35"/>
      <c r="ZZ260" s="35"/>
      <c r="AAA260" s="35"/>
      <c r="AAB260" s="35"/>
      <c r="AAC260" s="35"/>
      <c r="AAD260" s="35"/>
      <c r="AAE260" s="35"/>
      <c r="AAF260" s="35"/>
      <c r="AAG260" s="35"/>
      <c r="AAH260" s="35"/>
      <c r="AAI260" s="35"/>
      <c r="AAJ260" s="35"/>
      <c r="AAK260" s="35"/>
      <c r="AAL260" s="35"/>
      <c r="AAM260" s="35"/>
      <c r="AAN260" s="35"/>
      <c r="AAO260" s="35"/>
      <c r="AAP260" s="35"/>
      <c r="AAQ260" s="35"/>
      <c r="AAR260" s="35"/>
      <c r="AAS260" s="35"/>
      <c r="AAT260" s="35"/>
      <c r="AAU260" s="35"/>
      <c r="AAV260" s="35"/>
      <c r="AAW260" s="35"/>
      <c r="AAX260" s="35"/>
      <c r="AAY260" s="35"/>
      <c r="AAZ260" s="35"/>
      <c r="ABA260" s="35"/>
      <c r="ABB260" s="35"/>
      <c r="ABC260" s="35"/>
      <c r="ABD260" s="35"/>
      <c r="ABE260" s="35"/>
      <c r="ABF260" s="35"/>
      <c r="ABG260" s="35"/>
      <c r="ABH260" s="35"/>
      <c r="ABI260" s="35"/>
      <c r="ABJ260" s="35"/>
      <c r="ABK260" s="35"/>
      <c r="ABL260" s="35"/>
      <c r="ABM260" s="35"/>
      <c r="ABN260" s="35"/>
      <c r="ABO260" s="35"/>
      <c r="ABP260" s="35"/>
      <c r="ABQ260" s="35"/>
      <c r="ABR260" s="35"/>
      <c r="ABS260" s="35"/>
      <c r="ABT260" s="35"/>
      <c r="ABU260" s="35"/>
      <c r="ABV260" s="35"/>
      <c r="ABW260" s="35"/>
      <c r="ABX260" s="35"/>
      <c r="ABY260" s="35"/>
      <c r="ABZ260" s="35"/>
      <c r="ACA260" s="35"/>
      <c r="ACB260" s="35"/>
      <c r="ACC260" s="35"/>
      <c r="ACD260" s="35"/>
      <c r="ACE260" s="35"/>
      <c r="ACF260" s="35"/>
      <c r="ACG260" s="35"/>
      <c r="ACH260" s="35"/>
      <c r="ACI260" s="35"/>
      <c r="ACJ260" s="35"/>
      <c r="ACK260" s="35"/>
      <c r="ACL260" s="35"/>
      <c r="ACM260" s="35"/>
      <c r="ACN260" s="35"/>
      <c r="ACO260" s="35"/>
      <c r="ACP260" s="35"/>
      <c r="ACQ260" s="35"/>
      <c r="ACR260" s="35"/>
      <c r="ACS260" s="35"/>
      <c r="ACT260" s="35"/>
      <c r="ACU260" s="35"/>
      <c r="ACV260" s="35"/>
      <c r="ACW260" s="35"/>
      <c r="ACX260" s="35"/>
      <c r="ACY260" s="35"/>
      <c r="ACZ260" s="35"/>
      <c r="ADA260" s="35"/>
      <c r="ADB260" s="35"/>
      <c r="ADC260" s="35"/>
      <c r="ADD260" s="35"/>
      <c r="ADE260" s="35"/>
      <c r="ADF260" s="35"/>
      <c r="ADG260" s="35"/>
      <c r="ADH260" s="35"/>
      <c r="ADI260" s="35"/>
      <c r="ADJ260" s="35"/>
      <c r="ADK260" s="35"/>
      <c r="ADL260" s="35"/>
      <c r="ADM260" s="35"/>
      <c r="ADN260" s="35"/>
      <c r="ADO260" s="35"/>
      <c r="ADP260" s="35"/>
      <c r="ADQ260" s="35"/>
      <c r="ADR260" s="35"/>
      <c r="ADS260" s="35"/>
      <c r="ADT260" s="35"/>
      <c r="ADU260" s="35"/>
      <c r="ADV260" s="35"/>
      <c r="ADW260" s="35"/>
      <c r="ADX260" s="35"/>
      <c r="ADY260" s="35"/>
      <c r="ADZ260" s="35"/>
      <c r="AEA260" s="35"/>
      <c r="AEB260" s="35"/>
      <c r="AEC260" s="35"/>
      <c r="AED260" s="35"/>
      <c r="AEE260" s="35"/>
      <c r="AEF260" s="35"/>
      <c r="AEG260" s="35"/>
      <c r="AEH260" s="35"/>
      <c r="AEI260" s="35"/>
      <c r="AEJ260" s="35"/>
      <c r="AEK260" s="35"/>
      <c r="AEL260" s="35"/>
      <c r="AEM260" s="35"/>
      <c r="AEN260" s="35"/>
      <c r="AEO260" s="35"/>
      <c r="AEP260" s="35"/>
      <c r="AEQ260" s="35"/>
      <c r="AER260" s="35"/>
      <c r="AES260" s="35"/>
      <c r="AET260" s="35"/>
      <c r="AEU260" s="35"/>
      <c r="AEV260" s="35"/>
      <c r="AEW260" s="35"/>
      <c r="AEX260" s="35"/>
      <c r="AEY260" s="35"/>
      <c r="AEZ260" s="35"/>
      <c r="AFA260" s="35"/>
      <c r="AFB260" s="35"/>
      <c r="AFC260" s="35"/>
      <c r="AFD260" s="35"/>
      <c r="AFE260" s="35"/>
      <c r="AFF260" s="35"/>
      <c r="AFG260" s="35"/>
      <c r="AFH260" s="35"/>
      <c r="AFI260" s="35"/>
      <c r="AFJ260" s="35"/>
      <c r="AFK260" s="35"/>
      <c r="AFL260" s="35"/>
      <c r="AFM260" s="35"/>
      <c r="AFN260" s="35"/>
      <c r="AFO260" s="35"/>
      <c r="AFP260" s="35"/>
      <c r="AFQ260" s="35"/>
      <c r="AFR260" s="35"/>
      <c r="AFS260" s="35"/>
      <c r="AFT260" s="35"/>
      <c r="AFU260" s="35"/>
      <c r="AFV260" s="35"/>
      <c r="AFW260" s="35"/>
      <c r="AFX260" s="35"/>
      <c r="AFY260" s="35"/>
      <c r="AFZ260" s="35"/>
      <c r="AGA260" s="35"/>
      <c r="AGB260" s="35"/>
      <c r="AGC260" s="35"/>
      <c r="AGD260" s="35"/>
      <c r="AGE260" s="35"/>
      <c r="AGF260" s="35"/>
      <c r="AGG260" s="35"/>
      <c r="AGH260" s="35"/>
      <c r="AGI260" s="35"/>
      <c r="AGJ260" s="35"/>
      <c r="AGK260" s="35"/>
      <c r="AGL260" s="35"/>
      <c r="AGM260" s="35"/>
      <c r="AGN260" s="35"/>
      <c r="AGO260" s="35"/>
      <c r="AGP260" s="35"/>
      <c r="AGQ260" s="35"/>
      <c r="AGR260" s="35"/>
      <c r="AGS260" s="35"/>
      <c r="AGT260" s="35"/>
      <c r="AGU260" s="35"/>
      <c r="AGV260" s="35"/>
      <c r="AGW260" s="35"/>
      <c r="AGX260" s="35"/>
      <c r="AGY260" s="35"/>
      <c r="AGZ260" s="35"/>
      <c r="AHA260" s="35"/>
      <c r="AHB260" s="35"/>
      <c r="AHC260" s="35"/>
      <c r="AHD260" s="35"/>
      <c r="AHE260" s="35"/>
      <c r="AHF260" s="35"/>
      <c r="AHG260" s="35"/>
      <c r="AHH260" s="35"/>
      <c r="AHI260" s="35"/>
      <c r="AHJ260" s="35"/>
      <c r="AHK260" s="35"/>
      <c r="AHL260" s="35"/>
      <c r="AHM260" s="35"/>
      <c r="AHN260" s="35"/>
      <c r="AHO260" s="35"/>
      <c r="AHP260" s="35"/>
      <c r="AHQ260" s="35"/>
      <c r="AHR260" s="35"/>
      <c r="AHS260" s="35"/>
      <c r="AHT260" s="35"/>
      <c r="AHU260" s="35"/>
      <c r="AHV260" s="35"/>
      <c r="AHW260" s="35"/>
      <c r="AHX260" s="35"/>
      <c r="AHY260" s="35"/>
      <c r="AHZ260" s="35"/>
      <c r="AIA260" s="35"/>
      <c r="AIB260" s="35"/>
      <c r="AIC260" s="35"/>
      <c r="AID260" s="35"/>
      <c r="AIE260" s="35"/>
      <c r="AIF260" s="35"/>
      <c r="AIG260" s="35"/>
      <c r="AIH260" s="35"/>
      <c r="AII260" s="35"/>
      <c r="AIJ260" s="35"/>
      <c r="AIK260" s="35"/>
      <c r="AIL260" s="35"/>
      <c r="AIM260" s="35"/>
      <c r="AIN260" s="35"/>
      <c r="AIO260" s="35"/>
      <c r="AIP260" s="35"/>
      <c r="AIQ260" s="35"/>
      <c r="AIR260" s="35"/>
      <c r="AIS260" s="35"/>
      <c r="AIT260" s="35"/>
      <c r="AIU260" s="35"/>
      <c r="AIV260" s="35"/>
      <c r="AIW260" s="35"/>
      <c r="AIX260" s="35"/>
      <c r="AIY260" s="35"/>
      <c r="AIZ260" s="35"/>
      <c r="AJA260" s="35"/>
      <c r="AJB260" s="35"/>
      <c r="AJC260" s="35"/>
      <c r="AJD260" s="35"/>
      <c r="AJE260" s="35"/>
      <c r="AJF260" s="35"/>
      <c r="AJG260" s="35"/>
      <c r="AJH260" s="35"/>
      <c r="AJI260" s="35"/>
      <c r="AJJ260" s="35"/>
      <c r="AJK260" s="35"/>
      <c r="AJL260" s="35"/>
      <c r="AJM260" s="35"/>
      <c r="AJN260" s="35"/>
      <c r="AJO260" s="35"/>
      <c r="AJP260" s="35"/>
      <c r="AJQ260" s="35"/>
      <c r="AJR260" s="35"/>
      <c r="AJS260" s="35"/>
      <c r="AJT260" s="35"/>
      <c r="AJU260" s="35"/>
      <c r="AJV260" s="35"/>
      <c r="AJW260" s="35"/>
      <c r="AJX260" s="35"/>
      <c r="AJY260" s="35"/>
      <c r="AJZ260" s="35"/>
      <c r="AKA260" s="35"/>
      <c r="AKB260" s="35"/>
      <c r="AKC260" s="35"/>
      <c r="AKD260" s="35"/>
      <c r="AKE260" s="35"/>
      <c r="AKF260" s="35"/>
      <c r="AKG260" s="35"/>
      <c r="AKH260" s="35"/>
      <c r="AKI260" s="35"/>
      <c r="AKJ260" s="35"/>
      <c r="AKK260" s="35"/>
      <c r="AKL260" s="35"/>
      <c r="AKM260" s="35"/>
      <c r="AKN260" s="35"/>
      <c r="AKO260" s="35"/>
      <c r="AKP260" s="35"/>
      <c r="AKQ260" s="35"/>
      <c r="AKR260" s="35"/>
      <c r="AKS260" s="35"/>
      <c r="AKT260" s="35"/>
      <c r="AKU260" s="35"/>
      <c r="AKV260" s="35"/>
      <c r="AKW260" s="35"/>
      <c r="AKX260" s="35"/>
      <c r="AKY260" s="35"/>
      <c r="AKZ260" s="35"/>
      <c r="ALA260" s="35"/>
      <c r="ALB260" s="35"/>
      <c r="ALC260" s="35"/>
      <c r="ALD260" s="35"/>
      <c r="ALE260" s="35"/>
      <c r="ALF260" s="35"/>
      <c r="ALG260" s="35"/>
      <c r="ALH260" s="35"/>
      <c r="ALI260" s="35"/>
      <c r="ALJ260" s="35"/>
      <c r="ALK260" s="35"/>
      <c r="ALL260" s="35"/>
      <c r="ALM260" s="35"/>
      <c r="ALN260" s="35"/>
      <c r="ALO260" s="35"/>
      <c r="ALP260" s="35"/>
      <c r="ALQ260" s="35"/>
      <c r="ALR260" s="35"/>
      <c r="ALS260" s="35"/>
      <c r="ALT260" s="35"/>
      <c r="ALU260" s="35"/>
      <c r="ALV260" s="35"/>
      <c r="ALW260" s="35"/>
      <c r="ALX260" s="35"/>
      <c r="ALY260" s="35"/>
      <c r="ALZ260" s="35"/>
      <c r="AMA260" s="35"/>
    </row>
    <row r="261" spans="14:1015">
      <c r="N261" s="3">
        <f>Y261*info!T$4+AC261*info!T$5+AG261*info!T$6+AK261*info!T$7+N260</f>
        <v>6.3797999999999977</v>
      </c>
      <c r="P261" s="45">
        <v>221</v>
      </c>
      <c r="Q261" s="131"/>
      <c r="R261" s="131"/>
      <c r="S261" s="161">
        <f t="shared" si="125"/>
        <v>3.8979446640316218E-2</v>
      </c>
      <c r="T261" s="169">
        <f>AA260*$AA$30*$AA$34*(1-$AA$32)+AE260*$AE$30*$AE$34*(1-$AE$32)+AI260*$AI$30*$AI$34*(1-$AI$32)+AM260*$AM$30*$AM$34*(1-$AM$32)+AQ260*$AQ$30*$AQ$34*(1-$AQ$32)+AU260*$AU$30*$AU$34*(1-$AU$32)+Q261-R261+AW260+AX260+Advance!G235</f>
        <v>0.36239999999999895</v>
      </c>
      <c r="U261" s="132">
        <f t="shared" si="134"/>
        <v>0</v>
      </c>
      <c r="V261" s="165">
        <f t="shared" si="113"/>
        <v>0.36239999999999895</v>
      </c>
      <c r="W261" s="166">
        <f t="shared" si="126"/>
        <v>14.135999999999999</v>
      </c>
      <c r="X261" s="49"/>
      <c r="Y261" s="42">
        <f t="shared" si="105"/>
        <v>0</v>
      </c>
      <c r="Z261" s="46">
        <f t="shared" si="127"/>
        <v>0</v>
      </c>
      <c r="AA261" s="47">
        <f t="shared" si="114"/>
        <v>0</v>
      </c>
      <c r="AB261" s="48">
        <f t="shared" si="115"/>
        <v>0.36239999999999895</v>
      </c>
      <c r="AC261" s="49">
        <f t="shared" si="116"/>
        <v>0</v>
      </c>
      <c r="AD261" s="46">
        <f t="shared" si="128"/>
        <v>0</v>
      </c>
      <c r="AE261" s="46">
        <f t="shared" si="117"/>
        <v>100</v>
      </c>
      <c r="AF261" s="50">
        <f t="shared" si="106"/>
        <v>0.36239999999999895</v>
      </c>
      <c r="AG261" s="42">
        <f t="shared" si="129"/>
        <v>5</v>
      </c>
      <c r="AH261" s="46">
        <f t="shared" si="130"/>
        <v>-5</v>
      </c>
      <c r="AI261" s="46">
        <f t="shared" si="118"/>
        <v>200</v>
      </c>
      <c r="AJ261" s="50">
        <f t="shared" si="107"/>
        <v>0.24239999999999895</v>
      </c>
      <c r="AK261" s="42">
        <f t="shared" si="119"/>
        <v>6</v>
      </c>
      <c r="AL261" s="46">
        <f t="shared" si="131"/>
        <v>-4</v>
      </c>
      <c r="AM261" s="46">
        <f t="shared" si="120"/>
        <v>226</v>
      </c>
      <c r="AN261" s="50">
        <f t="shared" si="108"/>
        <v>2.639999999999898E-2</v>
      </c>
      <c r="AO261" s="42">
        <f t="shared" si="121"/>
        <v>0</v>
      </c>
      <c r="AP261" s="46">
        <f t="shared" si="132"/>
        <v>0</v>
      </c>
      <c r="AQ261" s="46">
        <f t="shared" si="122"/>
        <v>0</v>
      </c>
      <c r="AR261" s="50">
        <f t="shared" si="109"/>
        <v>2.639999999999898E-2</v>
      </c>
      <c r="AS261" s="42">
        <f t="shared" si="123"/>
        <v>0</v>
      </c>
      <c r="AT261" s="46">
        <f t="shared" si="133"/>
        <v>0</v>
      </c>
      <c r="AU261" s="46">
        <f t="shared" si="124"/>
        <v>0</v>
      </c>
      <c r="AV261" s="51">
        <f t="shared" si="110"/>
        <v>2.639999999999898E-2</v>
      </c>
      <c r="AW261" s="42">
        <f t="shared" si="111"/>
        <v>0.36239999999999895</v>
      </c>
      <c r="AX261" s="43">
        <f t="shared" si="112"/>
        <v>-0.33599999999999997</v>
      </c>
      <c r="AY261" s="42">
        <f t="shared" si="135"/>
        <v>526</v>
      </c>
      <c r="AZ261" s="52">
        <f t="shared" si="136"/>
        <v>14.135999999999999</v>
      </c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  <c r="QR261" s="35"/>
      <c r="QS261" s="35"/>
      <c r="QT261" s="35"/>
      <c r="QU261" s="35"/>
      <c r="QV261" s="35"/>
      <c r="QW261" s="35"/>
      <c r="QX261" s="35"/>
      <c r="QY261" s="35"/>
      <c r="QZ261" s="35"/>
      <c r="RA261" s="35"/>
      <c r="RB261" s="35"/>
      <c r="RC261" s="35"/>
      <c r="RD261" s="35"/>
      <c r="RE261" s="35"/>
      <c r="RF261" s="35"/>
      <c r="RG261" s="35"/>
      <c r="RH261" s="35"/>
      <c r="RI261" s="35"/>
      <c r="RJ261" s="35"/>
      <c r="RK261" s="35"/>
      <c r="RL261" s="35"/>
      <c r="RM261" s="35"/>
      <c r="RN261" s="35"/>
      <c r="RO261" s="35"/>
      <c r="RP261" s="35"/>
      <c r="RQ261" s="35"/>
      <c r="RR261" s="35"/>
      <c r="RS261" s="35"/>
      <c r="RT261" s="35"/>
      <c r="RU261" s="35"/>
      <c r="RV261" s="35"/>
      <c r="RW261" s="35"/>
      <c r="RX261" s="35"/>
      <c r="RY261" s="35"/>
      <c r="RZ261" s="35"/>
      <c r="SA261" s="35"/>
      <c r="SB261" s="35"/>
      <c r="SC261" s="35"/>
      <c r="SD261" s="35"/>
      <c r="SE261" s="35"/>
      <c r="SF261" s="35"/>
      <c r="SG261" s="35"/>
      <c r="SH261" s="35"/>
      <c r="SI261" s="35"/>
      <c r="SJ261" s="35"/>
      <c r="SK261" s="35"/>
      <c r="SL261" s="35"/>
      <c r="SM261" s="35"/>
      <c r="SN261" s="35"/>
      <c r="SO261" s="35"/>
      <c r="SP261" s="35"/>
      <c r="SQ261" s="35"/>
      <c r="SR261" s="35"/>
      <c r="SS261" s="35"/>
      <c r="ST261" s="35"/>
      <c r="SU261" s="35"/>
      <c r="SV261" s="35"/>
      <c r="SW261" s="35"/>
      <c r="SX261" s="35"/>
      <c r="SY261" s="35"/>
      <c r="SZ261" s="35"/>
      <c r="TA261" s="35"/>
      <c r="TB261" s="35"/>
      <c r="TC261" s="35"/>
      <c r="TD261" s="35"/>
      <c r="TE261" s="35"/>
      <c r="TF261" s="35"/>
      <c r="TG261" s="35"/>
      <c r="TH261" s="35"/>
      <c r="TI261" s="35"/>
      <c r="TJ261" s="35"/>
      <c r="TK261" s="35"/>
      <c r="TL261" s="35"/>
      <c r="TM261" s="35"/>
      <c r="TN261" s="35"/>
      <c r="TO261" s="35"/>
      <c r="TP261" s="35"/>
      <c r="TQ261" s="35"/>
      <c r="TR261" s="35"/>
      <c r="TS261" s="35"/>
      <c r="TT261" s="35"/>
      <c r="TU261" s="35"/>
      <c r="TV261" s="35"/>
      <c r="TW261" s="35"/>
      <c r="TX261" s="35"/>
      <c r="TY261" s="35"/>
      <c r="TZ261" s="35"/>
      <c r="UA261" s="35"/>
      <c r="UB261" s="35"/>
      <c r="UC261" s="35"/>
      <c r="UD261" s="35"/>
      <c r="UE261" s="35"/>
      <c r="UF261" s="35"/>
      <c r="UG261" s="35"/>
      <c r="UH261" s="35"/>
      <c r="UI261" s="35"/>
      <c r="UJ261" s="35"/>
      <c r="UK261" s="35"/>
      <c r="UL261" s="35"/>
      <c r="UM261" s="35"/>
      <c r="UN261" s="35"/>
      <c r="UO261" s="35"/>
      <c r="UP261" s="35"/>
      <c r="UQ261" s="35"/>
      <c r="UR261" s="35"/>
      <c r="US261" s="35"/>
      <c r="UT261" s="35"/>
      <c r="UU261" s="35"/>
      <c r="UV261" s="35"/>
      <c r="UW261" s="35"/>
      <c r="UX261" s="35"/>
      <c r="UY261" s="35"/>
      <c r="UZ261" s="35"/>
      <c r="VA261" s="35"/>
      <c r="VB261" s="35"/>
      <c r="VC261" s="35"/>
      <c r="VD261" s="35"/>
      <c r="VE261" s="35"/>
      <c r="VF261" s="35"/>
      <c r="VG261" s="35"/>
      <c r="VH261" s="35"/>
      <c r="VI261" s="35"/>
      <c r="VJ261" s="35"/>
      <c r="VK261" s="35"/>
      <c r="VL261" s="35"/>
      <c r="VM261" s="35"/>
      <c r="VN261" s="35"/>
      <c r="VO261" s="35"/>
      <c r="VP261" s="35"/>
      <c r="VQ261" s="35"/>
      <c r="VR261" s="35"/>
      <c r="VS261" s="35"/>
      <c r="VT261" s="35"/>
      <c r="VU261" s="35"/>
      <c r="VV261" s="35"/>
      <c r="VW261" s="35"/>
      <c r="VX261" s="35"/>
      <c r="VY261" s="35"/>
      <c r="VZ261" s="35"/>
      <c r="WA261" s="35"/>
      <c r="WB261" s="35"/>
      <c r="WC261" s="35"/>
      <c r="WD261" s="35"/>
      <c r="WE261" s="35"/>
      <c r="WF261" s="35"/>
      <c r="WG261" s="35"/>
      <c r="WH261" s="35"/>
      <c r="WI261" s="35"/>
      <c r="WJ261" s="35"/>
      <c r="WK261" s="35"/>
      <c r="WL261" s="35"/>
      <c r="WM261" s="35"/>
      <c r="WN261" s="35"/>
      <c r="WO261" s="35"/>
      <c r="WP261" s="35"/>
      <c r="WQ261" s="35"/>
      <c r="WR261" s="35"/>
      <c r="WS261" s="35"/>
      <c r="WT261" s="35"/>
      <c r="WU261" s="35"/>
      <c r="WV261" s="35"/>
      <c r="WW261" s="35"/>
      <c r="WX261" s="35"/>
      <c r="WY261" s="35"/>
      <c r="WZ261" s="35"/>
      <c r="XA261" s="35"/>
      <c r="XB261" s="35"/>
      <c r="XC261" s="35"/>
      <c r="XD261" s="35"/>
      <c r="XE261" s="35"/>
      <c r="XF261" s="35"/>
      <c r="XG261" s="35"/>
      <c r="XH261" s="35"/>
      <c r="XI261" s="35"/>
      <c r="XJ261" s="35"/>
      <c r="XK261" s="35"/>
      <c r="XL261" s="35"/>
      <c r="XM261" s="35"/>
      <c r="XN261" s="35"/>
      <c r="XO261" s="35"/>
      <c r="XP261" s="35"/>
      <c r="XQ261" s="35"/>
      <c r="XR261" s="35"/>
      <c r="XS261" s="35"/>
      <c r="XT261" s="35"/>
      <c r="XU261" s="35"/>
      <c r="XV261" s="35"/>
      <c r="XW261" s="35"/>
      <c r="XX261" s="35"/>
      <c r="XY261" s="35"/>
      <c r="XZ261" s="35"/>
      <c r="YA261" s="35"/>
      <c r="YB261" s="35"/>
      <c r="YC261" s="35"/>
      <c r="YD261" s="35"/>
      <c r="YE261" s="35"/>
      <c r="YF261" s="35"/>
      <c r="YG261" s="35"/>
      <c r="YH261" s="35"/>
      <c r="YI261" s="35"/>
      <c r="YJ261" s="35"/>
      <c r="YK261" s="35"/>
      <c r="YL261" s="35"/>
      <c r="YM261" s="35"/>
      <c r="YN261" s="35"/>
      <c r="YO261" s="35"/>
      <c r="YP261" s="35"/>
      <c r="YQ261" s="35"/>
      <c r="YR261" s="35"/>
      <c r="YS261" s="35"/>
      <c r="YT261" s="35"/>
      <c r="YU261" s="35"/>
      <c r="YV261" s="35"/>
      <c r="YW261" s="35"/>
      <c r="YX261" s="35"/>
      <c r="YY261" s="35"/>
      <c r="YZ261" s="35"/>
      <c r="ZA261" s="35"/>
      <c r="ZB261" s="35"/>
      <c r="ZC261" s="35"/>
      <c r="ZD261" s="35"/>
      <c r="ZE261" s="35"/>
      <c r="ZF261" s="35"/>
      <c r="ZG261" s="35"/>
      <c r="ZH261" s="35"/>
      <c r="ZI261" s="35"/>
      <c r="ZJ261" s="35"/>
      <c r="ZK261" s="35"/>
      <c r="ZL261" s="35"/>
      <c r="ZM261" s="35"/>
      <c r="ZN261" s="35"/>
      <c r="ZO261" s="35"/>
      <c r="ZP261" s="35"/>
      <c r="ZQ261" s="35"/>
      <c r="ZR261" s="35"/>
      <c r="ZS261" s="35"/>
      <c r="ZT261" s="35"/>
      <c r="ZU261" s="35"/>
      <c r="ZV261" s="35"/>
      <c r="ZW261" s="35"/>
      <c r="ZX261" s="35"/>
      <c r="ZY261" s="35"/>
      <c r="ZZ261" s="35"/>
      <c r="AAA261" s="35"/>
      <c r="AAB261" s="35"/>
      <c r="AAC261" s="35"/>
      <c r="AAD261" s="35"/>
      <c r="AAE261" s="35"/>
      <c r="AAF261" s="35"/>
      <c r="AAG261" s="35"/>
      <c r="AAH261" s="35"/>
      <c r="AAI261" s="35"/>
      <c r="AAJ261" s="35"/>
      <c r="AAK261" s="35"/>
      <c r="AAL261" s="35"/>
      <c r="AAM261" s="35"/>
      <c r="AAN261" s="35"/>
      <c r="AAO261" s="35"/>
      <c r="AAP261" s="35"/>
      <c r="AAQ261" s="35"/>
      <c r="AAR261" s="35"/>
      <c r="AAS261" s="35"/>
      <c r="AAT261" s="35"/>
      <c r="AAU261" s="35"/>
      <c r="AAV261" s="35"/>
      <c r="AAW261" s="35"/>
      <c r="AAX261" s="35"/>
      <c r="AAY261" s="35"/>
      <c r="AAZ261" s="35"/>
      <c r="ABA261" s="35"/>
      <c r="ABB261" s="35"/>
      <c r="ABC261" s="35"/>
      <c r="ABD261" s="35"/>
      <c r="ABE261" s="35"/>
      <c r="ABF261" s="35"/>
      <c r="ABG261" s="35"/>
      <c r="ABH261" s="35"/>
      <c r="ABI261" s="35"/>
      <c r="ABJ261" s="35"/>
      <c r="ABK261" s="35"/>
      <c r="ABL261" s="35"/>
      <c r="ABM261" s="35"/>
      <c r="ABN261" s="35"/>
      <c r="ABO261" s="35"/>
      <c r="ABP261" s="35"/>
      <c r="ABQ261" s="35"/>
      <c r="ABR261" s="35"/>
      <c r="ABS261" s="35"/>
      <c r="ABT261" s="35"/>
      <c r="ABU261" s="35"/>
      <c r="ABV261" s="35"/>
      <c r="ABW261" s="35"/>
      <c r="ABX261" s="35"/>
      <c r="ABY261" s="35"/>
      <c r="ABZ261" s="35"/>
      <c r="ACA261" s="35"/>
      <c r="ACB261" s="35"/>
      <c r="ACC261" s="35"/>
      <c r="ACD261" s="35"/>
      <c r="ACE261" s="35"/>
      <c r="ACF261" s="35"/>
      <c r="ACG261" s="35"/>
      <c r="ACH261" s="35"/>
      <c r="ACI261" s="35"/>
      <c r="ACJ261" s="35"/>
      <c r="ACK261" s="35"/>
      <c r="ACL261" s="35"/>
      <c r="ACM261" s="35"/>
      <c r="ACN261" s="35"/>
      <c r="ACO261" s="35"/>
      <c r="ACP261" s="35"/>
      <c r="ACQ261" s="35"/>
      <c r="ACR261" s="35"/>
      <c r="ACS261" s="35"/>
      <c r="ACT261" s="35"/>
      <c r="ACU261" s="35"/>
      <c r="ACV261" s="35"/>
      <c r="ACW261" s="35"/>
      <c r="ACX261" s="35"/>
      <c r="ACY261" s="35"/>
      <c r="ACZ261" s="35"/>
      <c r="ADA261" s="35"/>
      <c r="ADB261" s="35"/>
      <c r="ADC261" s="35"/>
      <c r="ADD261" s="35"/>
      <c r="ADE261" s="35"/>
      <c r="ADF261" s="35"/>
      <c r="ADG261" s="35"/>
      <c r="ADH261" s="35"/>
      <c r="ADI261" s="35"/>
      <c r="ADJ261" s="35"/>
      <c r="ADK261" s="35"/>
      <c r="ADL261" s="35"/>
      <c r="ADM261" s="35"/>
      <c r="ADN261" s="35"/>
      <c r="ADO261" s="35"/>
      <c r="ADP261" s="35"/>
      <c r="ADQ261" s="35"/>
      <c r="ADR261" s="35"/>
      <c r="ADS261" s="35"/>
      <c r="ADT261" s="35"/>
      <c r="ADU261" s="35"/>
      <c r="ADV261" s="35"/>
      <c r="ADW261" s="35"/>
      <c r="ADX261" s="35"/>
      <c r="ADY261" s="35"/>
      <c r="ADZ261" s="35"/>
      <c r="AEA261" s="35"/>
      <c r="AEB261" s="35"/>
      <c r="AEC261" s="35"/>
      <c r="AED261" s="35"/>
      <c r="AEE261" s="35"/>
      <c r="AEF261" s="35"/>
      <c r="AEG261" s="35"/>
      <c r="AEH261" s="35"/>
      <c r="AEI261" s="35"/>
      <c r="AEJ261" s="35"/>
      <c r="AEK261" s="35"/>
      <c r="AEL261" s="35"/>
      <c r="AEM261" s="35"/>
      <c r="AEN261" s="35"/>
      <c r="AEO261" s="35"/>
      <c r="AEP261" s="35"/>
      <c r="AEQ261" s="35"/>
      <c r="AER261" s="35"/>
      <c r="AES261" s="35"/>
      <c r="AET261" s="35"/>
      <c r="AEU261" s="35"/>
      <c r="AEV261" s="35"/>
      <c r="AEW261" s="35"/>
      <c r="AEX261" s="35"/>
      <c r="AEY261" s="35"/>
      <c r="AEZ261" s="35"/>
      <c r="AFA261" s="35"/>
      <c r="AFB261" s="35"/>
      <c r="AFC261" s="35"/>
      <c r="AFD261" s="35"/>
      <c r="AFE261" s="35"/>
      <c r="AFF261" s="35"/>
      <c r="AFG261" s="35"/>
      <c r="AFH261" s="35"/>
      <c r="AFI261" s="35"/>
      <c r="AFJ261" s="35"/>
      <c r="AFK261" s="35"/>
      <c r="AFL261" s="35"/>
      <c r="AFM261" s="35"/>
      <c r="AFN261" s="35"/>
      <c r="AFO261" s="35"/>
      <c r="AFP261" s="35"/>
      <c r="AFQ261" s="35"/>
      <c r="AFR261" s="35"/>
      <c r="AFS261" s="35"/>
      <c r="AFT261" s="35"/>
      <c r="AFU261" s="35"/>
      <c r="AFV261" s="35"/>
      <c r="AFW261" s="35"/>
      <c r="AFX261" s="35"/>
      <c r="AFY261" s="35"/>
      <c r="AFZ261" s="35"/>
      <c r="AGA261" s="35"/>
      <c r="AGB261" s="35"/>
      <c r="AGC261" s="35"/>
      <c r="AGD261" s="35"/>
      <c r="AGE261" s="35"/>
      <c r="AGF261" s="35"/>
      <c r="AGG261" s="35"/>
      <c r="AGH261" s="35"/>
      <c r="AGI261" s="35"/>
      <c r="AGJ261" s="35"/>
      <c r="AGK261" s="35"/>
      <c r="AGL261" s="35"/>
      <c r="AGM261" s="35"/>
      <c r="AGN261" s="35"/>
      <c r="AGO261" s="35"/>
      <c r="AGP261" s="35"/>
      <c r="AGQ261" s="35"/>
      <c r="AGR261" s="35"/>
      <c r="AGS261" s="35"/>
      <c r="AGT261" s="35"/>
      <c r="AGU261" s="35"/>
      <c r="AGV261" s="35"/>
      <c r="AGW261" s="35"/>
      <c r="AGX261" s="35"/>
      <c r="AGY261" s="35"/>
      <c r="AGZ261" s="35"/>
      <c r="AHA261" s="35"/>
      <c r="AHB261" s="35"/>
      <c r="AHC261" s="35"/>
      <c r="AHD261" s="35"/>
      <c r="AHE261" s="35"/>
      <c r="AHF261" s="35"/>
      <c r="AHG261" s="35"/>
      <c r="AHH261" s="35"/>
      <c r="AHI261" s="35"/>
      <c r="AHJ261" s="35"/>
      <c r="AHK261" s="35"/>
      <c r="AHL261" s="35"/>
      <c r="AHM261" s="35"/>
      <c r="AHN261" s="35"/>
      <c r="AHO261" s="35"/>
      <c r="AHP261" s="35"/>
      <c r="AHQ261" s="35"/>
      <c r="AHR261" s="35"/>
      <c r="AHS261" s="35"/>
      <c r="AHT261" s="35"/>
      <c r="AHU261" s="35"/>
      <c r="AHV261" s="35"/>
      <c r="AHW261" s="35"/>
      <c r="AHX261" s="35"/>
      <c r="AHY261" s="35"/>
      <c r="AHZ261" s="35"/>
      <c r="AIA261" s="35"/>
      <c r="AIB261" s="35"/>
      <c r="AIC261" s="35"/>
      <c r="AID261" s="35"/>
      <c r="AIE261" s="35"/>
      <c r="AIF261" s="35"/>
      <c r="AIG261" s="35"/>
      <c r="AIH261" s="35"/>
      <c r="AII261" s="35"/>
      <c r="AIJ261" s="35"/>
      <c r="AIK261" s="35"/>
      <c r="AIL261" s="35"/>
      <c r="AIM261" s="35"/>
      <c r="AIN261" s="35"/>
      <c r="AIO261" s="35"/>
      <c r="AIP261" s="35"/>
      <c r="AIQ261" s="35"/>
      <c r="AIR261" s="35"/>
      <c r="AIS261" s="35"/>
      <c r="AIT261" s="35"/>
      <c r="AIU261" s="35"/>
      <c r="AIV261" s="35"/>
      <c r="AIW261" s="35"/>
      <c r="AIX261" s="35"/>
      <c r="AIY261" s="35"/>
      <c r="AIZ261" s="35"/>
      <c r="AJA261" s="35"/>
      <c r="AJB261" s="35"/>
      <c r="AJC261" s="35"/>
      <c r="AJD261" s="35"/>
      <c r="AJE261" s="35"/>
      <c r="AJF261" s="35"/>
      <c r="AJG261" s="35"/>
      <c r="AJH261" s="35"/>
      <c r="AJI261" s="35"/>
      <c r="AJJ261" s="35"/>
      <c r="AJK261" s="35"/>
      <c r="AJL261" s="35"/>
      <c r="AJM261" s="35"/>
      <c r="AJN261" s="35"/>
      <c r="AJO261" s="35"/>
      <c r="AJP261" s="35"/>
      <c r="AJQ261" s="35"/>
      <c r="AJR261" s="35"/>
      <c r="AJS261" s="35"/>
      <c r="AJT261" s="35"/>
      <c r="AJU261" s="35"/>
      <c r="AJV261" s="35"/>
      <c r="AJW261" s="35"/>
      <c r="AJX261" s="35"/>
      <c r="AJY261" s="35"/>
      <c r="AJZ261" s="35"/>
      <c r="AKA261" s="35"/>
      <c r="AKB261" s="35"/>
      <c r="AKC261" s="35"/>
      <c r="AKD261" s="35"/>
      <c r="AKE261" s="35"/>
      <c r="AKF261" s="35"/>
      <c r="AKG261" s="35"/>
      <c r="AKH261" s="35"/>
      <c r="AKI261" s="35"/>
      <c r="AKJ261" s="35"/>
      <c r="AKK261" s="35"/>
      <c r="AKL261" s="35"/>
      <c r="AKM261" s="35"/>
      <c r="AKN261" s="35"/>
      <c r="AKO261" s="35"/>
      <c r="AKP261" s="35"/>
      <c r="AKQ261" s="35"/>
      <c r="AKR261" s="35"/>
      <c r="AKS261" s="35"/>
      <c r="AKT261" s="35"/>
      <c r="AKU261" s="35"/>
      <c r="AKV261" s="35"/>
      <c r="AKW261" s="35"/>
      <c r="AKX261" s="35"/>
      <c r="AKY261" s="35"/>
      <c r="AKZ261" s="35"/>
      <c r="ALA261" s="35"/>
      <c r="ALB261" s="35"/>
      <c r="ALC261" s="35"/>
      <c r="ALD261" s="35"/>
      <c r="ALE261" s="35"/>
      <c r="ALF261" s="35"/>
      <c r="ALG261" s="35"/>
      <c r="ALH261" s="35"/>
      <c r="ALI261" s="35"/>
      <c r="ALJ261" s="35"/>
      <c r="ALK261" s="35"/>
      <c r="ALL261" s="35"/>
      <c r="ALM261" s="35"/>
      <c r="ALN261" s="35"/>
      <c r="ALO261" s="35"/>
      <c r="ALP261" s="35"/>
      <c r="ALQ261" s="35"/>
      <c r="ALR261" s="35"/>
      <c r="ALS261" s="35"/>
      <c r="ALT261" s="35"/>
      <c r="ALU261" s="35"/>
      <c r="ALV261" s="35"/>
      <c r="ALW261" s="35"/>
      <c r="ALX261" s="35"/>
      <c r="ALY261" s="35"/>
      <c r="ALZ261" s="35"/>
      <c r="AMA261" s="35"/>
    </row>
    <row r="262" spans="14:1015">
      <c r="N262" s="3">
        <f>Y262*info!T$4+AC262*info!T$5+AG262*info!T$6+AK262*info!T$7+N261</f>
        <v>6.4229999999999974</v>
      </c>
      <c r="P262" s="45">
        <v>222</v>
      </c>
      <c r="Q262" s="131"/>
      <c r="R262" s="131"/>
      <c r="S262" s="161">
        <f t="shared" si="125"/>
        <v>3.9143083003952577E-2</v>
      </c>
      <c r="T262" s="169">
        <f>AA261*$AA$30*$AA$34*(1-$AA$32)+AE261*$AE$30*$AE$34*(1-$AE$32)+AI261*$AI$30*$AI$34*(1-$AI$32)+AM261*$AM$30*$AM$34*(1-$AM$32)+AQ261*$AQ$30*$AQ$34*(1-$AQ$32)+AU261*$AU$30*$AU$34*(1-$AU$32)+Q262-R262+AW261+AX261+Advance!G236</f>
        <v>0.37979999999999892</v>
      </c>
      <c r="U262" s="132">
        <f t="shared" si="134"/>
        <v>0</v>
      </c>
      <c r="V262" s="165">
        <f t="shared" si="113"/>
        <v>0.37979999999999892</v>
      </c>
      <c r="W262" s="166">
        <f t="shared" si="126"/>
        <v>14.28</v>
      </c>
      <c r="X262" s="49"/>
      <c r="Y262" s="42">
        <f t="shared" si="105"/>
        <v>0</v>
      </c>
      <c r="Z262" s="46">
        <f t="shared" si="127"/>
        <v>0</v>
      </c>
      <c r="AA262" s="47">
        <f t="shared" si="114"/>
        <v>0</v>
      </c>
      <c r="AB262" s="48">
        <f t="shared" si="115"/>
        <v>0.37979999999999892</v>
      </c>
      <c r="AC262" s="49">
        <f t="shared" si="116"/>
        <v>0</v>
      </c>
      <c r="AD262" s="46">
        <f t="shared" si="128"/>
        <v>0</v>
      </c>
      <c r="AE262" s="46">
        <f t="shared" si="117"/>
        <v>100</v>
      </c>
      <c r="AF262" s="50">
        <f t="shared" si="106"/>
        <v>0.37979999999999892</v>
      </c>
      <c r="AG262" s="42">
        <f t="shared" si="129"/>
        <v>5</v>
      </c>
      <c r="AH262" s="46">
        <f t="shared" si="130"/>
        <v>-5</v>
      </c>
      <c r="AI262" s="46">
        <f t="shared" si="118"/>
        <v>200</v>
      </c>
      <c r="AJ262" s="50">
        <f t="shared" si="107"/>
        <v>0.25979999999999892</v>
      </c>
      <c r="AK262" s="42">
        <f t="shared" si="119"/>
        <v>7</v>
      </c>
      <c r="AL262" s="46">
        <f t="shared" si="131"/>
        <v>-3</v>
      </c>
      <c r="AM262" s="46">
        <f t="shared" si="120"/>
        <v>230</v>
      </c>
      <c r="AN262" s="50">
        <f t="shared" si="108"/>
        <v>7.7999999999989189E-3</v>
      </c>
      <c r="AO262" s="42">
        <f t="shared" si="121"/>
        <v>0</v>
      </c>
      <c r="AP262" s="46">
        <f t="shared" si="132"/>
        <v>0</v>
      </c>
      <c r="AQ262" s="46">
        <f t="shared" si="122"/>
        <v>0</v>
      </c>
      <c r="AR262" s="50">
        <f t="shared" si="109"/>
        <v>7.7999999999989189E-3</v>
      </c>
      <c r="AS262" s="42">
        <f t="shared" si="123"/>
        <v>0</v>
      </c>
      <c r="AT262" s="46">
        <f t="shared" si="133"/>
        <v>0</v>
      </c>
      <c r="AU262" s="46">
        <f t="shared" si="124"/>
        <v>0</v>
      </c>
      <c r="AV262" s="51">
        <f t="shared" si="110"/>
        <v>7.7999999999989189E-3</v>
      </c>
      <c r="AW262" s="42">
        <f t="shared" si="111"/>
        <v>0.37979999999999892</v>
      </c>
      <c r="AX262" s="43">
        <f t="shared" si="112"/>
        <v>-0.372</v>
      </c>
      <c r="AY262" s="42">
        <f t="shared" si="135"/>
        <v>530</v>
      </c>
      <c r="AZ262" s="52">
        <f t="shared" si="136"/>
        <v>14.28</v>
      </c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  <c r="QR262" s="35"/>
      <c r="QS262" s="35"/>
      <c r="QT262" s="35"/>
      <c r="QU262" s="35"/>
      <c r="QV262" s="35"/>
      <c r="QW262" s="35"/>
      <c r="QX262" s="35"/>
      <c r="QY262" s="35"/>
      <c r="QZ262" s="35"/>
      <c r="RA262" s="35"/>
      <c r="RB262" s="35"/>
      <c r="RC262" s="35"/>
      <c r="RD262" s="35"/>
      <c r="RE262" s="35"/>
      <c r="RF262" s="35"/>
      <c r="RG262" s="35"/>
      <c r="RH262" s="35"/>
      <c r="RI262" s="35"/>
      <c r="RJ262" s="35"/>
      <c r="RK262" s="35"/>
      <c r="RL262" s="35"/>
      <c r="RM262" s="35"/>
      <c r="RN262" s="35"/>
      <c r="RO262" s="35"/>
      <c r="RP262" s="35"/>
      <c r="RQ262" s="35"/>
      <c r="RR262" s="35"/>
      <c r="RS262" s="35"/>
      <c r="RT262" s="35"/>
      <c r="RU262" s="35"/>
      <c r="RV262" s="35"/>
      <c r="RW262" s="35"/>
      <c r="RX262" s="35"/>
      <c r="RY262" s="35"/>
      <c r="RZ262" s="35"/>
      <c r="SA262" s="35"/>
      <c r="SB262" s="35"/>
      <c r="SC262" s="35"/>
      <c r="SD262" s="35"/>
      <c r="SE262" s="35"/>
      <c r="SF262" s="35"/>
      <c r="SG262" s="35"/>
      <c r="SH262" s="35"/>
      <c r="SI262" s="35"/>
      <c r="SJ262" s="35"/>
      <c r="SK262" s="35"/>
      <c r="SL262" s="35"/>
      <c r="SM262" s="35"/>
      <c r="SN262" s="35"/>
      <c r="SO262" s="35"/>
      <c r="SP262" s="35"/>
      <c r="SQ262" s="35"/>
      <c r="SR262" s="35"/>
      <c r="SS262" s="35"/>
      <c r="ST262" s="35"/>
      <c r="SU262" s="35"/>
      <c r="SV262" s="35"/>
      <c r="SW262" s="35"/>
      <c r="SX262" s="35"/>
      <c r="SY262" s="35"/>
      <c r="SZ262" s="35"/>
      <c r="TA262" s="35"/>
      <c r="TB262" s="35"/>
      <c r="TC262" s="35"/>
      <c r="TD262" s="35"/>
      <c r="TE262" s="35"/>
      <c r="TF262" s="35"/>
      <c r="TG262" s="35"/>
      <c r="TH262" s="35"/>
      <c r="TI262" s="35"/>
      <c r="TJ262" s="35"/>
      <c r="TK262" s="35"/>
      <c r="TL262" s="35"/>
      <c r="TM262" s="35"/>
      <c r="TN262" s="35"/>
      <c r="TO262" s="35"/>
      <c r="TP262" s="35"/>
      <c r="TQ262" s="35"/>
      <c r="TR262" s="35"/>
      <c r="TS262" s="35"/>
      <c r="TT262" s="35"/>
      <c r="TU262" s="35"/>
      <c r="TV262" s="35"/>
      <c r="TW262" s="35"/>
      <c r="TX262" s="35"/>
      <c r="TY262" s="35"/>
      <c r="TZ262" s="35"/>
      <c r="UA262" s="35"/>
      <c r="UB262" s="35"/>
      <c r="UC262" s="35"/>
      <c r="UD262" s="35"/>
      <c r="UE262" s="35"/>
      <c r="UF262" s="35"/>
      <c r="UG262" s="35"/>
      <c r="UH262" s="35"/>
      <c r="UI262" s="35"/>
      <c r="UJ262" s="35"/>
      <c r="UK262" s="35"/>
      <c r="UL262" s="35"/>
      <c r="UM262" s="35"/>
      <c r="UN262" s="35"/>
      <c r="UO262" s="35"/>
      <c r="UP262" s="35"/>
      <c r="UQ262" s="35"/>
      <c r="UR262" s="35"/>
      <c r="US262" s="35"/>
      <c r="UT262" s="35"/>
      <c r="UU262" s="35"/>
      <c r="UV262" s="35"/>
      <c r="UW262" s="35"/>
      <c r="UX262" s="35"/>
      <c r="UY262" s="35"/>
      <c r="UZ262" s="35"/>
      <c r="VA262" s="35"/>
      <c r="VB262" s="35"/>
      <c r="VC262" s="35"/>
      <c r="VD262" s="35"/>
      <c r="VE262" s="35"/>
      <c r="VF262" s="35"/>
      <c r="VG262" s="35"/>
      <c r="VH262" s="35"/>
      <c r="VI262" s="35"/>
      <c r="VJ262" s="35"/>
      <c r="VK262" s="35"/>
      <c r="VL262" s="35"/>
      <c r="VM262" s="35"/>
      <c r="VN262" s="35"/>
      <c r="VO262" s="35"/>
      <c r="VP262" s="35"/>
      <c r="VQ262" s="35"/>
      <c r="VR262" s="35"/>
      <c r="VS262" s="35"/>
      <c r="VT262" s="35"/>
      <c r="VU262" s="35"/>
      <c r="VV262" s="35"/>
      <c r="VW262" s="35"/>
      <c r="VX262" s="35"/>
      <c r="VY262" s="35"/>
      <c r="VZ262" s="35"/>
      <c r="WA262" s="35"/>
      <c r="WB262" s="35"/>
      <c r="WC262" s="35"/>
      <c r="WD262" s="35"/>
      <c r="WE262" s="35"/>
      <c r="WF262" s="35"/>
      <c r="WG262" s="35"/>
      <c r="WH262" s="35"/>
      <c r="WI262" s="35"/>
      <c r="WJ262" s="35"/>
      <c r="WK262" s="35"/>
      <c r="WL262" s="35"/>
      <c r="WM262" s="35"/>
      <c r="WN262" s="35"/>
      <c r="WO262" s="35"/>
      <c r="WP262" s="35"/>
      <c r="WQ262" s="35"/>
      <c r="WR262" s="35"/>
      <c r="WS262" s="35"/>
      <c r="WT262" s="35"/>
      <c r="WU262" s="35"/>
      <c r="WV262" s="35"/>
      <c r="WW262" s="35"/>
      <c r="WX262" s="35"/>
      <c r="WY262" s="35"/>
      <c r="WZ262" s="35"/>
      <c r="XA262" s="35"/>
      <c r="XB262" s="35"/>
      <c r="XC262" s="35"/>
      <c r="XD262" s="35"/>
      <c r="XE262" s="35"/>
      <c r="XF262" s="35"/>
      <c r="XG262" s="35"/>
      <c r="XH262" s="35"/>
      <c r="XI262" s="35"/>
      <c r="XJ262" s="35"/>
      <c r="XK262" s="35"/>
      <c r="XL262" s="35"/>
      <c r="XM262" s="35"/>
      <c r="XN262" s="35"/>
      <c r="XO262" s="35"/>
      <c r="XP262" s="35"/>
      <c r="XQ262" s="35"/>
      <c r="XR262" s="35"/>
      <c r="XS262" s="35"/>
      <c r="XT262" s="35"/>
      <c r="XU262" s="35"/>
      <c r="XV262" s="35"/>
      <c r="XW262" s="35"/>
      <c r="XX262" s="35"/>
      <c r="XY262" s="35"/>
      <c r="XZ262" s="35"/>
      <c r="YA262" s="35"/>
      <c r="YB262" s="35"/>
      <c r="YC262" s="35"/>
      <c r="YD262" s="35"/>
      <c r="YE262" s="35"/>
      <c r="YF262" s="35"/>
      <c r="YG262" s="35"/>
      <c r="YH262" s="35"/>
      <c r="YI262" s="35"/>
      <c r="YJ262" s="35"/>
      <c r="YK262" s="35"/>
      <c r="YL262" s="35"/>
      <c r="YM262" s="35"/>
      <c r="YN262" s="35"/>
      <c r="YO262" s="35"/>
      <c r="YP262" s="35"/>
      <c r="YQ262" s="35"/>
      <c r="YR262" s="35"/>
      <c r="YS262" s="35"/>
      <c r="YT262" s="35"/>
      <c r="YU262" s="35"/>
      <c r="YV262" s="35"/>
      <c r="YW262" s="35"/>
      <c r="YX262" s="35"/>
      <c r="YY262" s="35"/>
      <c r="YZ262" s="35"/>
      <c r="ZA262" s="35"/>
      <c r="ZB262" s="35"/>
      <c r="ZC262" s="35"/>
      <c r="ZD262" s="35"/>
      <c r="ZE262" s="35"/>
      <c r="ZF262" s="35"/>
      <c r="ZG262" s="35"/>
      <c r="ZH262" s="35"/>
      <c r="ZI262" s="35"/>
      <c r="ZJ262" s="35"/>
      <c r="ZK262" s="35"/>
      <c r="ZL262" s="35"/>
      <c r="ZM262" s="35"/>
      <c r="ZN262" s="35"/>
      <c r="ZO262" s="35"/>
      <c r="ZP262" s="35"/>
      <c r="ZQ262" s="35"/>
      <c r="ZR262" s="35"/>
      <c r="ZS262" s="35"/>
      <c r="ZT262" s="35"/>
      <c r="ZU262" s="35"/>
      <c r="ZV262" s="35"/>
      <c r="ZW262" s="35"/>
      <c r="ZX262" s="35"/>
      <c r="ZY262" s="35"/>
      <c r="ZZ262" s="35"/>
      <c r="AAA262" s="35"/>
      <c r="AAB262" s="35"/>
      <c r="AAC262" s="35"/>
      <c r="AAD262" s="35"/>
      <c r="AAE262" s="35"/>
      <c r="AAF262" s="35"/>
      <c r="AAG262" s="35"/>
      <c r="AAH262" s="35"/>
      <c r="AAI262" s="35"/>
      <c r="AAJ262" s="35"/>
      <c r="AAK262" s="35"/>
      <c r="AAL262" s="35"/>
      <c r="AAM262" s="35"/>
      <c r="AAN262" s="35"/>
      <c r="AAO262" s="35"/>
      <c r="AAP262" s="35"/>
      <c r="AAQ262" s="35"/>
      <c r="AAR262" s="35"/>
      <c r="AAS262" s="35"/>
      <c r="AAT262" s="35"/>
      <c r="AAU262" s="35"/>
      <c r="AAV262" s="35"/>
      <c r="AAW262" s="35"/>
      <c r="AAX262" s="35"/>
      <c r="AAY262" s="35"/>
      <c r="AAZ262" s="35"/>
      <c r="ABA262" s="35"/>
      <c r="ABB262" s="35"/>
      <c r="ABC262" s="35"/>
      <c r="ABD262" s="35"/>
      <c r="ABE262" s="35"/>
      <c r="ABF262" s="35"/>
      <c r="ABG262" s="35"/>
      <c r="ABH262" s="35"/>
      <c r="ABI262" s="35"/>
      <c r="ABJ262" s="35"/>
      <c r="ABK262" s="35"/>
      <c r="ABL262" s="35"/>
      <c r="ABM262" s="35"/>
      <c r="ABN262" s="35"/>
      <c r="ABO262" s="35"/>
      <c r="ABP262" s="35"/>
      <c r="ABQ262" s="35"/>
      <c r="ABR262" s="35"/>
      <c r="ABS262" s="35"/>
      <c r="ABT262" s="35"/>
      <c r="ABU262" s="35"/>
      <c r="ABV262" s="35"/>
      <c r="ABW262" s="35"/>
      <c r="ABX262" s="35"/>
      <c r="ABY262" s="35"/>
      <c r="ABZ262" s="35"/>
      <c r="ACA262" s="35"/>
      <c r="ACB262" s="35"/>
      <c r="ACC262" s="35"/>
      <c r="ACD262" s="35"/>
      <c r="ACE262" s="35"/>
      <c r="ACF262" s="35"/>
      <c r="ACG262" s="35"/>
      <c r="ACH262" s="35"/>
      <c r="ACI262" s="35"/>
      <c r="ACJ262" s="35"/>
      <c r="ACK262" s="35"/>
      <c r="ACL262" s="35"/>
      <c r="ACM262" s="35"/>
      <c r="ACN262" s="35"/>
      <c r="ACO262" s="35"/>
      <c r="ACP262" s="35"/>
      <c r="ACQ262" s="35"/>
      <c r="ACR262" s="35"/>
      <c r="ACS262" s="35"/>
      <c r="ACT262" s="35"/>
      <c r="ACU262" s="35"/>
      <c r="ACV262" s="35"/>
      <c r="ACW262" s="35"/>
      <c r="ACX262" s="35"/>
      <c r="ACY262" s="35"/>
      <c r="ACZ262" s="35"/>
      <c r="ADA262" s="35"/>
      <c r="ADB262" s="35"/>
      <c r="ADC262" s="35"/>
      <c r="ADD262" s="35"/>
      <c r="ADE262" s="35"/>
      <c r="ADF262" s="35"/>
      <c r="ADG262" s="35"/>
      <c r="ADH262" s="35"/>
      <c r="ADI262" s="35"/>
      <c r="ADJ262" s="35"/>
      <c r="ADK262" s="35"/>
      <c r="ADL262" s="35"/>
      <c r="ADM262" s="35"/>
      <c r="ADN262" s="35"/>
      <c r="ADO262" s="35"/>
      <c r="ADP262" s="35"/>
      <c r="ADQ262" s="35"/>
      <c r="ADR262" s="35"/>
      <c r="ADS262" s="35"/>
      <c r="ADT262" s="35"/>
      <c r="ADU262" s="35"/>
      <c r="ADV262" s="35"/>
      <c r="ADW262" s="35"/>
      <c r="ADX262" s="35"/>
      <c r="ADY262" s="35"/>
      <c r="ADZ262" s="35"/>
      <c r="AEA262" s="35"/>
      <c r="AEB262" s="35"/>
      <c r="AEC262" s="35"/>
      <c r="AED262" s="35"/>
      <c r="AEE262" s="35"/>
      <c r="AEF262" s="35"/>
      <c r="AEG262" s="35"/>
      <c r="AEH262" s="35"/>
      <c r="AEI262" s="35"/>
      <c r="AEJ262" s="35"/>
      <c r="AEK262" s="35"/>
      <c r="AEL262" s="35"/>
      <c r="AEM262" s="35"/>
      <c r="AEN262" s="35"/>
      <c r="AEO262" s="35"/>
      <c r="AEP262" s="35"/>
      <c r="AEQ262" s="35"/>
      <c r="AER262" s="35"/>
      <c r="AES262" s="35"/>
      <c r="AET262" s="35"/>
      <c r="AEU262" s="35"/>
      <c r="AEV262" s="35"/>
      <c r="AEW262" s="35"/>
      <c r="AEX262" s="35"/>
      <c r="AEY262" s="35"/>
      <c r="AEZ262" s="35"/>
      <c r="AFA262" s="35"/>
      <c r="AFB262" s="35"/>
      <c r="AFC262" s="35"/>
      <c r="AFD262" s="35"/>
      <c r="AFE262" s="35"/>
      <c r="AFF262" s="35"/>
      <c r="AFG262" s="35"/>
      <c r="AFH262" s="35"/>
      <c r="AFI262" s="35"/>
      <c r="AFJ262" s="35"/>
      <c r="AFK262" s="35"/>
      <c r="AFL262" s="35"/>
      <c r="AFM262" s="35"/>
      <c r="AFN262" s="35"/>
      <c r="AFO262" s="35"/>
      <c r="AFP262" s="35"/>
      <c r="AFQ262" s="35"/>
      <c r="AFR262" s="35"/>
      <c r="AFS262" s="35"/>
      <c r="AFT262" s="35"/>
      <c r="AFU262" s="35"/>
      <c r="AFV262" s="35"/>
      <c r="AFW262" s="35"/>
      <c r="AFX262" s="35"/>
      <c r="AFY262" s="35"/>
      <c r="AFZ262" s="35"/>
      <c r="AGA262" s="35"/>
      <c r="AGB262" s="35"/>
      <c r="AGC262" s="35"/>
      <c r="AGD262" s="35"/>
      <c r="AGE262" s="35"/>
      <c r="AGF262" s="35"/>
      <c r="AGG262" s="35"/>
      <c r="AGH262" s="35"/>
      <c r="AGI262" s="35"/>
      <c r="AGJ262" s="35"/>
      <c r="AGK262" s="35"/>
      <c r="AGL262" s="35"/>
      <c r="AGM262" s="35"/>
      <c r="AGN262" s="35"/>
      <c r="AGO262" s="35"/>
      <c r="AGP262" s="35"/>
      <c r="AGQ262" s="35"/>
      <c r="AGR262" s="35"/>
      <c r="AGS262" s="35"/>
      <c r="AGT262" s="35"/>
      <c r="AGU262" s="35"/>
      <c r="AGV262" s="35"/>
      <c r="AGW262" s="35"/>
      <c r="AGX262" s="35"/>
      <c r="AGY262" s="35"/>
      <c r="AGZ262" s="35"/>
      <c r="AHA262" s="35"/>
      <c r="AHB262" s="35"/>
      <c r="AHC262" s="35"/>
      <c r="AHD262" s="35"/>
      <c r="AHE262" s="35"/>
      <c r="AHF262" s="35"/>
      <c r="AHG262" s="35"/>
      <c r="AHH262" s="35"/>
      <c r="AHI262" s="35"/>
      <c r="AHJ262" s="35"/>
      <c r="AHK262" s="35"/>
      <c r="AHL262" s="35"/>
      <c r="AHM262" s="35"/>
      <c r="AHN262" s="35"/>
      <c r="AHO262" s="35"/>
      <c r="AHP262" s="35"/>
      <c r="AHQ262" s="35"/>
      <c r="AHR262" s="35"/>
      <c r="AHS262" s="35"/>
      <c r="AHT262" s="35"/>
      <c r="AHU262" s="35"/>
      <c r="AHV262" s="35"/>
      <c r="AHW262" s="35"/>
      <c r="AHX262" s="35"/>
      <c r="AHY262" s="35"/>
      <c r="AHZ262" s="35"/>
      <c r="AIA262" s="35"/>
      <c r="AIB262" s="35"/>
      <c r="AIC262" s="35"/>
      <c r="AID262" s="35"/>
      <c r="AIE262" s="35"/>
      <c r="AIF262" s="35"/>
      <c r="AIG262" s="35"/>
      <c r="AIH262" s="35"/>
      <c r="AII262" s="35"/>
      <c r="AIJ262" s="35"/>
      <c r="AIK262" s="35"/>
      <c r="AIL262" s="35"/>
      <c r="AIM262" s="35"/>
      <c r="AIN262" s="35"/>
      <c r="AIO262" s="35"/>
      <c r="AIP262" s="35"/>
      <c r="AIQ262" s="35"/>
      <c r="AIR262" s="35"/>
      <c r="AIS262" s="35"/>
      <c r="AIT262" s="35"/>
      <c r="AIU262" s="35"/>
      <c r="AIV262" s="35"/>
      <c r="AIW262" s="35"/>
      <c r="AIX262" s="35"/>
      <c r="AIY262" s="35"/>
      <c r="AIZ262" s="35"/>
      <c r="AJA262" s="35"/>
      <c r="AJB262" s="35"/>
      <c r="AJC262" s="35"/>
      <c r="AJD262" s="35"/>
      <c r="AJE262" s="35"/>
      <c r="AJF262" s="35"/>
      <c r="AJG262" s="35"/>
      <c r="AJH262" s="35"/>
      <c r="AJI262" s="35"/>
      <c r="AJJ262" s="35"/>
      <c r="AJK262" s="35"/>
      <c r="AJL262" s="35"/>
      <c r="AJM262" s="35"/>
      <c r="AJN262" s="35"/>
      <c r="AJO262" s="35"/>
      <c r="AJP262" s="35"/>
      <c r="AJQ262" s="35"/>
      <c r="AJR262" s="35"/>
      <c r="AJS262" s="35"/>
      <c r="AJT262" s="35"/>
      <c r="AJU262" s="35"/>
      <c r="AJV262" s="35"/>
      <c r="AJW262" s="35"/>
      <c r="AJX262" s="35"/>
      <c r="AJY262" s="35"/>
      <c r="AJZ262" s="35"/>
      <c r="AKA262" s="35"/>
      <c r="AKB262" s="35"/>
      <c r="AKC262" s="35"/>
      <c r="AKD262" s="35"/>
      <c r="AKE262" s="35"/>
      <c r="AKF262" s="35"/>
      <c r="AKG262" s="35"/>
      <c r="AKH262" s="35"/>
      <c r="AKI262" s="35"/>
      <c r="AKJ262" s="35"/>
      <c r="AKK262" s="35"/>
      <c r="AKL262" s="35"/>
      <c r="AKM262" s="35"/>
      <c r="AKN262" s="35"/>
      <c r="AKO262" s="35"/>
      <c r="AKP262" s="35"/>
      <c r="AKQ262" s="35"/>
      <c r="AKR262" s="35"/>
      <c r="AKS262" s="35"/>
      <c r="AKT262" s="35"/>
      <c r="AKU262" s="35"/>
      <c r="AKV262" s="35"/>
      <c r="AKW262" s="35"/>
      <c r="AKX262" s="35"/>
      <c r="AKY262" s="35"/>
      <c r="AKZ262" s="35"/>
      <c r="ALA262" s="35"/>
      <c r="ALB262" s="35"/>
      <c r="ALC262" s="35"/>
      <c r="ALD262" s="35"/>
      <c r="ALE262" s="35"/>
      <c r="ALF262" s="35"/>
      <c r="ALG262" s="35"/>
      <c r="ALH262" s="35"/>
      <c r="ALI262" s="35"/>
      <c r="ALJ262" s="35"/>
      <c r="ALK262" s="35"/>
      <c r="ALL262" s="35"/>
      <c r="ALM262" s="35"/>
      <c r="ALN262" s="35"/>
      <c r="ALO262" s="35"/>
      <c r="ALP262" s="35"/>
      <c r="ALQ262" s="35"/>
      <c r="ALR262" s="35"/>
      <c r="ALS262" s="35"/>
      <c r="ALT262" s="35"/>
      <c r="ALU262" s="35"/>
      <c r="ALV262" s="35"/>
      <c r="ALW262" s="35"/>
      <c r="ALX262" s="35"/>
      <c r="ALY262" s="35"/>
      <c r="ALZ262" s="35"/>
      <c r="AMA262" s="35"/>
    </row>
    <row r="263" spans="14:1015">
      <c r="N263" s="3">
        <f>Y263*info!T$4+AC263*info!T$5+AG263*info!T$6+AK263*info!T$7+N262</f>
        <v>6.4661999999999971</v>
      </c>
      <c r="P263" s="45">
        <v>223</v>
      </c>
      <c r="Q263" s="131"/>
      <c r="R263" s="131"/>
      <c r="S263" s="161">
        <f t="shared" si="125"/>
        <v>3.9470355731225301E-2</v>
      </c>
      <c r="T263" s="169">
        <f>AA262*$AA$30*$AA$34*(1-$AA$32)+AE262*$AE$30*$AE$34*(1-$AE$32)+AI262*$AI$30*$AI$34*(1-$AI$32)+AM262*$AM$30*$AM$34*(1-$AM$32)+AQ262*$AQ$30*$AQ$34*(1-$AQ$32)+AU262*$AU$30*$AU$34*(1-$AU$32)+Q263-R263+AW262+AX262+Advance!G237</f>
        <v>0.3647999999999989</v>
      </c>
      <c r="U263" s="132">
        <f t="shared" si="134"/>
        <v>0</v>
      </c>
      <c r="V263" s="165">
        <f t="shared" si="113"/>
        <v>0.3647999999999989</v>
      </c>
      <c r="W263" s="166">
        <f t="shared" si="126"/>
        <v>14.315999999999999</v>
      </c>
      <c r="X263" s="49"/>
      <c r="Y263" s="42">
        <f t="shared" si="105"/>
        <v>0</v>
      </c>
      <c r="Z263" s="46">
        <f t="shared" si="127"/>
        <v>0</v>
      </c>
      <c r="AA263" s="47">
        <f t="shared" si="114"/>
        <v>0</v>
      </c>
      <c r="AB263" s="48">
        <f t="shared" si="115"/>
        <v>0.3647999999999989</v>
      </c>
      <c r="AC263" s="49">
        <f t="shared" si="116"/>
        <v>0</v>
      </c>
      <c r="AD263" s="46">
        <f t="shared" si="128"/>
        <v>0</v>
      </c>
      <c r="AE263" s="46">
        <f t="shared" si="117"/>
        <v>100</v>
      </c>
      <c r="AF263" s="50">
        <f t="shared" si="106"/>
        <v>0.3647999999999989</v>
      </c>
      <c r="AG263" s="42">
        <f t="shared" si="129"/>
        <v>6</v>
      </c>
      <c r="AH263" s="46">
        <f t="shared" si="130"/>
        <v>-6</v>
      </c>
      <c r="AI263" s="46">
        <f t="shared" si="118"/>
        <v>200</v>
      </c>
      <c r="AJ263" s="50">
        <f t="shared" si="107"/>
        <v>0.22079999999999889</v>
      </c>
      <c r="AK263" s="42">
        <f t="shared" si="119"/>
        <v>6</v>
      </c>
      <c r="AL263" s="46">
        <f t="shared" si="131"/>
        <v>-5</v>
      </c>
      <c r="AM263" s="46">
        <f t="shared" si="120"/>
        <v>231</v>
      </c>
      <c r="AN263" s="50">
        <f t="shared" si="108"/>
        <v>4.7999999999989162E-3</v>
      </c>
      <c r="AO263" s="42">
        <f t="shared" si="121"/>
        <v>0</v>
      </c>
      <c r="AP263" s="46">
        <f t="shared" si="132"/>
        <v>0</v>
      </c>
      <c r="AQ263" s="46">
        <f t="shared" si="122"/>
        <v>0</v>
      </c>
      <c r="AR263" s="50">
        <f t="shared" si="109"/>
        <v>4.7999999999989162E-3</v>
      </c>
      <c r="AS263" s="42">
        <f t="shared" si="123"/>
        <v>0</v>
      </c>
      <c r="AT263" s="46">
        <f t="shared" si="133"/>
        <v>0</v>
      </c>
      <c r="AU263" s="46">
        <f t="shared" si="124"/>
        <v>0</v>
      </c>
      <c r="AV263" s="51">
        <f t="shared" si="110"/>
        <v>4.7999999999989162E-3</v>
      </c>
      <c r="AW263" s="42">
        <f t="shared" si="111"/>
        <v>0.3647999999999989</v>
      </c>
      <c r="AX263" s="43">
        <f t="shared" si="112"/>
        <v>-0.36</v>
      </c>
      <c r="AY263" s="42">
        <f t="shared" si="135"/>
        <v>531</v>
      </c>
      <c r="AZ263" s="52">
        <f t="shared" si="136"/>
        <v>14.315999999999999</v>
      </c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  <c r="QR263" s="35"/>
      <c r="QS263" s="35"/>
      <c r="QT263" s="35"/>
      <c r="QU263" s="35"/>
      <c r="QV263" s="35"/>
      <c r="QW263" s="35"/>
      <c r="QX263" s="35"/>
      <c r="QY263" s="35"/>
      <c r="QZ263" s="35"/>
      <c r="RA263" s="35"/>
      <c r="RB263" s="35"/>
      <c r="RC263" s="35"/>
      <c r="RD263" s="35"/>
      <c r="RE263" s="35"/>
      <c r="RF263" s="35"/>
      <c r="RG263" s="35"/>
      <c r="RH263" s="35"/>
      <c r="RI263" s="35"/>
      <c r="RJ263" s="35"/>
      <c r="RK263" s="35"/>
      <c r="RL263" s="35"/>
      <c r="RM263" s="35"/>
      <c r="RN263" s="35"/>
      <c r="RO263" s="35"/>
      <c r="RP263" s="35"/>
      <c r="RQ263" s="35"/>
      <c r="RR263" s="35"/>
      <c r="RS263" s="35"/>
      <c r="RT263" s="35"/>
      <c r="RU263" s="35"/>
      <c r="RV263" s="35"/>
      <c r="RW263" s="35"/>
      <c r="RX263" s="35"/>
      <c r="RY263" s="35"/>
      <c r="RZ263" s="35"/>
      <c r="SA263" s="35"/>
      <c r="SB263" s="35"/>
      <c r="SC263" s="35"/>
      <c r="SD263" s="35"/>
      <c r="SE263" s="35"/>
      <c r="SF263" s="35"/>
      <c r="SG263" s="35"/>
      <c r="SH263" s="35"/>
      <c r="SI263" s="35"/>
      <c r="SJ263" s="35"/>
      <c r="SK263" s="35"/>
      <c r="SL263" s="35"/>
      <c r="SM263" s="35"/>
      <c r="SN263" s="35"/>
      <c r="SO263" s="35"/>
      <c r="SP263" s="35"/>
      <c r="SQ263" s="35"/>
      <c r="SR263" s="35"/>
      <c r="SS263" s="35"/>
      <c r="ST263" s="35"/>
      <c r="SU263" s="35"/>
      <c r="SV263" s="35"/>
      <c r="SW263" s="35"/>
      <c r="SX263" s="35"/>
      <c r="SY263" s="35"/>
      <c r="SZ263" s="35"/>
      <c r="TA263" s="35"/>
      <c r="TB263" s="35"/>
      <c r="TC263" s="35"/>
      <c r="TD263" s="35"/>
      <c r="TE263" s="35"/>
      <c r="TF263" s="35"/>
      <c r="TG263" s="35"/>
      <c r="TH263" s="35"/>
      <c r="TI263" s="35"/>
      <c r="TJ263" s="35"/>
      <c r="TK263" s="35"/>
      <c r="TL263" s="35"/>
      <c r="TM263" s="35"/>
      <c r="TN263" s="35"/>
      <c r="TO263" s="35"/>
      <c r="TP263" s="35"/>
      <c r="TQ263" s="35"/>
      <c r="TR263" s="35"/>
      <c r="TS263" s="35"/>
      <c r="TT263" s="35"/>
      <c r="TU263" s="35"/>
      <c r="TV263" s="35"/>
      <c r="TW263" s="35"/>
      <c r="TX263" s="35"/>
      <c r="TY263" s="35"/>
      <c r="TZ263" s="35"/>
      <c r="UA263" s="35"/>
      <c r="UB263" s="35"/>
      <c r="UC263" s="35"/>
      <c r="UD263" s="35"/>
      <c r="UE263" s="35"/>
      <c r="UF263" s="35"/>
      <c r="UG263" s="35"/>
      <c r="UH263" s="35"/>
      <c r="UI263" s="35"/>
      <c r="UJ263" s="35"/>
      <c r="UK263" s="35"/>
      <c r="UL263" s="35"/>
      <c r="UM263" s="35"/>
      <c r="UN263" s="35"/>
      <c r="UO263" s="35"/>
      <c r="UP263" s="35"/>
      <c r="UQ263" s="35"/>
      <c r="UR263" s="35"/>
      <c r="US263" s="35"/>
      <c r="UT263" s="35"/>
      <c r="UU263" s="35"/>
      <c r="UV263" s="35"/>
      <c r="UW263" s="35"/>
      <c r="UX263" s="35"/>
      <c r="UY263" s="35"/>
      <c r="UZ263" s="35"/>
      <c r="VA263" s="35"/>
      <c r="VB263" s="35"/>
      <c r="VC263" s="35"/>
      <c r="VD263" s="35"/>
      <c r="VE263" s="35"/>
      <c r="VF263" s="35"/>
      <c r="VG263" s="35"/>
      <c r="VH263" s="35"/>
      <c r="VI263" s="35"/>
      <c r="VJ263" s="35"/>
      <c r="VK263" s="35"/>
      <c r="VL263" s="35"/>
      <c r="VM263" s="35"/>
      <c r="VN263" s="35"/>
      <c r="VO263" s="35"/>
      <c r="VP263" s="35"/>
      <c r="VQ263" s="35"/>
      <c r="VR263" s="35"/>
      <c r="VS263" s="35"/>
      <c r="VT263" s="35"/>
      <c r="VU263" s="35"/>
      <c r="VV263" s="35"/>
      <c r="VW263" s="35"/>
      <c r="VX263" s="35"/>
      <c r="VY263" s="35"/>
      <c r="VZ263" s="35"/>
      <c r="WA263" s="35"/>
      <c r="WB263" s="35"/>
      <c r="WC263" s="35"/>
      <c r="WD263" s="35"/>
      <c r="WE263" s="35"/>
      <c r="WF263" s="35"/>
      <c r="WG263" s="35"/>
      <c r="WH263" s="35"/>
      <c r="WI263" s="35"/>
      <c r="WJ263" s="35"/>
      <c r="WK263" s="35"/>
      <c r="WL263" s="35"/>
      <c r="WM263" s="35"/>
      <c r="WN263" s="35"/>
      <c r="WO263" s="35"/>
      <c r="WP263" s="35"/>
      <c r="WQ263" s="35"/>
      <c r="WR263" s="35"/>
      <c r="WS263" s="35"/>
      <c r="WT263" s="35"/>
      <c r="WU263" s="35"/>
      <c r="WV263" s="35"/>
      <c r="WW263" s="35"/>
      <c r="WX263" s="35"/>
      <c r="WY263" s="35"/>
      <c r="WZ263" s="35"/>
      <c r="XA263" s="35"/>
      <c r="XB263" s="35"/>
      <c r="XC263" s="35"/>
      <c r="XD263" s="35"/>
      <c r="XE263" s="35"/>
      <c r="XF263" s="35"/>
      <c r="XG263" s="35"/>
      <c r="XH263" s="35"/>
      <c r="XI263" s="35"/>
      <c r="XJ263" s="35"/>
      <c r="XK263" s="35"/>
      <c r="XL263" s="35"/>
      <c r="XM263" s="35"/>
      <c r="XN263" s="35"/>
      <c r="XO263" s="35"/>
      <c r="XP263" s="35"/>
      <c r="XQ263" s="35"/>
      <c r="XR263" s="35"/>
      <c r="XS263" s="35"/>
      <c r="XT263" s="35"/>
      <c r="XU263" s="35"/>
      <c r="XV263" s="35"/>
      <c r="XW263" s="35"/>
      <c r="XX263" s="35"/>
      <c r="XY263" s="35"/>
      <c r="XZ263" s="35"/>
      <c r="YA263" s="35"/>
      <c r="YB263" s="35"/>
      <c r="YC263" s="35"/>
      <c r="YD263" s="35"/>
      <c r="YE263" s="35"/>
      <c r="YF263" s="35"/>
      <c r="YG263" s="35"/>
      <c r="YH263" s="35"/>
      <c r="YI263" s="35"/>
      <c r="YJ263" s="35"/>
      <c r="YK263" s="35"/>
      <c r="YL263" s="35"/>
      <c r="YM263" s="35"/>
      <c r="YN263" s="35"/>
      <c r="YO263" s="35"/>
      <c r="YP263" s="35"/>
      <c r="YQ263" s="35"/>
      <c r="YR263" s="35"/>
      <c r="YS263" s="35"/>
      <c r="YT263" s="35"/>
      <c r="YU263" s="35"/>
      <c r="YV263" s="35"/>
      <c r="YW263" s="35"/>
      <c r="YX263" s="35"/>
      <c r="YY263" s="35"/>
      <c r="YZ263" s="35"/>
      <c r="ZA263" s="35"/>
      <c r="ZB263" s="35"/>
      <c r="ZC263" s="35"/>
      <c r="ZD263" s="35"/>
      <c r="ZE263" s="35"/>
      <c r="ZF263" s="35"/>
      <c r="ZG263" s="35"/>
      <c r="ZH263" s="35"/>
      <c r="ZI263" s="35"/>
      <c r="ZJ263" s="35"/>
      <c r="ZK263" s="35"/>
      <c r="ZL263" s="35"/>
      <c r="ZM263" s="35"/>
      <c r="ZN263" s="35"/>
      <c r="ZO263" s="35"/>
      <c r="ZP263" s="35"/>
      <c r="ZQ263" s="35"/>
      <c r="ZR263" s="35"/>
      <c r="ZS263" s="35"/>
      <c r="ZT263" s="35"/>
      <c r="ZU263" s="35"/>
      <c r="ZV263" s="35"/>
      <c r="ZW263" s="35"/>
      <c r="ZX263" s="35"/>
      <c r="ZY263" s="35"/>
      <c r="ZZ263" s="35"/>
      <c r="AAA263" s="35"/>
      <c r="AAB263" s="35"/>
      <c r="AAC263" s="35"/>
      <c r="AAD263" s="35"/>
      <c r="AAE263" s="35"/>
      <c r="AAF263" s="35"/>
      <c r="AAG263" s="35"/>
      <c r="AAH263" s="35"/>
      <c r="AAI263" s="35"/>
      <c r="AAJ263" s="35"/>
      <c r="AAK263" s="35"/>
      <c r="AAL263" s="35"/>
      <c r="AAM263" s="35"/>
      <c r="AAN263" s="35"/>
      <c r="AAO263" s="35"/>
      <c r="AAP263" s="35"/>
      <c r="AAQ263" s="35"/>
      <c r="AAR263" s="35"/>
      <c r="AAS263" s="35"/>
      <c r="AAT263" s="35"/>
      <c r="AAU263" s="35"/>
      <c r="AAV263" s="35"/>
      <c r="AAW263" s="35"/>
      <c r="AAX263" s="35"/>
      <c r="AAY263" s="35"/>
      <c r="AAZ263" s="35"/>
      <c r="ABA263" s="35"/>
      <c r="ABB263" s="35"/>
      <c r="ABC263" s="35"/>
      <c r="ABD263" s="35"/>
      <c r="ABE263" s="35"/>
      <c r="ABF263" s="35"/>
      <c r="ABG263" s="35"/>
      <c r="ABH263" s="35"/>
      <c r="ABI263" s="35"/>
      <c r="ABJ263" s="35"/>
      <c r="ABK263" s="35"/>
      <c r="ABL263" s="35"/>
      <c r="ABM263" s="35"/>
      <c r="ABN263" s="35"/>
      <c r="ABO263" s="35"/>
      <c r="ABP263" s="35"/>
      <c r="ABQ263" s="35"/>
      <c r="ABR263" s="35"/>
      <c r="ABS263" s="35"/>
      <c r="ABT263" s="35"/>
      <c r="ABU263" s="35"/>
      <c r="ABV263" s="35"/>
      <c r="ABW263" s="35"/>
      <c r="ABX263" s="35"/>
      <c r="ABY263" s="35"/>
      <c r="ABZ263" s="35"/>
      <c r="ACA263" s="35"/>
      <c r="ACB263" s="35"/>
      <c r="ACC263" s="35"/>
      <c r="ACD263" s="35"/>
      <c r="ACE263" s="35"/>
      <c r="ACF263" s="35"/>
      <c r="ACG263" s="35"/>
      <c r="ACH263" s="35"/>
      <c r="ACI263" s="35"/>
      <c r="ACJ263" s="35"/>
      <c r="ACK263" s="35"/>
      <c r="ACL263" s="35"/>
      <c r="ACM263" s="35"/>
      <c r="ACN263" s="35"/>
      <c r="ACO263" s="35"/>
      <c r="ACP263" s="35"/>
      <c r="ACQ263" s="35"/>
      <c r="ACR263" s="35"/>
      <c r="ACS263" s="35"/>
      <c r="ACT263" s="35"/>
      <c r="ACU263" s="35"/>
      <c r="ACV263" s="35"/>
      <c r="ACW263" s="35"/>
      <c r="ACX263" s="35"/>
      <c r="ACY263" s="35"/>
      <c r="ACZ263" s="35"/>
      <c r="ADA263" s="35"/>
      <c r="ADB263" s="35"/>
      <c r="ADC263" s="35"/>
      <c r="ADD263" s="35"/>
      <c r="ADE263" s="35"/>
      <c r="ADF263" s="35"/>
      <c r="ADG263" s="35"/>
      <c r="ADH263" s="35"/>
      <c r="ADI263" s="35"/>
      <c r="ADJ263" s="35"/>
      <c r="ADK263" s="35"/>
      <c r="ADL263" s="35"/>
      <c r="ADM263" s="35"/>
      <c r="ADN263" s="35"/>
      <c r="ADO263" s="35"/>
      <c r="ADP263" s="35"/>
      <c r="ADQ263" s="35"/>
      <c r="ADR263" s="35"/>
      <c r="ADS263" s="35"/>
      <c r="ADT263" s="35"/>
      <c r="ADU263" s="35"/>
      <c r="ADV263" s="35"/>
      <c r="ADW263" s="35"/>
      <c r="ADX263" s="35"/>
      <c r="ADY263" s="35"/>
      <c r="ADZ263" s="35"/>
      <c r="AEA263" s="35"/>
      <c r="AEB263" s="35"/>
      <c r="AEC263" s="35"/>
      <c r="AED263" s="35"/>
      <c r="AEE263" s="35"/>
      <c r="AEF263" s="35"/>
      <c r="AEG263" s="35"/>
      <c r="AEH263" s="35"/>
      <c r="AEI263" s="35"/>
      <c r="AEJ263" s="35"/>
      <c r="AEK263" s="35"/>
      <c r="AEL263" s="35"/>
      <c r="AEM263" s="35"/>
      <c r="AEN263" s="35"/>
      <c r="AEO263" s="35"/>
      <c r="AEP263" s="35"/>
      <c r="AEQ263" s="35"/>
      <c r="AER263" s="35"/>
      <c r="AES263" s="35"/>
      <c r="AET263" s="35"/>
      <c r="AEU263" s="35"/>
      <c r="AEV263" s="35"/>
      <c r="AEW263" s="35"/>
      <c r="AEX263" s="35"/>
      <c r="AEY263" s="35"/>
      <c r="AEZ263" s="35"/>
      <c r="AFA263" s="35"/>
      <c r="AFB263" s="35"/>
      <c r="AFC263" s="35"/>
      <c r="AFD263" s="35"/>
      <c r="AFE263" s="35"/>
      <c r="AFF263" s="35"/>
      <c r="AFG263" s="35"/>
      <c r="AFH263" s="35"/>
      <c r="AFI263" s="35"/>
      <c r="AFJ263" s="35"/>
      <c r="AFK263" s="35"/>
      <c r="AFL263" s="35"/>
      <c r="AFM263" s="35"/>
      <c r="AFN263" s="35"/>
      <c r="AFO263" s="35"/>
      <c r="AFP263" s="35"/>
      <c r="AFQ263" s="35"/>
      <c r="AFR263" s="35"/>
      <c r="AFS263" s="35"/>
      <c r="AFT263" s="35"/>
      <c r="AFU263" s="35"/>
      <c r="AFV263" s="35"/>
      <c r="AFW263" s="35"/>
      <c r="AFX263" s="35"/>
      <c r="AFY263" s="35"/>
      <c r="AFZ263" s="35"/>
      <c r="AGA263" s="35"/>
      <c r="AGB263" s="35"/>
      <c r="AGC263" s="35"/>
      <c r="AGD263" s="35"/>
      <c r="AGE263" s="35"/>
      <c r="AGF263" s="35"/>
      <c r="AGG263" s="35"/>
      <c r="AGH263" s="35"/>
      <c r="AGI263" s="35"/>
      <c r="AGJ263" s="35"/>
      <c r="AGK263" s="35"/>
      <c r="AGL263" s="35"/>
      <c r="AGM263" s="35"/>
      <c r="AGN263" s="35"/>
      <c r="AGO263" s="35"/>
      <c r="AGP263" s="35"/>
      <c r="AGQ263" s="35"/>
      <c r="AGR263" s="35"/>
      <c r="AGS263" s="35"/>
      <c r="AGT263" s="35"/>
      <c r="AGU263" s="35"/>
      <c r="AGV263" s="35"/>
      <c r="AGW263" s="35"/>
      <c r="AGX263" s="35"/>
      <c r="AGY263" s="35"/>
      <c r="AGZ263" s="35"/>
      <c r="AHA263" s="35"/>
      <c r="AHB263" s="35"/>
      <c r="AHC263" s="35"/>
      <c r="AHD263" s="35"/>
      <c r="AHE263" s="35"/>
      <c r="AHF263" s="35"/>
      <c r="AHG263" s="35"/>
      <c r="AHH263" s="35"/>
      <c r="AHI263" s="35"/>
      <c r="AHJ263" s="35"/>
      <c r="AHK263" s="35"/>
      <c r="AHL263" s="35"/>
      <c r="AHM263" s="35"/>
      <c r="AHN263" s="35"/>
      <c r="AHO263" s="35"/>
      <c r="AHP263" s="35"/>
      <c r="AHQ263" s="35"/>
      <c r="AHR263" s="35"/>
      <c r="AHS263" s="35"/>
      <c r="AHT263" s="35"/>
      <c r="AHU263" s="35"/>
      <c r="AHV263" s="35"/>
      <c r="AHW263" s="35"/>
      <c r="AHX263" s="35"/>
      <c r="AHY263" s="35"/>
      <c r="AHZ263" s="35"/>
      <c r="AIA263" s="35"/>
      <c r="AIB263" s="35"/>
      <c r="AIC263" s="35"/>
      <c r="AID263" s="35"/>
      <c r="AIE263" s="35"/>
      <c r="AIF263" s="35"/>
      <c r="AIG263" s="35"/>
      <c r="AIH263" s="35"/>
      <c r="AII263" s="35"/>
      <c r="AIJ263" s="35"/>
      <c r="AIK263" s="35"/>
      <c r="AIL263" s="35"/>
      <c r="AIM263" s="35"/>
      <c r="AIN263" s="35"/>
      <c r="AIO263" s="35"/>
      <c r="AIP263" s="35"/>
      <c r="AIQ263" s="35"/>
      <c r="AIR263" s="35"/>
      <c r="AIS263" s="35"/>
      <c r="AIT263" s="35"/>
      <c r="AIU263" s="35"/>
      <c r="AIV263" s="35"/>
      <c r="AIW263" s="35"/>
      <c r="AIX263" s="35"/>
      <c r="AIY263" s="35"/>
      <c r="AIZ263" s="35"/>
      <c r="AJA263" s="35"/>
      <c r="AJB263" s="35"/>
      <c r="AJC263" s="35"/>
      <c r="AJD263" s="35"/>
      <c r="AJE263" s="35"/>
      <c r="AJF263" s="35"/>
      <c r="AJG263" s="35"/>
      <c r="AJH263" s="35"/>
      <c r="AJI263" s="35"/>
      <c r="AJJ263" s="35"/>
      <c r="AJK263" s="35"/>
      <c r="AJL263" s="35"/>
      <c r="AJM263" s="35"/>
      <c r="AJN263" s="35"/>
      <c r="AJO263" s="35"/>
      <c r="AJP263" s="35"/>
      <c r="AJQ263" s="35"/>
      <c r="AJR263" s="35"/>
      <c r="AJS263" s="35"/>
      <c r="AJT263" s="35"/>
      <c r="AJU263" s="35"/>
      <c r="AJV263" s="35"/>
      <c r="AJW263" s="35"/>
      <c r="AJX263" s="35"/>
      <c r="AJY263" s="35"/>
      <c r="AJZ263" s="35"/>
      <c r="AKA263" s="35"/>
      <c r="AKB263" s="35"/>
      <c r="AKC263" s="35"/>
      <c r="AKD263" s="35"/>
      <c r="AKE263" s="35"/>
      <c r="AKF263" s="35"/>
      <c r="AKG263" s="35"/>
      <c r="AKH263" s="35"/>
      <c r="AKI263" s="35"/>
      <c r="AKJ263" s="35"/>
      <c r="AKK263" s="35"/>
      <c r="AKL263" s="35"/>
      <c r="AKM263" s="35"/>
      <c r="AKN263" s="35"/>
      <c r="AKO263" s="35"/>
      <c r="AKP263" s="35"/>
      <c r="AKQ263" s="35"/>
      <c r="AKR263" s="35"/>
      <c r="AKS263" s="35"/>
      <c r="AKT263" s="35"/>
      <c r="AKU263" s="35"/>
      <c r="AKV263" s="35"/>
      <c r="AKW263" s="35"/>
      <c r="AKX263" s="35"/>
      <c r="AKY263" s="35"/>
      <c r="AKZ263" s="35"/>
      <c r="ALA263" s="35"/>
      <c r="ALB263" s="35"/>
      <c r="ALC263" s="35"/>
      <c r="ALD263" s="35"/>
      <c r="ALE263" s="35"/>
      <c r="ALF263" s="35"/>
      <c r="ALG263" s="35"/>
      <c r="ALH263" s="35"/>
      <c r="ALI263" s="35"/>
      <c r="ALJ263" s="35"/>
      <c r="ALK263" s="35"/>
      <c r="ALL263" s="35"/>
      <c r="ALM263" s="35"/>
      <c r="ALN263" s="35"/>
      <c r="ALO263" s="35"/>
      <c r="ALP263" s="35"/>
      <c r="ALQ263" s="35"/>
      <c r="ALR263" s="35"/>
      <c r="ALS263" s="35"/>
      <c r="ALT263" s="35"/>
      <c r="ALU263" s="35"/>
      <c r="ALV263" s="35"/>
      <c r="ALW263" s="35"/>
      <c r="ALX263" s="35"/>
      <c r="ALY263" s="35"/>
      <c r="ALZ263" s="35"/>
      <c r="AMA263" s="35"/>
    </row>
    <row r="264" spans="14:1015">
      <c r="N264" s="3">
        <f>Y264*info!T$4+AC264*info!T$5+AG264*info!T$6+AK264*info!T$7+N263</f>
        <v>6.5093999999999967</v>
      </c>
      <c r="P264" s="45">
        <v>224</v>
      </c>
      <c r="Q264" s="131"/>
      <c r="R264" s="131"/>
      <c r="S264" s="161">
        <f t="shared" si="125"/>
        <v>3.9552173913043484E-2</v>
      </c>
      <c r="T264" s="169">
        <f>AA263*$AA$30*$AA$34*(1-$AA$32)+AE263*$AE$30*$AE$34*(1-$AE$32)+AI263*$AI$30*$AI$34*(1-$AI$32)+AM263*$AM$30*$AM$34*(1-$AM$32)+AQ263*$AQ$30*$AQ$34*(1-$AQ$32)+AU263*$AU$30*$AU$34*(1-$AU$32)+Q264-R264+AW263+AX263+Advance!G238</f>
        <v>0.36269999999999891</v>
      </c>
      <c r="U264" s="132">
        <f t="shared" si="134"/>
        <v>0</v>
      </c>
      <c r="V264" s="165">
        <f t="shared" si="113"/>
        <v>0.36269999999999891</v>
      </c>
      <c r="W264" s="166">
        <f t="shared" si="126"/>
        <v>14.388</v>
      </c>
      <c r="X264" s="49"/>
      <c r="Y264" s="42">
        <f t="shared" si="105"/>
        <v>0</v>
      </c>
      <c r="Z264" s="46">
        <f t="shared" si="127"/>
        <v>0</v>
      </c>
      <c r="AA264" s="47">
        <f t="shared" si="114"/>
        <v>0</v>
      </c>
      <c r="AB264" s="48">
        <f t="shared" si="115"/>
        <v>0.36269999999999891</v>
      </c>
      <c r="AC264" s="49">
        <f t="shared" si="116"/>
        <v>0</v>
      </c>
      <c r="AD264" s="46">
        <f t="shared" si="128"/>
        <v>0</v>
      </c>
      <c r="AE264" s="46">
        <f t="shared" si="117"/>
        <v>100</v>
      </c>
      <c r="AF264" s="50">
        <f t="shared" si="106"/>
        <v>0.36269999999999891</v>
      </c>
      <c r="AG264" s="42">
        <f t="shared" si="129"/>
        <v>6</v>
      </c>
      <c r="AH264" s="46">
        <f t="shared" si="130"/>
        <v>-6</v>
      </c>
      <c r="AI264" s="46">
        <f t="shared" si="118"/>
        <v>200</v>
      </c>
      <c r="AJ264" s="50">
        <f t="shared" si="107"/>
        <v>0.2186999999999989</v>
      </c>
      <c r="AK264" s="42">
        <f t="shared" si="119"/>
        <v>6</v>
      </c>
      <c r="AL264" s="46">
        <f t="shared" si="131"/>
        <v>-4</v>
      </c>
      <c r="AM264" s="46">
        <f t="shared" si="120"/>
        <v>233</v>
      </c>
      <c r="AN264" s="50">
        <f t="shared" si="108"/>
        <v>2.6999999999989255E-3</v>
      </c>
      <c r="AO264" s="42">
        <f t="shared" si="121"/>
        <v>0</v>
      </c>
      <c r="AP264" s="46">
        <f t="shared" si="132"/>
        <v>0</v>
      </c>
      <c r="AQ264" s="46">
        <f t="shared" si="122"/>
        <v>0</v>
      </c>
      <c r="AR264" s="50">
        <f t="shared" si="109"/>
        <v>2.6999999999989255E-3</v>
      </c>
      <c r="AS264" s="42">
        <f t="shared" si="123"/>
        <v>0</v>
      </c>
      <c r="AT264" s="46">
        <f t="shared" si="133"/>
        <v>0</v>
      </c>
      <c r="AU264" s="46">
        <f t="shared" si="124"/>
        <v>0</v>
      </c>
      <c r="AV264" s="51">
        <f t="shared" si="110"/>
        <v>2.6999999999989255E-3</v>
      </c>
      <c r="AW264" s="42">
        <f t="shared" si="111"/>
        <v>0.36269999999999891</v>
      </c>
      <c r="AX264" s="43">
        <f t="shared" si="112"/>
        <v>-0.36</v>
      </c>
      <c r="AY264" s="42">
        <f t="shared" si="135"/>
        <v>533</v>
      </c>
      <c r="AZ264" s="52">
        <f t="shared" si="136"/>
        <v>14.388</v>
      </c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  <c r="QR264" s="35"/>
      <c r="QS264" s="35"/>
      <c r="QT264" s="35"/>
      <c r="QU264" s="35"/>
      <c r="QV264" s="35"/>
      <c r="QW264" s="35"/>
      <c r="QX264" s="35"/>
      <c r="QY264" s="35"/>
      <c r="QZ264" s="35"/>
      <c r="RA264" s="35"/>
      <c r="RB264" s="35"/>
      <c r="RC264" s="35"/>
      <c r="RD264" s="35"/>
      <c r="RE264" s="35"/>
      <c r="RF264" s="35"/>
      <c r="RG264" s="35"/>
      <c r="RH264" s="35"/>
      <c r="RI264" s="35"/>
      <c r="RJ264" s="35"/>
      <c r="RK264" s="35"/>
      <c r="RL264" s="35"/>
      <c r="RM264" s="35"/>
      <c r="RN264" s="35"/>
      <c r="RO264" s="35"/>
      <c r="RP264" s="35"/>
      <c r="RQ264" s="35"/>
      <c r="RR264" s="35"/>
      <c r="RS264" s="35"/>
      <c r="RT264" s="35"/>
      <c r="RU264" s="35"/>
      <c r="RV264" s="35"/>
      <c r="RW264" s="35"/>
      <c r="RX264" s="35"/>
      <c r="RY264" s="35"/>
      <c r="RZ264" s="35"/>
      <c r="SA264" s="35"/>
      <c r="SB264" s="35"/>
      <c r="SC264" s="35"/>
      <c r="SD264" s="35"/>
      <c r="SE264" s="35"/>
      <c r="SF264" s="35"/>
      <c r="SG264" s="35"/>
      <c r="SH264" s="35"/>
      <c r="SI264" s="35"/>
      <c r="SJ264" s="35"/>
      <c r="SK264" s="35"/>
      <c r="SL264" s="35"/>
      <c r="SM264" s="35"/>
      <c r="SN264" s="35"/>
      <c r="SO264" s="35"/>
      <c r="SP264" s="35"/>
      <c r="SQ264" s="35"/>
      <c r="SR264" s="35"/>
      <c r="SS264" s="35"/>
      <c r="ST264" s="35"/>
      <c r="SU264" s="35"/>
      <c r="SV264" s="35"/>
      <c r="SW264" s="35"/>
      <c r="SX264" s="35"/>
      <c r="SY264" s="35"/>
      <c r="SZ264" s="35"/>
      <c r="TA264" s="35"/>
      <c r="TB264" s="35"/>
      <c r="TC264" s="35"/>
      <c r="TD264" s="35"/>
      <c r="TE264" s="35"/>
      <c r="TF264" s="35"/>
      <c r="TG264" s="35"/>
      <c r="TH264" s="35"/>
      <c r="TI264" s="35"/>
      <c r="TJ264" s="35"/>
      <c r="TK264" s="35"/>
      <c r="TL264" s="35"/>
      <c r="TM264" s="35"/>
      <c r="TN264" s="35"/>
      <c r="TO264" s="35"/>
      <c r="TP264" s="35"/>
      <c r="TQ264" s="35"/>
      <c r="TR264" s="35"/>
      <c r="TS264" s="35"/>
      <c r="TT264" s="35"/>
      <c r="TU264" s="35"/>
      <c r="TV264" s="35"/>
      <c r="TW264" s="35"/>
      <c r="TX264" s="35"/>
      <c r="TY264" s="35"/>
      <c r="TZ264" s="35"/>
      <c r="UA264" s="35"/>
      <c r="UB264" s="35"/>
      <c r="UC264" s="35"/>
      <c r="UD264" s="35"/>
      <c r="UE264" s="35"/>
      <c r="UF264" s="35"/>
      <c r="UG264" s="35"/>
      <c r="UH264" s="35"/>
      <c r="UI264" s="35"/>
      <c r="UJ264" s="35"/>
      <c r="UK264" s="35"/>
      <c r="UL264" s="35"/>
      <c r="UM264" s="35"/>
      <c r="UN264" s="35"/>
      <c r="UO264" s="35"/>
      <c r="UP264" s="35"/>
      <c r="UQ264" s="35"/>
      <c r="UR264" s="35"/>
      <c r="US264" s="35"/>
      <c r="UT264" s="35"/>
      <c r="UU264" s="35"/>
      <c r="UV264" s="35"/>
      <c r="UW264" s="35"/>
      <c r="UX264" s="35"/>
      <c r="UY264" s="35"/>
      <c r="UZ264" s="35"/>
      <c r="VA264" s="35"/>
      <c r="VB264" s="35"/>
      <c r="VC264" s="35"/>
      <c r="VD264" s="35"/>
      <c r="VE264" s="35"/>
      <c r="VF264" s="35"/>
      <c r="VG264" s="35"/>
      <c r="VH264" s="35"/>
      <c r="VI264" s="35"/>
      <c r="VJ264" s="35"/>
      <c r="VK264" s="35"/>
      <c r="VL264" s="35"/>
      <c r="VM264" s="35"/>
      <c r="VN264" s="35"/>
      <c r="VO264" s="35"/>
      <c r="VP264" s="35"/>
      <c r="VQ264" s="35"/>
      <c r="VR264" s="35"/>
      <c r="VS264" s="35"/>
      <c r="VT264" s="35"/>
      <c r="VU264" s="35"/>
      <c r="VV264" s="35"/>
      <c r="VW264" s="35"/>
      <c r="VX264" s="35"/>
      <c r="VY264" s="35"/>
      <c r="VZ264" s="35"/>
      <c r="WA264" s="35"/>
      <c r="WB264" s="35"/>
      <c r="WC264" s="35"/>
      <c r="WD264" s="35"/>
      <c r="WE264" s="35"/>
      <c r="WF264" s="35"/>
      <c r="WG264" s="35"/>
      <c r="WH264" s="35"/>
      <c r="WI264" s="35"/>
      <c r="WJ264" s="35"/>
      <c r="WK264" s="35"/>
      <c r="WL264" s="35"/>
      <c r="WM264" s="35"/>
      <c r="WN264" s="35"/>
      <c r="WO264" s="35"/>
      <c r="WP264" s="35"/>
      <c r="WQ264" s="35"/>
      <c r="WR264" s="35"/>
      <c r="WS264" s="35"/>
      <c r="WT264" s="35"/>
      <c r="WU264" s="35"/>
      <c r="WV264" s="35"/>
      <c r="WW264" s="35"/>
      <c r="WX264" s="35"/>
      <c r="WY264" s="35"/>
      <c r="WZ264" s="35"/>
      <c r="XA264" s="35"/>
      <c r="XB264" s="35"/>
      <c r="XC264" s="35"/>
      <c r="XD264" s="35"/>
      <c r="XE264" s="35"/>
      <c r="XF264" s="35"/>
      <c r="XG264" s="35"/>
      <c r="XH264" s="35"/>
      <c r="XI264" s="35"/>
      <c r="XJ264" s="35"/>
      <c r="XK264" s="35"/>
      <c r="XL264" s="35"/>
      <c r="XM264" s="35"/>
      <c r="XN264" s="35"/>
      <c r="XO264" s="35"/>
      <c r="XP264" s="35"/>
      <c r="XQ264" s="35"/>
      <c r="XR264" s="35"/>
      <c r="XS264" s="35"/>
      <c r="XT264" s="35"/>
      <c r="XU264" s="35"/>
      <c r="XV264" s="35"/>
      <c r="XW264" s="35"/>
      <c r="XX264" s="35"/>
      <c r="XY264" s="35"/>
      <c r="XZ264" s="35"/>
      <c r="YA264" s="35"/>
      <c r="YB264" s="35"/>
      <c r="YC264" s="35"/>
      <c r="YD264" s="35"/>
      <c r="YE264" s="35"/>
      <c r="YF264" s="35"/>
      <c r="YG264" s="35"/>
      <c r="YH264" s="35"/>
      <c r="YI264" s="35"/>
      <c r="YJ264" s="35"/>
      <c r="YK264" s="35"/>
      <c r="YL264" s="35"/>
      <c r="YM264" s="35"/>
      <c r="YN264" s="35"/>
      <c r="YO264" s="35"/>
      <c r="YP264" s="35"/>
      <c r="YQ264" s="35"/>
      <c r="YR264" s="35"/>
      <c r="YS264" s="35"/>
      <c r="YT264" s="35"/>
      <c r="YU264" s="35"/>
      <c r="YV264" s="35"/>
      <c r="YW264" s="35"/>
      <c r="YX264" s="35"/>
      <c r="YY264" s="35"/>
      <c r="YZ264" s="35"/>
      <c r="ZA264" s="35"/>
      <c r="ZB264" s="35"/>
      <c r="ZC264" s="35"/>
      <c r="ZD264" s="35"/>
      <c r="ZE264" s="35"/>
      <c r="ZF264" s="35"/>
      <c r="ZG264" s="35"/>
      <c r="ZH264" s="35"/>
      <c r="ZI264" s="35"/>
      <c r="ZJ264" s="35"/>
      <c r="ZK264" s="35"/>
      <c r="ZL264" s="35"/>
      <c r="ZM264" s="35"/>
      <c r="ZN264" s="35"/>
      <c r="ZO264" s="35"/>
      <c r="ZP264" s="35"/>
      <c r="ZQ264" s="35"/>
      <c r="ZR264" s="35"/>
      <c r="ZS264" s="35"/>
      <c r="ZT264" s="35"/>
      <c r="ZU264" s="35"/>
      <c r="ZV264" s="35"/>
      <c r="ZW264" s="35"/>
      <c r="ZX264" s="35"/>
      <c r="ZY264" s="35"/>
      <c r="ZZ264" s="35"/>
      <c r="AAA264" s="35"/>
      <c r="AAB264" s="35"/>
      <c r="AAC264" s="35"/>
      <c r="AAD264" s="35"/>
      <c r="AAE264" s="35"/>
      <c r="AAF264" s="35"/>
      <c r="AAG264" s="35"/>
      <c r="AAH264" s="35"/>
      <c r="AAI264" s="35"/>
      <c r="AAJ264" s="35"/>
      <c r="AAK264" s="35"/>
      <c r="AAL264" s="35"/>
      <c r="AAM264" s="35"/>
      <c r="AAN264" s="35"/>
      <c r="AAO264" s="35"/>
      <c r="AAP264" s="35"/>
      <c r="AAQ264" s="35"/>
      <c r="AAR264" s="35"/>
      <c r="AAS264" s="35"/>
      <c r="AAT264" s="35"/>
      <c r="AAU264" s="35"/>
      <c r="AAV264" s="35"/>
      <c r="AAW264" s="35"/>
      <c r="AAX264" s="35"/>
      <c r="AAY264" s="35"/>
      <c r="AAZ264" s="35"/>
      <c r="ABA264" s="35"/>
      <c r="ABB264" s="35"/>
      <c r="ABC264" s="35"/>
      <c r="ABD264" s="35"/>
      <c r="ABE264" s="35"/>
      <c r="ABF264" s="35"/>
      <c r="ABG264" s="35"/>
      <c r="ABH264" s="35"/>
      <c r="ABI264" s="35"/>
      <c r="ABJ264" s="35"/>
      <c r="ABK264" s="35"/>
      <c r="ABL264" s="35"/>
      <c r="ABM264" s="35"/>
      <c r="ABN264" s="35"/>
      <c r="ABO264" s="35"/>
      <c r="ABP264" s="35"/>
      <c r="ABQ264" s="35"/>
      <c r="ABR264" s="35"/>
      <c r="ABS264" s="35"/>
      <c r="ABT264" s="35"/>
      <c r="ABU264" s="35"/>
      <c r="ABV264" s="35"/>
      <c r="ABW264" s="35"/>
      <c r="ABX264" s="35"/>
      <c r="ABY264" s="35"/>
      <c r="ABZ264" s="35"/>
      <c r="ACA264" s="35"/>
      <c r="ACB264" s="35"/>
      <c r="ACC264" s="35"/>
      <c r="ACD264" s="35"/>
      <c r="ACE264" s="35"/>
      <c r="ACF264" s="35"/>
      <c r="ACG264" s="35"/>
      <c r="ACH264" s="35"/>
      <c r="ACI264" s="35"/>
      <c r="ACJ264" s="35"/>
      <c r="ACK264" s="35"/>
      <c r="ACL264" s="35"/>
      <c r="ACM264" s="35"/>
      <c r="ACN264" s="35"/>
      <c r="ACO264" s="35"/>
      <c r="ACP264" s="35"/>
      <c r="ACQ264" s="35"/>
      <c r="ACR264" s="35"/>
      <c r="ACS264" s="35"/>
      <c r="ACT264" s="35"/>
      <c r="ACU264" s="35"/>
      <c r="ACV264" s="35"/>
      <c r="ACW264" s="35"/>
      <c r="ACX264" s="35"/>
      <c r="ACY264" s="35"/>
      <c r="ACZ264" s="35"/>
      <c r="ADA264" s="35"/>
      <c r="ADB264" s="35"/>
      <c r="ADC264" s="35"/>
      <c r="ADD264" s="35"/>
      <c r="ADE264" s="35"/>
      <c r="ADF264" s="35"/>
      <c r="ADG264" s="35"/>
      <c r="ADH264" s="35"/>
      <c r="ADI264" s="35"/>
      <c r="ADJ264" s="35"/>
      <c r="ADK264" s="35"/>
      <c r="ADL264" s="35"/>
      <c r="ADM264" s="35"/>
      <c r="ADN264" s="35"/>
      <c r="ADO264" s="35"/>
      <c r="ADP264" s="35"/>
      <c r="ADQ264" s="35"/>
      <c r="ADR264" s="35"/>
      <c r="ADS264" s="35"/>
      <c r="ADT264" s="35"/>
      <c r="ADU264" s="35"/>
      <c r="ADV264" s="35"/>
      <c r="ADW264" s="35"/>
      <c r="ADX264" s="35"/>
      <c r="ADY264" s="35"/>
      <c r="ADZ264" s="35"/>
      <c r="AEA264" s="35"/>
      <c r="AEB264" s="35"/>
      <c r="AEC264" s="35"/>
      <c r="AED264" s="35"/>
      <c r="AEE264" s="35"/>
      <c r="AEF264" s="35"/>
      <c r="AEG264" s="35"/>
      <c r="AEH264" s="35"/>
      <c r="AEI264" s="35"/>
      <c r="AEJ264" s="35"/>
      <c r="AEK264" s="35"/>
      <c r="AEL264" s="35"/>
      <c r="AEM264" s="35"/>
      <c r="AEN264" s="35"/>
      <c r="AEO264" s="35"/>
      <c r="AEP264" s="35"/>
      <c r="AEQ264" s="35"/>
      <c r="AER264" s="35"/>
      <c r="AES264" s="35"/>
      <c r="AET264" s="35"/>
      <c r="AEU264" s="35"/>
      <c r="AEV264" s="35"/>
      <c r="AEW264" s="35"/>
      <c r="AEX264" s="35"/>
      <c r="AEY264" s="35"/>
      <c r="AEZ264" s="35"/>
      <c r="AFA264" s="35"/>
      <c r="AFB264" s="35"/>
      <c r="AFC264" s="35"/>
      <c r="AFD264" s="35"/>
      <c r="AFE264" s="35"/>
      <c r="AFF264" s="35"/>
      <c r="AFG264" s="35"/>
      <c r="AFH264" s="35"/>
      <c r="AFI264" s="35"/>
      <c r="AFJ264" s="35"/>
      <c r="AFK264" s="35"/>
      <c r="AFL264" s="35"/>
      <c r="AFM264" s="35"/>
      <c r="AFN264" s="35"/>
      <c r="AFO264" s="35"/>
      <c r="AFP264" s="35"/>
      <c r="AFQ264" s="35"/>
      <c r="AFR264" s="35"/>
      <c r="AFS264" s="35"/>
      <c r="AFT264" s="35"/>
      <c r="AFU264" s="35"/>
      <c r="AFV264" s="35"/>
      <c r="AFW264" s="35"/>
      <c r="AFX264" s="35"/>
      <c r="AFY264" s="35"/>
      <c r="AFZ264" s="35"/>
      <c r="AGA264" s="35"/>
      <c r="AGB264" s="35"/>
      <c r="AGC264" s="35"/>
      <c r="AGD264" s="35"/>
      <c r="AGE264" s="35"/>
      <c r="AGF264" s="35"/>
      <c r="AGG264" s="35"/>
      <c r="AGH264" s="35"/>
      <c r="AGI264" s="35"/>
      <c r="AGJ264" s="35"/>
      <c r="AGK264" s="35"/>
      <c r="AGL264" s="35"/>
      <c r="AGM264" s="35"/>
      <c r="AGN264" s="35"/>
      <c r="AGO264" s="35"/>
      <c r="AGP264" s="35"/>
      <c r="AGQ264" s="35"/>
      <c r="AGR264" s="35"/>
      <c r="AGS264" s="35"/>
      <c r="AGT264" s="35"/>
      <c r="AGU264" s="35"/>
      <c r="AGV264" s="35"/>
      <c r="AGW264" s="35"/>
      <c r="AGX264" s="35"/>
      <c r="AGY264" s="35"/>
      <c r="AGZ264" s="35"/>
      <c r="AHA264" s="35"/>
      <c r="AHB264" s="35"/>
      <c r="AHC264" s="35"/>
      <c r="AHD264" s="35"/>
      <c r="AHE264" s="35"/>
      <c r="AHF264" s="35"/>
      <c r="AHG264" s="35"/>
      <c r="AHH264" s="35"/>
      <c r="AHI264" s="35"/>
      <c r="AHJ264" s="35"/>
      <c r="AHK264" s="35"/>
      <c r="AHL264" s="35"/>
      <c r="AHM264" s="35"/>
      <c r="AHN264" s="35"/>
      <c r="AHO264" s="35"/>
      <c r="AHP264" s="35"/>
      <c r="AHQ264" s="35"/>
      <c r="AHR264" s="35"/>
      <c r="AHS264" s="35"/>
      <c r="AHT264" s="35"/>
      <c r="AHU264" s="35"/>
      <c r="AHV264" s="35"/>
      <c r="AHW264" s="35"/>
      <c r="AHX264" s="35"/>
      <c r="AHY264" s="35"/>
      <c r="AHZ264" s="35"/>
      <c r="AIA264" s="35"/>
      <c r="AIB264" s="35"/>
      <c r="AIC264" s="35"/>
      <c r="AID264" s="35"/>
      <c r="AIE264" s="35"/>
      <c r="AIF264" s="35"/>
      <c r="AIG264" s="35"/>
      <c r="AIH264" s="35"/>
      <c r="AII264" s="35"/>
      <c r="AIJ264" s="35"/>
      <c r="AIK264" s="35"/>
      <c r="AIL264" s="35"/>
      <c r="AIM264" s="35"/>
      <c r="AIN264" s="35"/>
      <c r="AIO264" s="35"/>
      <c r="AIP264" s="35"/>
      <c r="AIQ264" s="35"/>
      <c r="AIR264" s="35"/>
      <c r="AIS264" s="35"/>
      <c r="AIT264" s="35"/>
      <c r="AIU264" s="35"/>
      <c r="AIV264" s="35"/>
      <c r="AIW264" s="35"/>
      <c r="AIX264" s="35"/>
      <c r="AIY264" s="35"/>
      <c r="AIZ264" s="35"/>
      <c r="AJA264" s="35"/>
      <c r="AJB264" s="35"/>
      <c r="AJC264" s="35"/>
      <c r="AJD264" s="35"/>
      <c r="AJE264" s="35"/>
      <c r="AJF264" s="35"/>
      <c r="AJG264" s="35"/>
      <c r="AJH264" s="35"/>
      <c r="AJI264" s="35"/>
      <c r="AJJ264" s="35"/>
      <c r="AJK264" s="35"/>
      <c r="AJL264" s="35"/>
      <c r="AJM264" s="35"/>
      <c r="AJN264" s="35"/>
      <c r="AJO264" s="35"/>
      <c r="AJP264" s="35"/>
      <c r="AJQ264" s="35"/>
      <c r="AJR264" s="35"/>
      <c r="AJS264" s="35"/>
      <c r="AJT264" s="35"/>
      <c r="AJU264" s="35"/>
      <c r="AJV264" s="35"/>
      <c r="AJW264" s="35"/>
      <c r="AJX264" s="35"/>
      <c r="AJY264" s="35"/>
      <c r="AJZ264" s="35"/>
      <c r="AKA264" s="35"/>
      <c r="AKB264" s="35"/>
      <c r="AKC264" s="35"/>
      <c r="AKD264" s="35"/>
      <c r="AKE264" s="35"/>
      <c r="AKF264" s="35"/>
      <c r="AKG264" s="35"/>
      <c r="AKH264" s="35"/>
      <c r="AKI264" s="35"/>
      <c r="AKJ264" s="35"/>
      <c r="AKK264" s="35"/>
      <c r="AKL264" s="35"/>
      <c r="AKM264" s="35"/>
      <c r="AKN264" s="35"/>
      <c r="AKO264" s="35"/>
      <c r="AKP264" s="35"/>
      <c r="AKQ264" s="35"/>
      <c r="AKR264" s="35"/>
      <c r="AKS264" s="35"/>
      <c r="AKT264" s="35"/>
      <c r="AKU264" s="35"/>
      <c r="AKV264" s="35"/>
      <c r="AKW264" s="35"/>
      <c r="AKX264" s="35"/>
      <c r="AKY264" s="35"/>
      <c r="AKZ264" s="35"/>
      <c r="ALA264" s="35"/>
      <c r="ALB264" s="35"/>
      <c r="ALC264" s="35"/>
      <c r="ALD264" s="35"/>
      <c r="ALE264" s="35"/>
      <c r="ALF264" s="35"/>
      <c r="ALG264" s="35"/>
      <c r="ALH264" s="35"/>
      <c r="ALI264" s="35"/>
      <c r="ALJ264" s="35"/>
      <c r="ALK264" s="35"/>
      <c r="ALL264" s="35"/>
      <c r="ALM264" s="35"/>
      <c r="ALN264" s="35"/>
      <c r="ALO264" s="35"/>
      <c r="ALP264" s="35"/>
      <c r="ALQ264" s="35"/>
      <c r="ALR264" s="35"/>
      <c r="ALS264" s="35"/>
      <c r="ALT264" s="35"/>
      <c r="ALU264" s="35"/>
      <c r="ALV264" s="35"/>
      <c r="ALW264" s="35"/>
      <c r="ALX264" s="35"/>
      <c r="ALY264" s="35"/>
      <c r="ALZ264" s="35"/>
      <c r="AMA264" s="35"/>
    </row>
    <row r="265" spans="14:1015">
      <c r="N265" s="3">
        <f>Y265*info!T$4+AC265*info!T$5+AG265*info!T$6+AK265*info!T$7+N264</f>
        <v>6.5489999999999968</v>
      </c>
      <c r="P265" s="45">
        <v>225</v>
      </c>
      <c r="Q265" s="131"/>
      <c r="R265" s="131"/>
      <c r="S265" s="161">
        <f t="shared" si="125"/>
        <v>3.971581027667985E-2</v>
      </c>
      <c r="T265" s="169">
        <f>AA264*$AA$30*$AA$34*(1-$AA$32)+AE264*$AE$30*$AE$34*(1-$AE$32)+AI264*$AI$30*$AI$34*(1-$AI$32)+AM264*$AM$30*$AM$34*(1-$AM$32)+AQ264*$AQ$30*$AQ$34*(1-$AQ$32)+AU264*$AU$30*$AU$34*(1-$AU$32)+Q265-R265+AW264+AX264+Advance!G239</f>
        <v>0.36239999999999895</v>
      </c>
      <c r="U265" s="132">
        <f t="shared" si="134"/>
        <v>0</v>
      </c>
      <c r="V265" s="165">
        <f t="shared" si="113"/>
        <v>0.36239999999999895</v>
      </c>
      <c r="W265" s="166">
        <f t="shared" si="126"/>
        <v>14.459999999999999</v>
      </c>
      <c r="X265" s="49"/>
      <c r="Y265" s="42">
        <f t="shared" si="105"/>
        <v>0</v>
      </c>
      <c r="Z265" s="46">
        <f t="shared" si="127"/>
        <v>0</v>
      </c>
      <c r="AA265" s="47">
        <f t="shared" si="114"/>
        <v>0</v>
      </c>
      <c r="AB265" s="48">
        <f t="shared" si="115"/>
        <v>0.36239999999999895</v>
      </c>
      <c r="AC265" s="49">
        <f t="shared" si="116"/>
        <v>0</v>
      </c>
      <c r="AD265" s="46">
        <f t="shared" si="128"/>
        <v>0</v>
      </c>
      <c r="AE265" s="46">
        <f t="shared" si="117"/>
        <v>100</v>
      </c>
      <c r="AF265" s="50">
        <f t="shared" si="106"/>
        <v>0.36239999999999895</v>
      </c>
      <c r="AG265" s="42">
        <f t="shared" si="129"/>
        <v>5</v>
      </c>
      <c r="AH265" s="46">
        <f t="shared" si="130"/>
        <v>-5</v>
      </c>
      <c r="AI265" s="46">
        <f t="shared" si="118"/>
        <v>200</v>
      </c>
      <c r="AJ265" s="50">
        <f t="shared" si="107"/>
        <v>0.24239999999999895</v>
      </c>
      <c r="AK265" s="42">
        <f t="shared" si="119"/>
        <v>6</v>
      </c>
      <c r="AL265" s="46">
        <f t="shared" si="131"/>
        <v>-4</v>
      </c>
      <c r="AM265" s="46">
        <f t="shared" si="120"/>
        <v>235</v>
      </c>
      <c r="AN265" s="50">
        <f t="shared" si="108"/>
        <v>2.639999999999898E-2</v>
      </c>
      <c r="AO265" s="42">
        <f t="shared" si="121"/>
        <v>0</v>
      </c>
      <c r="AP265" s="46">
        <f t="shared" si="132"/>
        <v>0</v>
      </c>
      <c r="AQ265" s="46">
        <f t="shared" si="122"/>
        <v>0</v>
      </c>
      <c r="AR265" s="50">
        <f t="shared" si="109"/>
        <v>2.639999999999898E-2</v>
      </c>
      <c r="AS265" s="42">
        <f t="shared" si="123"/>
        <v>0</v>
      </c>
      <c r="AT265" s="46">
        <f t="shared" si="133"/>
        <v>0</v>
      </c>
      <c r="AU265" s="46">
        <f t="shared" si="124"/>
        <v>0</v>
      </c>
      <c r="AV265" s="51">
        <f t="shared" si="110"/>
        <v>2.639999999999898E-2</v>
      </c>
      <c r="AW265" s="42">
        <f t="shared" si="111"/>
        <v>0.36239999999999895</v>
      </c>
      <c r="AX265" s="43">
        <f t="shared" si="112"/>
        <v>-0.33599999999999997</v>
      </c>
      <c r="AY265" s="42">
        <f t="shared" si="135"/>
        <v>535</v>
      </c>
      <c r="AZ265" s="52">
        <f t="shared" si="136"/>
        <v>14.459999999999999</v>
      </c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  <c r="QR265" s="35"/>
      <c r="QS265" s="35"/>
      <c r="QT265" s="35"/>
      <c r="QU265" s="35"/>
      <c r="QV265" s="35"/>
      <c r="QW265" s="35"/>
      <c r="QX265" s="35"/>
      <c r="QY265" s="35"/>
      <c r="QZ265" s="35"/>
      <c r="RA265" s="35"/>
      <c r="RB265" s="35"/>
      <c r="RC265" s="35"/>
      <c r="RD265" s="35"/>
      <c r="RE265" s="35"/>
      <c r="RF265" s="35"/>
      <c r="RG265" s="35"/>
      <c r="RH265" s="35"/>
      <c r="RI265" s="35"/>
      <c r="RJ265" s="35"/>
      <c r="RK265" s="35"/>
      <c r="RL265" s="35"/>
      <c r="RM265" s="35"/>
      <c r="RN265" s="35"/>
      <c r="RO265" s="35"/>
      <c r="RP265" s="35"/>
      <c r="RQ265" s="35"/>
      <c r="RR265" s="35"/>
      <c r="RS265" s="35"/>
      <c r="RT265" s="35"/>
      <c r="RU265" s="35"/>
      <c r="RV265" s="35"/>
      <c r="RW265" s="35"/>
      <c r="RX265" s="35"/>
      <c r="RY265" s="35"/>
      <c r="RZ265" s="35"/>
      <c r="SA265" s="35"/>
      <c r="SB265" s="35"/>
      <c r="SC265" s="35"/>
      <c r="SD265" s="35"/>
      <c r="SE265" s="35"/>
      <c r="SF265" s="35"/>
      <c r="SG265" s="35"/>
      <c r="SH265" s="35"/>
      <c r="SI265" s="35"/>
      <c r="SJ265" s="35"/>
      <c r="SK265" s="35"/>
      <c r="SL265" s="35"/>
      <c r="SM265" s="35"/>
      <c r="SN265" s="35"/>
      <c r="SO265" s="35"/>
      <c r="SP265" s="35"/>
      <c r="SQ265" s="35"/>
      <c r="SR265" s="35"/>
      <c r="SS265" s="35"/>
      <c r="ST265" s="35"/>
      <c r="SU265" s="35"/>
      <c r="SV265" s="35"/>
      <c r="SW265" s="35"/>
      <c r="SX265" s="35"/>
      <c r="SY265" s="35"/>
      <c r="SZ265" s="35"/>
      <c r="TA265" s="35"/>
      <c r="TB265" s="35"/>
      <c r="TC265" s="35"/>
      <c r="TD265" s="35"/>
      <c r="TE265" s="35"/>
      <c r="TF265" s="35"/>
      <c r="TG265" s="35"/>
      <c r="TH265" s="35"/>
      <c r="TI265" s="35"/>
      <c r="TJ265" s="35"/>
      <c r="TK265" s="35"/>
      <c r="TL265" s="35"/>
      <c r="TM265" s="35"/>
      <c r="TN265" s="35"/>
      <c r="TO265" s="35"/>
      <c r="TP265" s="35"/>
      <c r="TQ265" s="35"/>
      <c r="TR265" s="35"/>
      <c r="TS265" s="35"/>
      <c r="TT265" s="35"/>
      <c r="TU265" s="35"/>
      <c r="TV265" s="35"/>
      <c r="TW265" s="35"/>
      <c r="TX265" s="35"/>
      <c r="TY265" s="35"/>
      <c r="TZ265" s="35"/>
      <c r="UA265" s="35"/>
      <c r="UB265" s="35"/>
      <c r="UC265" s="35"/>
      <c r="UD265" s="35"/>
      <c r="UE265" s="35"/>
      <c r="UF265" s="35"/>
      <c r="UG265" s="35"/>
      <c r="UH265" s="35"/>
      <c r="UI265" s="35"/>
      <c r="UJ265" s="35"/>
      <c r="UK265" s="35"/>
      <c r="UL265" s="35"/>
      <c r="UM265" s="35"/>
      <c r="UN265" s="35"/>
      <c r="UO265" s="35"/>
      <c r="UP265" s="35"/>
      <c r="UQ265" s="35"/>
      <c r="UR265" s="35"/>
      <c r="US265" s="35"/>
      <c r="UT265" s="35"/>
      <c r="UU265" s="35"/>
      <c r="UV265" s="35"/>
      <c r="UW265" s="35"/>
      <c r="UX265" s="35"/>
      <c r="UY265" s="35"/>
      <c r="UZ265" s="35"/>
      <c r="VA265" s="35"/>
      <c r="VB265" s="35"/>
      <c r="VC265" s="35"/>
      <c r="VD265" s="35"/>
      <c r="VE265" s="35"/>
      <c r="VF265" s="35"/>
      <c r="VG265" s="35"/>
      <c r="VH265" s="35"/>
      <c r="VI265" s="35"/>
      <c r="VJ265" s="35"/>
      <c r="VK265" s="35"/>
      <c r="VL265" s="35"/>
      <c r="VM265" s="35"/>
      <c r="VN265" s="35"/>
      <c r="VO265" s="35"/>
      <c r="VP265" s="35"/>
      <c r="VQ265" s="35"/>
      <c r="VR265" s="35"/>
      <c r="VS265" s="35"/>
      <c r="VT265" s="35"/>
      <c r="VU265" s="35"/>
      <c r="VV265" s="35"/>
      <c r="VW265" s="35"/>
      <c r="VX265" s="35"/>
      <c r="VY265" s="35"/>
      <c r="VZ265" s="35"/>
      <c r="WA265" s="35"/>
      <c r="WB265" s="35"/>
      <c r="WC265" s="35"/>
      <c r="WD265" s="35"/>
      <c r="WE265" s="35"/>
      <c r="WF265" s="35"/>
      <c r="WG265" s="35"/>
      <c r="WH265" s="35"/>
      <c r="WI265" s="35"/>
      <c r="WJ265" s="35"/>
      <c r="WK265" s="35"/>
      <c r="WL265" s="35"/>
      <c r="WM265" s="35"/>
      <c r="WN265" s="35"/>
      <c r="WO265" s="35"/>
      <c r="WP265" s="35"/>
      <c r="WQ265" s="35"/>
      <c r="WR265" s="35"/>
      <c r="WS265" s="35"/>
      <c r="WT265" s="35"/>
      <c r="WU265" s="35"/>
      <c r="WV265" s="35"/>
      <c r="WW265" s="35"/>
      <c r="WX265" s="35"/>
      <c r="WY265" s="35"/>
      <c r="WZ265" s="35"/>
      <c r="XA265" s="35"/>
      <c r="XB265" s="35"/>
      <c r="XC265" s="35"/>
      <c r="XD265" s="35"/>
      <c r="XE265" s="35"/>
      <c r="XF265" s="35"/>
      <c r="XG265" s="35"/>
      <c r="XH265" s="35"/>
      <c r="XI265" s="35"/>
      <c r="XJ265" s="35"/>
      <c r="XK265" s="35"/>
      <c r="XL265" s="35"/>
      <c r="XM265" s="35"/>
      <c r="XN265" s="35"/>
      <c r="XO265" s="35"/>
      <c r="XP265" s="35"/>
      <c r="XQ265" s="35"/>
      <c r="XR265" s="35"/>
      <c r="XS265" s="35"/>
      <c r="XT265" s="35"/>
      <c r="XU265" s="35"/>
      <c r="XV265" s="35"/>
      <c r="XW265" s="35"/>
      <c r="XX265" s="35"/>
      <c r="XY265" s="35"/>
      <c r="XZ265" s="35"/>
      <c r="YA265" s="35"/>
      <c r="YB265" s="35"/>
      <c r="YC265" s="35"/>
      <c r="YD265" s="35"/>
      <c r="YE265" s="35"/>
      <c r="YF265" s="35"/>
      <c r="YG265" s="35"/>
      <c r="YH265" s="35"/>
      <c r="YI265" s="35"/>
      <c r="YJ265" s="35"/>
      <c r="YK265" s="35"/>
      <c r="YL265" s="35"/>
      <c r="YM265" s="35"/>
      <c r="YN265" s="35"/>
      <c r="YO265" s="35"/>
      <c r="YP265" s="35"/>
      <c r="YQ265" s="35"/>
      <c r="YR265" s="35"/>
      <c r="YS265" s="35"/>
      <c r="YT265" s="35"/>
      <c r="YU265" s="35"/>
      <c r="YV265" s="35"/>
      <c r="YW265" s="35"/>
      <c r="YX265" s="35"/>
      <c r="YY265" s="35"/>
      <c r="YZ265" s="35"/>
      <c r="ZA265" s="35"/>
      <c r="ZB265" s="35"/>
      <c r="ZC265" s="35"/>
      <c r="ZD265" s="35"/>
      <c r="ZE265" s="35"/>
      <c r="ZF265" s="35"/>
      <c r="ZG265" s="35"/>
      <c r="ZH265" s="35"/>
      <c r="ZI265" s="35"/>
      <c r="ZJ265" s="35"/>
      <c r="ZK265" s="35"/>
      <c r="ZL265" s="35"/>
      <c r="ZM265" s="35"/>
      <c r="ZN265" s="35"/>
      <c r="ZO265" s="35"/>
      <c r="ZP265" s="35"/>
      <c r="ZQ265" s="35"/>
      <c r="ZR265" s="35"/>
      <c r="ZS265" s="35"/>
      <c r="ZT265" s="35"/>
      <c r="ZU265" s="35"/>
      <c r="ZV265" s="35"/>
      <c r="ZW265" s="35"/>
      <c r="ZX265" s="35"/>
      <c r="ZY265" s="35"/>
      <c r="ZZ265" s="35"/>
      <c r="AAA265" s="35"/>
      <c r="AAB265" s="35"/>
      <c r="AAC265" s="35"/>
      <c r="AAD265" s="35"/>
      <c r="AAE265" s="35"/>
      <c r="AAF265" s="35"/>
      <c r="AAG265" s="35"/>
      <c r="AAH265" s="35"/>
      <c r="AAI265" s="35"/>
      <c r="AAJ265" s="35"/>
      <c r="AAK265" s="35"/>
      <c r="AAL265" s="35"/>
      <c r="AAM265" s="35"/>
      <c r="AAN265" s="35"/>
      <c r="AAO265" s="35"/>
      <c r="AAP265" s="35"/>
      <c r="AAQ265" s="35"/>
      <c r="AAR265" s="35"/>
      <c r="AAS265" s="35"/>
      <c r="AAT265" s="35"/>
      <c r="AAU265" s="35"/>
      <c r="AAV265" s="35"/>
      <c r="AAW265" s="35"/>
      <c r="AAX265" s="35"/>
      <c r="AAY265" s="35"/>
      <c r="AAZ265" s="35"/>
      <c r="ABA265" s="35"/>
      <c r="ABB265" s="35"/>
      <c r="ABC265" s="35"/>
      <c r="ABD265" s="35"/>
      <c r="ABE265" s="35"/>
      <c r="ABF265" s="35"/>
      <c r="ABG265" s="35"/>
      <c r="ABH265" s="35"/>
      <c r="ABI265" s="35"/>
      <c r="ABJ265" s="35"/>
      <c r="ABK265" s="35"/>
      <c r="ABL265" s="35"/>
      <c r="ABM265" s="35"/>
      <c r="ABN265" s="35"/>
      <c r="ABO265" s="35"/>
      <c r="ABP265" s="35"/>
      <c r="ABQ265" s="35"/>
      <c r="ABR265" s="35"/>
      <c r="ABS265" s="35"/>
      <c r="ABT265" s="35"/>
      <c r="ABU265" s="35"/>
      <c r="ABV265" s="35"/>
      <c r="ABW265" s="35"/>
      <c r="ABX265" s="35"/>
      <c r="ABY265" s="35"/>
      <c r="ABZ265" s="35"/>
      <c r="ACA265" s="35"/>
      <c r="ACB265" s="35"/>
      <c r="ACC265" s="35"/>
      <c r="ACD265" s="35"/>
      <c r="ACE265" s="35"/>
      <c r="ACF265" s="35"/>
      <c r="ACG265" s="35"/>
      <c r="ACH265" s="35"/>
      <c r="ACI265" s="35"/>
      <c r="ACJ265" s="35"/>
      <c r="ACK265" s="35"/>
      <c r="ACL265" s="35"/>
      <c r="ACM265" s="35"/>
      <c r="ACN265" s="35"/>
      <c r="ACO265" s="35"/>
      <c r="ACP265" s="35"/>
      <c r="ACQ265" s="35"/>
      <c r="ACR265" s="35"/>
      <c r="ACS265" s="35"/>
      <c r="ACT265" s="35"/>
      <c r="ACU265" s="35"/>
      <c r="ACV265" s="35"/>
      <c r="ACW265" s="35"/>
      <c r="ACX265" s="35"/>
      <c r="ACY265" s="35"/>
      <c r="ACZ265" s="35"/>
      <c r="ADA265" s="35"/>
      <c r="ADB265" s="35"/>
      <c r="ADC265" s="35"/>
      <c r="ADD265" s="35"/>
      <c r="ADE265" s="35"/>
      <c r="ADF265" s="35"/>
      <c r="ADG265" s="35"/>
      <c r="ADH265" s="35"/>
      <c r="ADI265" s="35"/>
      <c r="ADJ265" s="35"/>
      <c r="ADK265" s="35"/>
      <c r="ADL265" s="35"/>
      <c r="ADM265" s="35"/>
      <c r="ADN265" s="35"/>
      <c r="ADO265" s="35"/>
      <c r="ADP265" s="35"/>
      <c r="ADQ265" s="35"/>
      <c r="ADR265" s="35"/>
      <c r="ADS265" s="35"/>
      <c r="ADT265" s="35"/>
      <c r="ADU265" s="35"/>
      <c r="ADV265" s="35"/>
      <c r="ADW265" s="35"/>
      <c r="ADX265" s="35"/>
      <c r="ADY265" s="35"/>
      <c r="ADZ265" s="35"/>
      <c r="AEA265" s="35"/>
      <c r="AEB265" s="35"/>
      <c r="AEC265" s="35"/>
      <c r="AED265" s="35"/>
      <c r="AEE265" s="35"/>
      <c r="AEF265" s="35"/>
      <c r="AEG265" s="35"/>
      <c r="AEH265" s="35"/>
      <c r="AEI265" s="35"/>
      <c r="AEJ265" s="35"/>
      <c r="AEK265" s="35"/>
      <c r="AEL265" s="35"/>
      <c r="AEM265" s="35"/>
      <c r="AEN265" s="35"/>
      <c r="AEO265" s="35"/>
      <c r="AEP265" s="35"/>
      <c r="AEQ265" s="35"/>
      <c r="AER265" s="35"/>
      <c r="AES265" s="35"/>
      <c r="AET265" s="35"/>
      <c r="AEU265" s="35"/>
      <c r="AEV265" s="35"/>
      <c r="AEW265" s="35"/>
      <c r="AEX265" s="35"/>
      <c r="AEY265" s="35"/>
      <c r="AEZ265" s="35"/>
      <c r="AFA265" s="35"/>
      <c r="AFB265" s="35"/>
      <c r="AFC265" s="35"/>
      <c r="AFD265" s="35"/>
      <c r="AFE265" s="35"/>
      <c r="AFF265" s="35"/>
      <c r="AFG265" s="35"/>
      <c r="AFH265" s="35"/>
      <c r="AFI265" s="35"/>
      <c r="AFJ265" s="35"/>
      <c r="AFK265" s="35"/>
      <c r="AFL265" s="35"/>
      <c r="AFM265" s="35"/>
      <c r="AFN265" s="35"/>
      <c r="AFO265" s="35"/>
      <c r="AFP265" s="35"/>
      <c r="AFQ265" s="35"/>
      <c r="AFR265" s="35"/>
      <c r="AFS265" s="35"/>
      <c r="AFT265" s="35"/>
      <c r="AFU265" s="35"/>
      <c r="AFV265" s="35"/>
      <c r="AFW265" s="35"/>
      <c r="AFX265" s="35"/>
      <c r="AFY265" s="35"/>
      <c r="AFZ265" s="35"/>
      <c r="AGA265" s="35"/>
      <c r="AGB265" s="35"/>
      <c r="AGC265" s="35"/>
      <c r="AGD265" s="35"/>
      <c r="AGE265" s="35"/>
      <c r="AGF265" s="35"/>
      <c r="AGG265" s="35"/>
      <c r="AGH265" s="35"/>
      <c r="AGI265" s="35"/>
      <c r="AGJ265" s="35"/>
      <c r="AGK265" s="35"/>
      <c r="AGL265" s="35"/>
      <c r="AGM265" s="35"/>
      <c r="AGN265" s="35"/>
      <c r="AGO265" s="35"/>
      <c r="AGP265" s="35"/>
      <c r="AGQ265" s="35"/>
      <c r="AGR265" s="35"/>
      <c r="AGS265" s="35"/>
      <c r="AGT265" s="35"/>
      <c r="AGU265" s="35"/>
      <c r="AGV265" s="35"/>
      <c r="AGW265" s="35"/>
      <c r="AGX265" s="35"/>
      <c r="AGY265" s="35"/>
      <c r="AGZ265" s="35"/>
      <c r="AHA265" s="35"/>
      <c r="AHB265" s="35"/>
      <c r="AHC265" s="35"/>
      <c r="AHD265" s="35"/>
      <c r="AHE265" s="35"/>
      <c r="AHF265" s="35"/>
      <c r="AHG265" s="35"/>
      <c r="AHH265" s="35"/>
      <c r="AHI265" s="35"/>
      <c r="AHJ265" s="35"/>
      <c r="AHK265" s="35"/>
      <c r="AHL265" s="35"/>
      <c r="AHM265" s="35"/>
      <c r="AHN265" s="35"/>
      <c r="AHO265" s="35"/>
      <c r="AHP265" s="35"/>
      <c r="AHQ265" s="35"/>
      <c r="AHR265" s="35"/>
      <c r="AHS265" s="35"/>
      <c r="AHT265" s="35"/>
      <c r="AHU265" s="35"/>
      <c r="AHV265" s="35"/>
      <c r="AHW265" s="35"/>
      <c r="AHX265" s="35"/>
      <c r="AHY265" s="35"/>
      <c r="AHZ265" s="35"/>
      <c r="AIA265" s="35"/>
      <c r="AIB265" s="35"/>
      <c r="AIC265" s="35"/>
      <c r="AID265" s="35"/>
      <c r="AIE265" s="35"/>
      <c r="AIF265" s="35"/>
      <c r="AIG265" s="35"/>
      <c r="AIH265" s="35"/>
      <c r="AII265" s="35"/>
      <c r="AIJ265" s="35"/>
      <c r="AIK265" s="35"/>
      <c r="AIL265" s="35"/>
      <c r="AIM265" s="35"/>
      <c r="AIN265" s="35"/>
      <c r="AIO265" s="35"/>
      <c r="AIP265" s="35"/>
      <c r="AIQ265" s="35"/>
      <c r="AIR265" s="35"/>
      <c r="AIS265" s="35"/>
      <c r="AIT265" s="35"/>
      <c r="AIU265" s="35"/>
      <c r="AIV265" s="35"/>
      <c r="AIW265" s="35"/>
      <c r="AIX265" s="35"/>
      <c r="AIY265" s="35"/>
      <c r="AIZ265" s="35"/>
      <c r="AJA265" s="35"/>
      <c r="AJB265" s="35"/>
      <c r="AJC265" s="35"/>
      <c r="AJD265" s="35"/>
      <c r="AJE265" s="35"/>
      <c r="AJF265" s="35"/>
      <c r="AJG265" s="35"/>
      <c r="AJH265" s="35"/>
      <c r="AJI265" s="35"/>
      <c r="AJJ265" s="35"/>
      <c r="AJK265" s="35"/>
      <c r="AJL265" s="35"/>
      <c r="AJM265" s="35"/>
      <c r="AJN265" s="35"/>
      <c r="AJO265" s="35"/>
      <c r="AJP265" s="35"/>
      <c r="AJQ265" s="35"/>
      <c r="AJR265" s="35"/>
      <c r="AJS265" s="35"/>
      <c r="AJT265" s="35"/>
      <c r="AJU265" s="35"/>
      <c r="AJV265" s="35"/>
      <c r="AJW265" s="35"/>
      <c r="AJX265" s="35"/>
      <c r="AJY265" s="35"/>
      <c r="AJZ265" s="35"/>
      <c r="AKA265" s="35"/>
      <c r="AKB265" s="35"/>
      <c r="AKC265" s="35"/>
      <c r="AKD265" s="35"/>
      <c r="AKE265" s="35"/>
      <c r="AKF265" s="35"/>
      <c r="AKG265" s="35"/>
      <c r="AKH265" s="35"/>
      <c r="AKI265" s="35"/>
      <c r="AKJ265" s="35"/>
      <c r="AKK265" s="35"/>
      <c r="AKL265" s="35"/>
      <c r="AKM265" s="35"/>
      <c r="AKN265" s="35"/>
      <c r="AKO265" s="35"/>
      <c r="AKP265" s="35"/>
      <c r="AKQ265" s="35"/>
      <c r="AKR265" s="35"/>
      <c r="AKS265" s="35"/>
      <c r="AKT265" s="35"/>
      <c r="AKU265" s="35"/>
      <c r="AKV265" s="35"/>
      <c r="AKW265" s="35"/>
      <c r="AKX265" s="35"/>
      <c r="AKY265" s="35"/>
      <c r="AKZ265" s="35"/>
      <c r="ALA265" s="35"/>
      <c r="ALB265" s="35"/>
      <c r="ALC265" s="35"/>
      <c r="ALD265" s="35"/>
      <c r="ALE265" s="35"/>
      <c r="ALF265" s="35"/>
      <c r="ALG265" s="35"/>
      <c r="ALH265" s="35"/>
      <c r="ALI265" s="35"/>
      <c r="ALJ265" s="35"/>
      <c r="ALK265" s="35"/>
      <c r="ALL265" s="35"/>
      <c r="ALM265" s="35"/>
      <c r="ALN265" s="35"/>
      <c r="ALO265" s="35"/>
      <c r="ALP265" s="35"/>
      <c r="ALQ265" s="35"/>
      <c r="ALR265" s="35"/>
      <c r="ALS265" s="35"/>
      <c r="ALT265" s="35"/>
      <c r="ALU265" s="35"/>
      <c r="ALV265" s="35"/>
      <c r="ALW265" s="35"/>
      <c r="ALX265" s="35"/>
      <c r="ALY265" s="35"/>
      <c r="ALZ265" s="35"/>
      <c r="AMA265" s="35"/>
    </row>
    <row r="266" spans="14:1015">
      <c r="N266" s="3">
        <f>Y266*info!T$4+AC266*info!T$5+AG266*info!T$6+AK266*info!T$7+N265</f>
        <v>6.5921999999999965</v>
      </c>
      <c r="P266" s="45">
        <v>226</v>
      </c>
      <c r="Q266" s="131"/>
      <c r="R266" s="131"/>
      <c r="S266" s="161">
        <f t="shared" si="125"/>
        <v>3.9879446640316216E-2</v>
      </c>
      <c r="T266" s="169">
        <f>AA265*$AA$30*$AA$34*(1-$AA$32)+AE265*$AE$30*$AE$34*(1-$AE$32)+AI265*$AI$30*$AI$34*(1-$AI$32)+AM265*$AM$30*$AM$34*(1-$AM$32)+AQ265*$AQ$30*$AQ$34*(1-$AQ$32)+AU265*$AU$30*$AU$34*(1-$AU$32)+Q266-R266+AW265+AX265+Advance!G240</f>
        <v>0.38789999999999891</v>
      </c>
      <c r="U266" s="132">
        <f t="shared" si="134"/>
        <v>0</v>
      </c>
      <c r="V266" s="165">
        <f t="shared" si="113"/>
        <v>0.38789999999999891</v>
      </c>
      <c r="W266" s="166">
        <f t="shared" si="126"/>
        <v>14.568</v>
      </c>
      <c r="X266" s="49"/>
      <c r="Y266" s="42">
        <f t="shared" si="105"/>
        <v>0</v>
      </c>
      <c r="Z266" s="46">
        <f t="shared" si="127"/>
        <v>0</v>
      </c>
      <c r="AA266" s="47">
        <f t="shared" si="114"/>
        <v>0</v>
      </c>
      <c r="AB266" s="48">
        <f t="shared" si="115"/>
        <v>0.38789999999999891</v>
      </c>
      <c r="AC266" s="49">
        <f t="shared" si="116"/>
        <v>0</v>
      </c>
      <c r="AD266" s="46">
        <f t="shared" si="128"/>
        <v>0</v>
      </c>
      <c r="AE266" s="46">
        <f t="shared" si="117"/>
        <v>100</v>
      </c>
      <c r="AF266" s="50">
        <f t="shared" si="106"/>
        <v>0.38789999999999891</v>
      </c>
      <c r="AG266" s="42">
        <f t="shared" si="129"/>
        <v>6</v>
      </c>
      <c r="AH266" s="46">
        <f t="shared" si="130"/>
        <v>-6</v>
      </c>
      <c r="AI266" s="46">
        <f t="shared" si="118"/>
        <v>200</v>
      </c>
      <c r="AJ266" s="50">
        <f t="shared" si="107"/>
        <v>0.2438999999999989</v>
      </c>
      <c r="AK266" s="42">
        <f t="shared" si="119"/>
        <v>6</v>
      </c>
      <c r="AL266" s="46">
        <f t="shared" si="131"/>
        <v>-3</v>
      </c>
      <c r="AM266" s="46">
        <f t="shared" si="120"/>
        <v>238</v>
      </c>
      <c r="AN266" s="50">
        <f t="shared" si="108"/>
        <v>2.7899999999998926E-2</v>
      </c>
      <c r="AO266" s="42">
        <f t="shared" si="121"/>
        <v>0</v>
      </c>
      <c r="AP266" s="46">
        <f t="shared" si="132"/>
        <v>0</v>
      </c>
      <c r="AQ266" s="46">
        <f t="shared" si="122"/>
        <v>0</v>
      </c>
      <c r="AR266" s="50">
        <f t="shared" si="109"/>
        <v>2.7899999999998926E-2</v>
      </c>
      <c r="AS266" s="42">
        <f t="shared" si="123"/>
        <v>0</v>
      </c>
      <c r="AT266" s="46">
        <f t="shared" si="133"/>
        <v>0</v>
      </c>
      <c r="AU266" s="46">
        <f t="shared" si="124"/>
        <v>0</v>
      </c>
      <c r="AV266" s="51">
        <f t="shared" si="110"/>
        <v>2.7899999999998926E-2</v>
      </c>
      <c r="AW266" s="42">
        <f t="shared" si="111"/>
        <v>0.38789999999999891</v>
      </c>
      <c r="AX266" s="43">
        <f t="shared" si="112"/>
        <v>-0.36</v>
      </c>
      <c r="AY266" s="42">
        <f t="shared" si="135"/>
        <v>538</v>
      </c>
      <c r="AZ266" s="52">
        <f t="shared" si="136"/>
        <v>14.568</v>
      </c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  <c r="QR266" s="35"/>
      <c r="QS266" s="35"/>
      <c r="QT266" s="35"/>
      <c r="QU266" s="35"/>
      <c r="QV266" s="35"/>
      <c r="QW266" s="35"/>
      <c r="QX266" s="35"/>
      <c r="QY266" s="35"/>
      <c r="QZ266" s="35"/>
      <c r="RA266" s="35"/>
      <c r="RB266" s="35"/>
      <c r="RC266" s="35"/>
      <c r="RD266" s="35"/>
      <c r="RE266" s="35"/>
      <c r="RF266" s="35"/>
      <c r="RG266" s="35"/>
      <c r="RH266" s="35"/>
      <c r="RI266" s="35"/>
      <c r="RJ266" s="35"/>
      <c r="RK266" s="35"/>
      <c r="RL266" s="35"/>
      <c r="RM266" s="35"/>
      <c r="RN266" s="35"/>
      <c r="RO266" s="35"/>
      <c r="RP266" s="35"/>
      <c r="RQ266" s="35"/>
      <c r="RR266" s="35"/>
      <c r="RS266" s="35"/>
      <c r="RT266" s="35"/>
      <c r="RU266" s="35"/>
      <c r="RV266" s="35"/>
      <c r="RW266" s="35"/>
      <c r="RX266" s="35"/>
      <c r="RY266" s="35"/>
      <c r="RZ266" s="35"/>
      <c r="SA266" s="35"/>
      <c r="SB266" s="35"/>
      <c r="SC266" s="35"/>
      <c r="SD266" s="35"/>
      <c r="SE266" s="35"/>
      <c r="SF266" s="35"/>
      <c r="SG266" s="35"/>
      <c r="SH266" s="35"/>
      <c r="SI266" s="35"/>
      <c r="SJ266" s="35"/>
      <c r="SK266" s="35"/>
      <c r="SL266" s="35"/>
      <c r="SM266" s="35"/>
      <c r="SN266" s="35"/>
      <c r="SO266" s="35"/>
      <c r="SP266" s="35"/>
      <c r="SQ266" s="35"/>
      <c r="SR266" s="35"/>
      <c r="SS266" s="35"/>
      <c r="ST266" s="35"/>
      <c r="SU266" s="35"/>
      <c r="SV266" s="35"/>
      <c r="SW266" s="35"/>
      <c r="SX266" s="35"/>
      <c r="SY266" s="35"/>
      <c r="SZ266" s="35"/>
      <c r="TA266" s="35"/>
      <c r="TB266" s="35"/>
      <c r="TC266" s="35"/>
      <c r="TD266" s="35"/>
      <c r="TE266" s="35"/>
      <c r="TF266" s="35"/>
      <c r="TG266" s="35"/>
      <c r="TH266" s="35"/>
      <c r="TI266" s="35"/>
      <c r="TJ266" s="35"/>
      <c r="TK266" s="35"/>
      <c r="TL266" s="35"/>
      <c r="TM266" s="35"/>
      <c r="TN266" s="35"/>
      <c r="TO266" s="35"/>
      <c r="TP266" s="35"/>
      <c r="TQ266" s="35"/>
      <c r="TR266" s="35"/>
      <c r="TS266" s="35"/>
      <c r="TT266" s="35"/>
      <c r="TU266" s="35"/>
      <c r="TV266" s="35"/>
      <c r="TW266" s="35"/>
      <c r="TX266" s="35"/>
      <c r="TY266" s="35"/>
      <c r="TZ266" s="35"/>
      <c r="UA266" s="35"/>
      <c r="UB266" s="35"/>
      <c r="UC266" s="35"/>
      <c r="UD266" s="35"/>
      <c r="UE266" s="35"/>
      <c r="UF266" s="35"/>
      <c r="UG266" s="35"/>
      <c r="UH266" s="35"/>
      <c r="UI266" s="35"/>
      <c r="UJ266" s="35"/>
      <c r="UK266" s="35"/>
      <c r="UL266" s="35"/>
      <c r="UM266" s="35"/>
      <c r="UN266" s="35"/>
      <c r="UO266" s="35"/>
      <c r="UP266" s="35"/>
      <c r="UQ266" s="35"/>
      <c r="UR266" s="35"/>
      <c r="US266" s="35"/>
      <c r="UT266" s="35"/>
      <c r="UU266" s="35"/>
      <c r="UV266" s="35"/>
      <c r="UW266" s="35"/>
      <c r="UX266" s="35"/>
      <c r="UY266" s="35"/>
      <c r="UZ266" s="35"/>
      <c r="VA266" s="35"/>
      <c r="VB266" s="35"/>
      <c r="VC266" s="35"/>
      <c r="VD266" s="35"/>
      <c r="VE266" s="35"/>
      <c r="VF266" s="35"/>
      <c r="VG266" s="35"/>
      <c r="VH266" s="35"/>
      <c r="VI266" s="35"/>
      <c r="VJ266" s="35"/>
      <c r="VK266" s="35"/>
      <c r="VL266" s="35"/>
      <c r="VM266" s="35"/>
      <c r="VN266" s="35"/>
      <c r="VO266" s="35"/>
      <c r="VP266" s="35"/>
      <c r="VQ266" s="35"/>
      <c r="VR266" s="35"/>
      <c r="VS266" s="35"/>
      <c r="VT266" s="35"/>
      <c r="VU266" s="35"/>
      <c r="VV266" s="35"/>
      <c r="VW266" s="35"/>
      <c r="VX266" s="35"/>
      <c r="VY266" s="35"/>
      <c r="VZ266" s="35"/>
      <c r="WA266" s="35"/>
      <c r="WB266" s="35"/>
      <c r="WC266" s="35"/>
      <c r="WD266" s="35"/>
      <c r="WE266" s="35"/>
      <c r="WF266" s="35"/>
      <c r="WG266" s="35"/>
      <c r="WH266" s="35"/>
      <c r="WI266" s="35"/>
      <c r="WJ266" s="35"/>
      <c r="WK266" s="35"/>
      <c r="WL266" s="35"/>
      <c r="WM266" s="35"/>
      <c r="WN266" s="35"/>
      <c r="WO266" s="35"/>
      <c r="WP266" s="35"/>
      <c r="WQ266" s="35"/>
      <c r="WR266" s="35"/>
      <c r="WS266" s="35"/>
      <c r="WT266" s="35"/>
      <c r="WU266" s="35"/>
      <c r="WV266" s="35"/>
      <c r="WW266" s="35"/>
      <c r="WX266" s="35"/>
      <c r="WY266" s="35"/>
      <c r="WZ266" s="35"/>
      <c r="XA266" s="35"/>
      <c r="XB266" s="35"/>
      <c r="XC266" s="35"/>
      <c r="XD266" s="35"/>
      <c r="XE266" s="35"/>
      <c r="XF266" s="35"/>
      <c r="XG266" s="35"/>
      <c r="XH266" s="35"/>
      <c r="XI266" s="35"/>
      <c r="XJ266" s="35"/>
      <c r="XK266" s="35"/>
      <c r="XL266" s="35"/>
      <c r="XM266" s="35"/>
      <c r="XN266" s="35"/>
      <c r="XO266" s="35"/>
      <c r="XP266" s="35"/>
      <c r="XQ266" s="35"/>
      <c r="XR266" s="35"/>
      <c r="XS266" s="35"/>
      <c r="XT266" s="35"/>
      <c r="XU266" s="35"/>
      <c r="XV266" s="35"/>
      <c r="XW266" s="35"/>
      <c r="XX266" s="35"/>
      <c r="XY266" s="35"/>
      <c r="XZ266" s="35"/>
      <c r="YA266" s="35"/>
      <c r="YB266" s="35"/>
      <c r="YC266" s="35"/>
      <c r="YD266" s="35"/>
      <c r="YE266" s="35"/>
      <c r="YF266" s="35"/>
      <c r="YG266" s="35"/>
      <c r="YH266" s="35"/>
      <c r="YI266" s="35"/>
      <c r="YJ266" s="35"/>
      <c r="YK266" s="35"/>
      <c r="YL266" s="35"/>
      <c r="YM266" s="35"/>
      <c r="YN266" s="35"/>
      <c r="YO266" s="35"/>
      <c r="YP266" s="35"/>
      <c r="YQ266" s="35"/>
      <c r="YR266" s="35"/>
      <c r="YS266" s="35"/>
      <c r="YT266" s="35"/>
      <c r="YU266" s="35"/>
      <c r="YV266" s="35"/>
      <c r="YW266" s="35"/>
      <c r="YX266" s="35"/>
      <c r="YY266" s="35"/>
      <c r="YZ266" s="35"/>
      <c r="ZA266" s="35"/>
      <c r="ZB266" s="35"/>
      <c r="ZC266" s="35"/>
      <c r="ZD266" s="35"/>
      <c r="ZE266" s="35"/>
      <c r="ZF266" s="35"/>
      <c r="ZG266" s="35"/>
      <c r="ZH266" s="35"/>
      <c r="ZI266" s="35"/>
      <c r="ZJ266" s="35"/>
      <c r="ZK266" s="35"/>
      <c r="ZL266" s="35"/>
      <c r="ZM266" s="35"/>
      <c r="ZN266" s="35"/>
      <c r="ZO266" s="35"/>
      <c r="ZP266" s="35"/>
      <c r="ZQ266" s="35"/>
      <c r="ZR266" s="35"/>
      <c r="ZS266" s="35"/>
      <c r="ZT266" s="35"/>
      <c r="ZU266" s="35"/>
      <c r="ZV266" s="35"/>
      <c r="ZW266" s="35"/>
      <c r="ZX266" s="35"/>
      <c r="ZY266" s="35"/>
      <c r="ZZ266" s="35"/>
      <c r="AAA266" s="35"/>
      <c r="AAB266" s="35"/>
      <c r="AAC266" s="35"/>
      <c r="AAD266" s="35"/>
      <c r="AAE266" s="35"/>
      <c r="AAF266" s="35"/>
      <c r="AAG266" s="35"/>
      <c r="AAH266" s="35"/>
      <c r="AAI266" s="35"/>
      <c r="AAJ266" s="35"/>
      <c r="AAK266" s="35"/>
      <c r="AAL266" s="35"/>
      <c r="AAM266" s="35"/>
      <c r="AAN266" s="35"/>
      <c r="AAO266" s="35"/>
      <c r="AAP266" s="35"/>
      <c r="AAQ266" s="35"/>
      <c r="AAR266" s="35"/>
      <c r="AAS266" s="35"/>
      <c r="AAT266" s="35"/>
      <c r="AAU266" s="35"/>
      <c r="AAV266" s="35"/>
      <c r="AAW266" s="35"/>
      <c r="AAX266" s="35"/>
      <c r="AAY266" s="35"/>
      <c r="AAZ266" s="35"/>
      <c r="ABA266" s="35"/>
      <c r="ABB266" s="35"/>
      <c r="ABC266" s="35"/>
      <c r="ABD266" s="35"/>
      <c r="ABE266" s="35"/>
      <c r="ABF266" s="35"/>
      <c r="ABG266" s="35"/>
      <c r="ABH266" s="35"/>
      <c r="ABI266" s="35"/>
      <c r="ABJ266" s="35"/>
      <c r="ABK266" s="35"/>
      <c r="ABL266" s="35"/>
      <c r="ABM266" s="35"/>
      <c r="ABN266" s="35"/>
      <c r="ABO266" s="35"/>
      <c r="ABP266" s="35"/>
      <c r="ABQ266" s="35"/>
      <c r="ABR266" s="35"/>
      <c r="ABS266" s="35"/>
      <c r="ABT266" s="35"/>
      <c r="ABU266" s="35"/>
      <c r="ABV266" s="35"/>
      <c r="ABW266" s="35"/>
      <c r="ABX266" s="35"/>
      <c r="ABY266" s="35"/>
      <c r="ABZ266" s="35"/>
      <c r="ACA266" s="35"/>
      <c r="ACB266" s="35"/>
      <c r="ACC266" s="35"/>
      <c r="ACD266" s="35"/>
      <c r="ACE266" s="35"/>
      <c r="ACF266" s="35"/>
      <c r="ACG266" s="35"/>
      <c r="ACH266" s="35"/>
      <c r="ACI266" s="35"/>
      <c r="ACJ266" s="35"/>
      <c r="ACK266" s="35"/>
      <c r="ACL266" s="35"/>
      <c r="ACM266" s="35"/>
      <c r="ACN266" s="35"/>
      <c r="ACO266" s="35"/>
      <c r="ACP266" s="35"/>
      <c r="ACQ266" s="35"/>
      <c r="ACR266" s="35"/>
      <c r="ACS266" s="35"/>
      <c r="ACT266" s="35"/>
      <c r="ACU266" s="35"/>
      <c r="ACV266" s="35"/>
      <c r="ACW266" s="35"/>
      <c r="ACX266" s="35"/>
      <c r="ACY266" s="35"/>
      <c r="ACZ266" s="35"/>
      <c r="ADA266" s="35"/>
      <c r="ADB266" s="35"/>
      <c r="ADC266" s="35"/>
      <c r="ADD266" s="35"/>
      <c r="ADE266" s="35"/>
      <c r="ADF266" s="35"/>
      <c r="ADG266" s="35"/>
      <c r="ADH266" s="35"/>
      <c r="ADI266" s="35"/>
      <c r="ADJ266" s="35"/>
      <c r="ADK266" s="35"/>
      <c r="ADL266" s="35"/>
      <c r="ADM266" s="35"/>
      <c r="ADN266" s="35"/>
      <c r="ADO266" s="35"/>
      <c r="ADP266" s="35"/>
      <c r="ADQ266" s="35"/>
      <c r="ADR266" s="35"/>
      <c r="ADS266" s="35"/>
      <c r="ADT266" s="35"/>
      <c r="ADU266" s="35"/>
      <c r="ADV266" s="35"/>
      <c r="ADW266" s="35"/>
      <c r="ADX266" s="35"/>
      <c r="ADY266" s="35"/>
      <c r="ADZ266" s="35"/>
      <c r="AEA266" s="35"/>
      <c r="AEB266" s="35"/>
      <c r="AEC266" s="35"/>
      <c r="AED266" s="35"/>
      <c r="AEE266" s="35"/>
      <c r="AEF266" s="35"/>
      <c r="AEG266" s="35"/>
      <c r="AEH266" s="35"/>
      <c r="AEI266" s="35"/>
      <c r="AEJ266" s="35"/>
      <c r="AEK266" s="35"/>
      <c r="AEL266" s="35"/>
      <c r="AEM266" s="35"/>
      <c r="AEN266" s="35"/>
      <c r="AEO266" s="35"/>
      <c r="AEP266" s="35"/>
      <c r="AEQ266" s="35"/>
      <c r="AER266" s="35"/>
      <c r="AES266" s="35"/>
      <c r="AET266" s="35"/>
      <c r="AEU266" s="35"/>
      <c r="AEV266" s="35"/>
      <c r="AEW266" s="35"/>
      <c r="AEX266" s="35"/>
      <c r="AEY266" s="35"/>
      <c r="AEZ266" s="35"/>
      <c r="AFA266" s="35"/>
      <c r="AFB266" s="35"/>
      <c r="AFC266" s="35"/>
      <c r="AFD266" s="35"/>
      <c r="AFE266" s="35"/>
      <c r="AFF266" s="35"/>
      <c r="AFG266" s="35"/>
      <c r="AFH266" s="35"/>
      <c r="AFI266" s="35"/>
      <c r="AFJ266" s="35"/>
      <c r="AFK266" s="35"/>
      <c r="AFL266" s="35"/>
      <c r="AFM266" s="35"/>
      <c r="AFN266" s="35"/>
      <c r="AFO266" s="35"/>
      <c r="AFP266" s="35"/>
      <c r="AFQ266" s="35"/>
      <c r="AFR266" s="35"/>
      <c r="AFS266" s="35"/>
      <c r="AFT266" s="35"/>
      <c r="AFU266" s="35"/>
      <c r="AFV266" s="35"/>
      <c r="AFW266" s="35"/>
      <c r="AFX266" s="35"/>
      <c r="AFY266" s="35"/>
      <c r="AFZ266" s="35"/>
      <c r="AGA266" s="35"/>
      <c r="AGB266" s="35"/>
      <c r="AGC266" s="35"/>
      <c r="AGD266" s="35"/>
      <c r="AGE266" s="35"/>
      <c r="AGF266" s="35"/>
      <c r="AGG266" s="35"/>
      <c r="AGH266" s="35"/>
      <c r="AGI266" s="35"/>
      <c r="AGJ266" s="35"/>
      <c r="AGK266" s="35"/>
      <c r="AGL266" s="35"/>
      <c r="AGM266" s="35"/>
      <c r="AGN266" s="35"/>
      <c r="AGO266" s="35"/>
      <c r="AGP266" s="35"/>
      <c r="AGQ266" s="35"/>
      <c r="AGR266" s="35"/>
      <c r="AGS266" s="35"/>
      <c r="AGT266" s="35"/>
      <c r="AGU266" s="35"/>
      <c r="AGV266" s="35"/>
      <c r="AGW266" s="35"/>
      <c r="AGX266" s="35"/>
      <c r="AGY266" s="35"/>
      <c r="AGZ266" s="35"/>
      <c r="AHA266" s="35"/>
      <c r="AHB266" s="35"/>
      <c r="AHC266" s="35"/>
      <c r="AHD266" s="35"/>
      <c r="AHE266" s="35"/>
      <c r="AHF266" s="35"/>
      <c r="AHG266" s="35"/>
      <c r="AHH266" s="35"/>
      <c r="AHI266" s="35"/>
      <c r="AHJ266" s="35"/>
      <c r="AHK266" s="35"/>
      <c r="AHL266" s="35"/>
      <c r="AHM266" s="35"/>
      <c r="AHN266" s="35"/>
      <c r="AHO266" s="35"/>
      <c r="AHP266" s="35"/>
      <c r="AHQ266" s="35"/>
      <c r="AHR266" s="35"/>
      <c r="AHS266" s="35"/>
      <c r="AHT266" s="35"/>
      <c r="AHU266" s="35"/>
      <c r="AHV266" s="35"/>
      <c r="AHW266" s="35"/>
      <c r="AHX266" s="35"/>
      <c r="AHY266" s="35"/>
      <c r="AHZ266" s="35"/>
      <c r="AIA266" s="35"/>
      <c r="AIB266" s="35"/>
      <c r="AIC266" s="35"/>
      <c r="AID266" s="35"/>
      <c r="AIE266" s="35"/>
      <c r="AIF266" s="35"/>
      <c r="AIG266" s="35"/>
      <c r="AIH266" s="35"/>
      <c r="AII266" s="35"/>
      <c r="AIJ266" s="35"/>
      <c r="AIK266" s="35"/>
      <c r="AIL266" s="35"/>
      <c r="AIM266" s="35"/>
      <c r="AIN266" s="35"/>
      <c r="AIO266" s="35"/>
      <c r="AIP266" s="35"/>
      <c r="AIQ266" s="35"/>
      <c r="AIR266" s="35"/>
      <c r="AIS266" s="35"/>
      <c r="AIT266" s="35"/>
      <c r="AIU266" s="35"/>
      <c r="AIV266" s="35"/>
      <c r="AIW266" s="35"/>
      <c r="AIX266" s="35"/>
      <c r="AIY266" s="35"/>
      <c r="AIZ266" s="35"/>
      <c r="AJA266" s="35"/>
      <c r="AJB266" s="35"/>
      <c r="AJC266" s="35"/>
      <c r="AJD266" s="35"/>
      <c r="AJE266" s="35"/>
      <c r="AJF266" s="35"/>
      <c r="AJG266" s="35"/>
      <c r="AJH266" s="35"/>
      <c r="AJI266" s="35"/>
      <c r="AJJ266" s="35"/>
      <c r="AJK266" s="35"/>
      <c r="AJL266" s="35"/>
      <c r="AJM266" s="35"/>
      <c r="AJN266" s="35"/>
      <c r="AJO266" s="35"/>
      <c r="AJP266" s="35"/>
      <c r="AJQ266" s="35"/>
      <c r="AJR266" s="35"/>
      <c r="AJS266" s="35"/>
      <c r="AJT266" s="35"/>
      <c r="AJU266" s="35"/>
      <c r="AJV266" s="35"/>
      <c r="AJW266" s="35"/>
      <c r="AJX266" s="35"/>
      <c r="AJY266" s="35"/>
      <c r="AJZ266" s="35"/>
      <c r="AKA266" s="35"/>
      <c r="AKB266" s="35"/>
      <c r="AKC266" s="35"/>
      <c r="AKD266" s="35"/>
      <c r="AKE266" s="35"/>
      <c r="AKF266" s="35"/>
      <c r="AKG266" s="35"/>
      <c r="AKH266" s="35"/>
      <c r="AKI266" s="35"/>
      <c r="AKJ266" s="35"/>
      <c r="AKK266" s="35"/>
      <c r="AKL266" s="35"/>
      <c r="AKM266" s="35"/>
      <c r="AKN266" s="35"/>
      <c r="AKO266" s="35"/>
      <c r="AKP266" s="35"/>
      <c r="AKQ266" s="35"/>
      <c r="AKR266" s="35"/>
      <c r="AKS266" s="35"/>
      <c r="AKT266" s="35"/>
      <c r="AKU266" s="35"/>
      <c r="AKV266" s="35"/>
      <c r="AKW266" s="35"/>
      <c r="AKX266" s="35"/>
      <c r="AKY266" s="35"/>
      <c r="AKZ266" s="35"/>
      <c r="ALA266" s="35"/>
      <c r="ALB266" s="35"/>
      <c r="ALC266" s="35"/>
      <c r="ALD266" s="35"/>
      <c r="ALE266" s="35"/>
      <c r="ALF266" s="35"/>
      <c r="ALG266" s="35"/>
      <c r="ALH266" s="35"/>
      <c r="ALI266" s="35"/>
      <c r="ALJ266" s="35"/>
      <c r="ALK266" s="35"/>
      <c r="ALL266" s="35"/>
      <c r="ALM266" s="35"/>
      <c r="ALN266" s="35"/>
      <c r="ALO266" s="35"/>
      <c r="ALP266" s="35"/>
      <c r="ALQ266" s="35"/>
      <c r="ALR266" s="35"/>
      <c r="ALS266" s="35"/>
      <c r="ALT266" s="35"/>
      <c r="ALU266" s="35"/>
      <c r="ALV266" s="35"/>
      <c r="ALW266" s="35"/>
      <c r="ALX266" s="35"/>
      <c r="ALY266" s="35"/>
      <c r="ALZ266" s="35"/>
      <c r="AMA266" s="35"/>
    </row>
    <row r="267" spans="14:1015">
      <c r="N267" s="3">
        <f>Y267*info!T$4+AC267*info!T$5+AG267*info!T$6+AK267*info!T$7+N266</f>
        <v>6.6353999999999962</v>
      </c>
      <c r="P267" s="45">
        <v>227</v>
      </c>
      <c r="Q267" s="131"/>
      <c r="R267" s="131"/>
      <c r="S267" s="161">
        <f t="shared" si="125"/>
        <v>4.0124901185770764E-2</v>
      </c>
      <c r="T267" s="169">
        <f>AA266*$AA$30*$AA$34*(1-$AA$32)+AE266*$AE$30*$AE$34*(1-$AE$32)+AI266*$AI$30*$AI$34*(1-$AI$32)+AM266*$AM$30*$AM$34*(1-$AM$32)+AQ266*$AQ$30*$AQ$34*(1-$AQ$32)+AU266*$AU$30*$AU$34*(1-$AU$32)+Q267-R267+AW266+AX266+Advance!G241</f>
        <v>0.39209999999999889</v>
      </c>
      <c r="U267" s="132">
        <f t="shared" si="134"/>
        <v>0</v>
      </c>
      <c r="V267" s="165">
        <f t="shared" si="113"/>
        <v>0.39209999999999889</v>
      </c>
      <c r="W267" s="166">
        <f t="shared" si="126"/>
        <v>14.603999999999999</v>
      </c>
      <c r="X267" s="49"/>
      <c r="Y267" s="42">
        <f t="shared" si="105"/>
        <v>0</v>
      </c>
      <c r="Z267" s="46">
        <f t="shared" si="127"/>
        <v>0</v>
      </c>
      <c r="AA267" s="47">
        <f t="shared" si="114"/>
        <v>0</v>
      </c>
      <c r="AB267" s="48">
        <f t="shared" si="115"/>
        <v>0.39209999999999889</v>
      </c>
      <c r="AC267" s="49">
        <f t="shared" si="116"/>
        <v>0</v>
      </c>
      <c r="AD267" s="46">
        <f t="shared" si="128"/>
        <v>0</v>
      </c>
      <c r="AE267" s="46">
        <f t="shared" si="117"/>
        <v>100</v>
      </c>
      <c r="AF267" s="50">
        <f t="shared" si="106"/>
        <v>0.39209999999999889</v>
      </c>
      <c r="AG267" s="42">
        <f t="shared" si="129"/>
        <v>6</v>
      </c>
      <c r="AH267" s="46">
        <f t="shared" si="130"/>
        <v>-6</v>
      </c>
      <c r="AI267" s="46">
        <f t="shared" si="118"/>
        <v>200</v>
      </c>
      <c r="AJ267" s="50">
        <f t="shared" si="107"/>
        <v>0.24809999999999888</v>
      </c>
      <c r="AK267" s="42">
        <f t="shared" si="119"/>
        <v>6</v>
      </c>
      <c r="AL267" s="46">
        <f t="shared" si="131"/>
        <v>-5</v>
      </c>
      <c r="AM267" s="46">
        <f t="shared" si="120"/>
        <v>239</v>
      </c>
      <c r="AN267" s="50">
        <f t="shared" si="108"/>
        <v>3.2099999999998907E-2</v>
      </c>
      <c r="AO267" s="42">
        <f t="shared" si="121"/>
        <v>0</v>
      </c>
      <c r="AP267" s="46">
        <f t="shared" si="132"/>
        <v>0</v>
      </c>
      <c r="AQ267" s="46">
        <f t="shared" si="122"/>
        <v>0</v>
      </c>
      <c r="AR267" s="50">
        <f t="shared" si="109"/>
        <v>3.2099999999998907E-2</v>
      </c>
      <c r="AS267" s="42">
        <f t="shared" si="123"/>
        <v>0</v>
      </c>
      <c r="AT267" s="46">
        <f t="shared" si="133"/>
        <v>0</v>
      </c>
      <c r="AU267" s="46">
        <f t="shared" si="124"/>
        <v>0</v>
      </c>
      <c r="AV267" s="51">
        <f t="shared" si="110"/>
        <v>3.2099999999998907E-2</v>
      </c>
      <c r="AW267" s="42">
        <f t="shared" si="111"/>
        <v>0.39209999999999889</v>
      </c>
      <c r="AX267" s="43">
        <f t="shared" si="112"/>
        <v>-0.36</v>
      </c>
      <c r="AY267" s="42">
        <f t="shared" si="135"/>
        <v>539</v>
      </c>
      <c r="AZ267" s="52">
        <f t="shared" si="136"/>
        <v>14.603999999999999</v>
      </c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  <c r="QR267" s="35"/>
      <c r="QS267" s="35"/>
      <c r="QT267" s="35"/>
      <c r="QU267" s="35"/>
      <c r="QV267" s="35"/>
      <c r="QW267" s="35"/>
      <c r="QX267" s="35"/>
      <c r="QY267" s="35"/>
      <c r="QZ267" s="35"/>
      <c r="RA267" s="35"/>
      <c r="RB267" s="35"/>
      <c r="RC267" s="35"/>
      <c r="RD267" s="35"/>
      <c r="RE267" s="35"/>
      <c r="RF267" s="35"/>
      <c r="RG267" s="35"/>
      <c r="RH267" s="35"/>
      <c r="RI267" s="35"/>
      <c r="RJ267" s="35"/>
      <c r="RK267" s="35"/>
      <c r="RL267" s="35"/>
      <c r="RM267" s="35"/>
      <c r="RN267" s="35"/>
      <c r="RO267" s="35"/>
      <c r="RP267" s="35"/>
      <c r="RQ267" s="35"/>
      <c r="RR267" s="35"/>
      <c r="RS267" s="35"/>
      <c r="RT267" s="35"/>
      <c r="RU267" s="35"/>
      <c r="RV267" s="35"/>
      <c r="RW267" s="35"/>
      <c r="RX267" s="35"/>
      <c r="RY267" s="35"/>
      <c r="RZ267" s="35"/>
      <c r="SA267" s="35"/>
      <c r="SB267" s="35"/>
      <c r="SC267" s="35"/>
      <c r="SD267" s="35"/>
      <c r="SE267" s="35"/>
      <c r="SF267" s="35"/>
      <c r="SG267" s="35"/>
      <c r="SH267" s="35"/>
      <c r="SI267" s="35"/>
      <c r="SJ267" s="35"/>
      <c r="SK267" s="35"/>
      <c r="SL267" s="35"/>
      <c r="SM267" s="35"/>
      <c r="SN267" s="35"/>
      <c r="SO267" s="35"/>
      <c r="SP267" s="35"/>
      <c r="SQ267" s="35"/>
      <c r="SR267" s="35"/>
      <c r="SS267" s="35"/>
      <c r="ST267" s="35"/>
      <c r="SU267" s="35"/>
      <c r="SV267" s="35"/>
      <c r="SW267" s="35"/>
      <c r="SX267" s="35"/>
      <c r="SY267" s="35"/>
      <c r="SZ267" s="35"/>
      <c r="TA267" s="35"/>
      <c r="TB267" s="35"/>
      <c r="TC267" s="35"/>
      <c r="TD267" s="35"/>
      <c r="TE267" s="35"/>
      <c r="TF267" s="35"/>
      <c r="TG267" s="35"/>
      <c r="TH267" s="35"/>
      <c r="TI267" s="35"/>
      <c r="TJ267" s="35"/>
      <c r="TK267" s="35"/>
      <c r="TL267" s="35"/>
      <c r="TM267" s="35"/>
      <c r="TN267" s="35"/>
      <c r="TO267" s="35"/>
      <c r="TP267" s="35"/>
      <c r="TQ267" s="35"/>
      <c r="TR267" s="35"/>
      <c r="TS267" s="35"/>
      <c r="TT267" s="35"/>
      <c r="TU267" s="35"/>
      <c r="TV267" s="35"/>
      <c r="TW267" s="35"/>
      <c r="TX267" s="35"/>
      <c r="TY267" s="35"/>
      <c r="TZ267" s="35"/>
      <c r="UA267" s="35"/>
      <c r="UB267" s="35"/>
      <c r="UC267" s="35"/>
      <c r="UD267" s="35"/>
      <c r="UE267" s="35"/>
      <c r="UF267" s="35"/>
      <c r="UG267" s="35"/>
      <c r="UH267" s="35"/>
      <c r="UI267" s="35"/>
      <c r="UJ267" s="35"/>
      <c r="UK267" s="35"/>
      <c r="UL267" s="35"/>
      <c r="UM267" s="35"/>
      <c r="UN267" s="35"/>
      <c r="UO267" s="35"/>
      <c r="UP267" s="35"/>
      <c r="UQ267" s="35"/>
      <c r="UR267" s="35"/>
      <c r="US267" s="35"/>
      <c r="UT267" s="35"/>
      <c r="UU267" s="35"/>
      <c r="UV267" s="35"/>
      <c r="UW267" s="35"/>
      <c r="UX267" s="35"/>
      <c r="UY267" s="35"/>
      <c r="UZ267" s="35"/>
      <c r="VA267" s="35"/>
      <c r="VB267" s="35"/>
      <c r="VC267" s="35"/>
      <c r="VD267" s="35"/>
      <c r="VE267" s="35"/>
      <c r="VF267" s="35"/>
      <c r="VG267" s="35"/>
      <c r="VH267" s="35"/>
      <c r="VI267" s="35"/>
      <c r="VJ267" s="35"/>
      <c r="VK267" s="35"/>
      <c r="VL267" s="35"/>
      <c r="VM267" s="35"/>
      <c r="VN267" s="35"/>
      <c r="VO267" s="35"/>
      <c r="VP267" s="35"/>
      <c r="VQ267" s="35"/>
      <c r="VR267" s="35"/>
      <c r="VS267" s="35"/>
      <c r="VT267" s="35"/>
      <c r="VU267" s="35"/>
      <c r="VV267" s="35"/>
      <c r="VW267" s="35"/>
      <c r="VX267" s="35"/>
      <c r="VY267" s="35"/>
      <c r="VZ267" s="35"/>
      <c r="WA267" s="35"/>
      <c r="WB267" s="35"/>
      <c r="WC267" s="35"/>
      <c r="WD267" s="35"/>
      <c r="WE267" s="35"/>
      <c r="WF267" s="35"/>
      <c r="WG267" s="35"/>
      <c r="WH267" s="35"/>
      <c r="WI267" s="35"/>
      <c r="WJ267" s="35"/>
      <c r="WK267" s="35"/>
      <c r="WL267" s="35"/>
      <c r="WM267" s="35"/>
      <c r="WN267" s="35"/>
      <c r="WO267" s="35"/>
      <c r="WP267" s="35"/>
      <c r="WQ267" s="35"/>
      <c r="WR267" s="35"/>
      <c r="WS267" s="35"/>
      <c r="WT267" s="35"/>
      <c r="WU267" s="35"/>
      <c r="WV267" s="35"/>
      <c r="WW267" s="35"/>
      <c r="WX267" s="35"/>
      <c r="WY267" s="35"/>
      <c r="WZ267" s="35"/>
      <c r="XA267" s="35"/>
      <c r="XB267" s="35"/>
      <c r="XC267" s="35"/>
      <c r="XD267" s="35"/>
      <c r="XE267" s="35"/>
      <c r="XF267" s="35"/>
      <c r="XG267" s="35"/>
      <c r="XH267" s="35"/>
      <c r="XI267" s="35"/>
      <c r="XJ267" s="35"/>
      <c r="XK267" s="35"/>
      <c r="XL267" s="35"/>
      <c r="XM267" s="35"/>
      <c r="XN267" s="35"/>
      <c r="XO267" s="35"/>
      <c r="XP267" s="35"/>
      <c r="XQ267" s="35"/>
      <c r="XR267" s="35"/>
      <c r="XS267" s="35"/>
      <c r="XT267" s="35"/>
      <c r="XU267" s="35"/>
      <c r="XV267" s="35"/>
      <c r="XW267" s="35"/>
      <c r="XX267" s="35"/>
      <c r="XY267" s="35"/>
      <c r="XZ267" s="35"/>
      <c r="YA267" s="35"/>
      <c r="YB267" s="35"/>
      <c r="YC267" s="35"/>
      <c r="YD267" s="35"/>
      <c r="YE267" s="35"/>
      <c r="YF267" s="35"/>
      <c r="YG267" s="35"/>
      <c r="YH267" s="35"/>
      <c r="YI267" s="35"/>
      <c r="YJ267" s="35"/>
      <c r="YK267" s="35"/>
      <c r="YL267" s="35"/>
      <c r="YM267" s="35"/>
      <c r="YN267" s="35"/>
      <c r="YO267" s="35"/>
      <c r="YP267" s="35"/>
      <c r="YQ267" s="35"/>
      <c r="YR267" s="35"/>
      <c r="YS267" s="35"/>
      <c r="YT267" s="35"/>
      <c r="YU267" s="35"/>
      <c r="YV267" s="35"/>
      <c r="YW267" s="35"/>
      <c r="YX267" s="35"/>
      <c r="YY267" s="35"/>
      <c r="YZ267" s="35"/>
      <c r="ZA267" s="35"/>
      <c r="ZB267" s="35"/>
      <c r="ZC267" s="35"/>
      <c r="ZD267" s="35"/>
      <c r="ZE267" s="35"/>
      <c r="ZF267" s="35"/>
      <c r="ZG267" s="35"/>
      <c r="ZH267" s="35"/>
      <c r="ZI267" s="35"/>
      <c r="ZJ267" s="35"/>
      <c r="ZK267" s="35"/>
      <c r="ZL267" s="35"/>
      <c r="ZM267" s="35"/>
      <c r="ZN267" s="35"/>
      <c r="ZO267" s="35"/>
      <c r="ZP267" s="35"/>
      <c r="ZQ267" s="35"/>
      <c r="ZR267" s="35"/>
      <c r="ZS267" s="35"/>
      <c r="ZT267" s="35"/>
      <c r="ZU267" s="35"/>
      <c r="ZV267" s="35"/>
      <c r="ZW267" s="35"/>
      <c r="ZX267" s="35"/>
      <c r="ZY267" s="35"/>
      <c r="ZZ267" s="35"/>
      <c r="AAA267" s="35"/>
      <c r="AAB267" s="35"/>
      <c r="AAC267" s="35"/>
      <c r="AAD267" s="35"/>
      <c r="AAE267" s="35"/>
      <c r="AAF267" s="35"/>
      <c r="AAG267" s="35"/>
      <c r="AAH267" s="35"/>
      <c r="AAI267" s="35"/>
      <c r="AAJ267" s="35"/>
      <c r="AAK267" s="35"/>
      <c r="AAL267" s="35"/>
      <c r="AAM267" s="35"/>
      <c r="AAN267" s="35"/>
      <c r="AAO267" s="35"/>
      <c r="AAP267" s="35"/>
      <c r="AAQ267" s="35"/>
      <c r="AAR267" s="35"/>
      <c r="AAS267" s="35"/>
      <c r="AAT267" s="35"/>
      <c r="AAU267" s="35"/>
      <c r="AAV267" s="35"/>
      <c r="AAW267" s="35"/>
      <c r="AAX267" s="35"/>
      <c r="AAY267" s="35"/>
      <c r="AAZ267" s="35"/>
      <c r="ABA267" s="35"/>
      <c r="ABB267" s="35"/>
      <c r="ABC267" s="35"/>
      <c r="ABD267" s="35"/>
      <c r="ABE267" s="35"/>
      <c r="ABF267" s="35"/>
      <c r="ABG267" s="35"/>
      <c r="ABH267" s="35"/>
      <c r="ABI267" s="35"/>
      <c r="ABJ267" s="35"/>
      <c r="ABK267" s="35"/>
      <c r="ABL267" s="35"/>
      <c r="ABM267" s="35"/>
      <c r="ABN267" s="35"/>
      <c r="ABO267" s="35"/>
      <c r="ABP267" s="35"/>
      <c r="ABQ267" s="35"/>
      <c r="ABR267" s="35"/>
      <c r="ABS267" s="35"/>
      <c r="ABT267" s="35"/>
      <c r="ABU267" s="35"/>
      <c r="ABV267" s="35"/>
      <c r="ABW267" s="35"/>
      <c r="ABX267" s="35"/>
      <c r="ABY267" s="35"/>
      <c r="ABZ267" s="35"/>
      <c r="ACA267" s="35"/>
      <c r="ACB267" s="35"/>
      <c r="ACC267" s="35"/>
      <c r="ACD267" s="35"/>
      <c r="ACE267" s="35"/>
      <c r="ACF267" s="35"/>
      <c r="ACG267" s="35"/>
      <c r="ACH267" s="35"/>
      <c r="ACI267" s="35"/>
      <c r="ACJ267" s="35"/>
      <c r="ACK267" s="35"/>
      <c r="ACL267" s="35"/>
      <c r="ACM267" s="35"/>
      <c r="ACN267" s="35"/>
      <c r="ACO267" s="35"/>
      <c r="ACP267" s="35"/>
      <c r="ACQ267" s="35"/>
      <c r="ACR267" s="35"/>
      <c r="ACS267" s="35"/>
      <c r="ACT267" s="35"/>
      <c r="ACU267" s="35"/>
      <c r="ACV267" s="35"/>
      <c r="ACW267" s="35"/>
      <c r="ACX267" s="35"/>
      <c r="ACY267" s="35"/>
      <c r="ACZ267" s="35"/>
      <c r="ADA267" s="35"/>
      <c r="ADB267" s="35"/>
      <c r="ADC267" s="35"/>
      <c r="ADD267" s="35"/>
      <c r="ADE267" s="35"/>
      <c r="ADF267" s="35"/>
      <c r="ADG267" s="35"/>
      <c r="ADH267" s="35"/>
      <c r="ADI267" s="35"/>
      <c r="ADJ267" s="35"/>
      <c r="ADK267" s="35"/>
      <c r="ADL267" s="35"/>
      <c r="ADM267" s="35"/>
      <c r="ADN267" s="35"/>
      <c r="ADO267" s="35"/>
      <c r="ADP267" s="35"/>
      <c r="ADQ267" s="35"/>
      <c r="ADR267" s="35"/>
      <c r="ADS267" s="35"/>
      <c r="ADT267" s="35"/>
      <c r="ADU267" s="35"/>
      <c r="ADV267" s="35"/>
      <c r="ADW267" s="35"/>
      <c r="ADX267" s="35"/>
      <c r="ADY267" s="35"/>
      <c r="ADZ267" s="35"/>
      <c r="AEA267" s="35"/>
      <c r="AEB267" s="35"/>
      <c r="AEC267" s="35"/>
      <c r="AED267" s="35"/>
      <c r="AEE267" s="35"/>
      <c r="AEF267" s="35"/>
      <c r="AEG267" s="35"/>
      <c r="AEH267" s="35"/>
      <c r="AEI267" s="35"/>
      <c r="AEJ267" s="35"/>
      <c r="AEK267" s="35"/>
      <c r="AEL267" s="35"/>
      <c r="AEM267" s="35"/>
      <c r="AEN267" s="35"/>
      <c r="AEO267" s="35"/>
      <c r="AEP267" s="35"/>
      <c r="AEQ267" s="35"/>
      <c r="AER267" s="35"/>
      <c r="AES267" s="35"/>
      <c r="AET267" s="35"/>
      <c r="AEU267" s="35"/>
      <c r="AEV267" s="35"/>
      <c r="AEW267" s="35"/>
      <c r="AEX267" s="35"/>
      <c r="AEY267" s="35"/>
      <c r="AEZ267" s="35"/>
      <c r="AFA267" s="35"/>
      <c r="AFB267" s="35"/>
      <c r="AFC267" s="35"/>
      <c r="AFD267" s="35"/>
      <c r="AFE267" s="35"/>
      <c r="AFF267" s="35"/>
      <c r="AFG267" s="35"/>
      <c r="AFH267" s="35"/>
      <c r="AFI267" s="35"/>
      <c r="AFJ267" s="35"/>
      <c r="AFK267" s="35"/>
      <c r="AFL267" s="35"/>
      <c r="AFM267" s="35"/>
      <c r="AFN267" s="35"/>
      <c r="AFO267" s="35"/>
      <c r="AFP267" s="35"/>
      <c r="AFQ267" s="35"/>
      <c r="AFR267" s="35"/>
      <c r="AFS267" s="35"/>
      <c r="AFT267" s="35"/>
      <c r="AFU267" s="35"/>
      <c r="AFV267" s="35"/>
      <c r="AFW267" s="35"/>
      <c r="AFX267" s="35"/>
      <c r="AFY267" s="35"/>
      <c r="AFZ267" s="35"/>
      <c r="AGA267" s="35"/>
      <c r="AGB267" s="35"/>
      <c r="AGC267" s="35"/>
      <c r="AGD267" s="35"/>
      <c r="AGE267" s="35"/>
      <c r="AGF267" s="35"/>
      <c r="AGG267" s="35"/>
      <c r="AGH267" s="35"/>
      <c r="AGI267" s="35"/>
      <c r="AGJ267" s="35"/>
      <c r="AGK267" s="35"/>
      <c r="AGL267" s="35"/>
      <c r="AGM267" s="35"/>
      <c r="AGN267" s="35"/>
      <c r="AGO267" s="35"/>
      <c r="AGP267" s="35"/>
      <c r="AGQ267" s="35"/>
      <c r="AGR267" s="35"/>
      <c r="AGS267" s="35"/>
      <c r="AGT267" s="35"/>
      <c r="AGU267" s="35"/>
      <c r="AGV267" s="35"/>
      <c r="AGW267" s="35"/>
      <c r="AGX267" s="35"/>
      <c r="AGY267" s="35"/>
      <c r="AGZ267" s="35"/>
      <c r="AHA267" s="35"/>
      <c r="AHB267" s="35"/>
      <c r="AHC267" s="35"/>
      <c r="AHD267" s="35"/>
      <c r="AHE267" s="35"/>
      <c r="AHF267" s="35"/>
      <c r="AHG267" s="35"/>
      <c r="AHH267" s="35"/>
      <c r="AHI267" s="35"/>
      <c r="AHJ267" s="35"/>
      <c r="AHK267" s="35"/>
      <c r="AHL267" s="35"/>
      <c r="AHM267" s="35"/>
      <c r="AHN267" s="35"/>
      <c r="AHO267" s="35"/>
      <c r="AHP267" s="35"/>
      <c r="AHQ267" s="35"/>
      <c r="AHR267" s="35"/>
      <c r="AHS267" s="35"/>
      <c r="AHT267" s="35"/>
      <c r="AHU267" s="35"/>
      <c r="AHV267" s="35"/>
      <c r="AHW267" s="35"/>
      <c r="AHX267" s="35"/>
      <c r="AHY267" s="35"/>
      <c r="AHZ267" s="35"/>
      <c r="AIA267" s="35"/>
      <c r="AIB267" s="35"/>
      <c r="AIC267" s="35"/>
      <c r="AID267" s="35"/>
      <c r="AIE267" s="35"/>
      <c r="AIF267" s="35"/>
      <c r="AIG267" s="35"/>
      <c r="AIH267" s="35"/>
      <c r="AII267" s="35"/>
      <c r="AIJ267" s="35"/>
      <c r="AIK267" s="35"/>
      <c r="AIL267" s="35"/>
      <c r="AIM267" s="35"/>
      <c r="AIN267" s="35"/>
      <c r="AIO267" s="35"/>
      <c r="AIP267" s="35"/>
      <c r="AIQ267" s="35"/>
      <c r="AIR267" s="35"/>
      <c r="AIS267" s="35"/>
      <c r="AIT267" s="35"/>
      <c r="AIU267" s="35"/>
      <c r="AIV267" s="35"/>
      <c r="AIW267" s="35"/>
      <c r="AIX267" s="35"/>
      <c r="AIY267" s="35"/>
      <c r="AIZ267" s="35"/>
      <c r="AJA267" s="35"/>
      <c r="AJB267" s="35"/>
      <c r="AJC267" s="35"/>
      <c r="AJD267" s="35"/>
      <c r="AJE267" s="35"/>
      <c r="AJF267" s="35"/>
      <c r="AJG267" s="35"/>
      <c r="AJH267" s="35"/>
      <c r="AJI267" s="35"/>
      <c r="AJJ267" s="35"/>
      <c r="AJK267" s="35"/>
      <c r="AJL267" s="35"/>
      <c r="AJM267" s="35"/>
      <c r="AJN267" s="35"/>
      <c r="AJO267" s="35"/>
      <c r="AJP267" s="35"/>
      <c r="AJQ267" s="35"/>
      <c r="AJR267" s="35"/>
      <c r="AJS267" s="35"/>
      <c r="AJT267" s="35"/>
      <c r="AJU267" s="35"/>
      <c r="AJV267" s="35"/>
      <c r="AJW267" s="35"/>
      <c r="AJX267" s="35"/>
      <c r="AJY267" s="35"/>
      <c r="AJZ267" s="35"/>
      <c r="AKA267" s="35"/>
      <c r="AKB267" s="35"/>
      <c r="AKC267" s="35"/>
      <c r="AKD267" s="35"/>
      <c r="AKE267" s="35"/>
      <c r="AKF267" s="35"/>
      <c r="AKG267" s="35"/>
      <c r="AKH267" s="35"/>
      <c r="AKI267" s="35"/>
      <c r="AKJ267" s="35"/>
      <c r="AKK267" s="35"/>
      <c r="AKL267" s="35"/>
      <c r="AKM267" s="35"/>
      <c r="AKN267" s="35"/>
      <c r="AKO267" s="35"/>
      <c r="AKP267" s="35"/>
      <c r="AKQ267" s="35"/>
      <c r="AKR267" s="35"/>
      <c r="AKS267" s="35"/>
      <c r="AKT267" s="35"/>
      <c r="AKU267" s="35"/>
      <c r="AKV267" s="35"/>
      <c r="AKW267" s="35"/>
      <c r="AKX267" s="35"/>
      <c r="AKY267" s="35"/>
      <c r="AKZ267" s="35"/>
      <c r="ALA267" s="35"/>
      <c r="ALB267" s="35"/>
      <c r="ALC267" s="35"/>
      <c r="ALD267" s="35"/>
      <c r="ALE267" s="35"/>
      <c r="ALF267" s="35"/>
      <c r="ALG267" s="35"/>
      <c r="ALH267" s="35"/>
      <c r="ALI267" s="35"/>
      <c r="ALJ267" s="35"/>
      <c r="ALK267" s="35"/>
      <c r="ALL267" s="35"/>
      <c r="ALM267" s="35"/>
      <c r="ALN267" s="35"/>
      <c r="ALO267" s="35"/>
      <c r="ALP267" s="35"/>
      <c r="ALQ267" s="35"/>
      <c r="ALR267" s="35"/>
      <c r="ALS267" s="35"/>
      <c r="ALT267" s="35"/>
      <c r="ALU267" s="35"/>
      <c r="ALV267" s="35"/>
      <c r="ALW267" s="35"/>
      <c r="ALX267" s="35"/>
      <c r="ALY267" s="35"/>
      <c r="ALZ267" s="35"/>
      <c r="AMA267" s="35"/>
    </row>
    <row r="268" spans="14:1015">
      <c r="N268" s="3">
        <f>Y268*info!T$4+AC268*info!T$5+AG268*info!T$6+AK268*info!T$7+N267</f>
        <v>6.6821999999999964</v>
      </c>
      <c r="P268" s="45">
        <v>228</v>
      </c>
      <c r="Q268" s="131"/>
      <c r="R268" s="131"/>
      <c r="S268" s="161">
        <f t="shared" si="125"/>
        <v>4.020671936758894E-2</v>
      </c>
      <c r="T268" s="169">
        <f>AA267*$AA$30*$AA$34*(1-$AA$32)+AE267*$AE$30*$AE$34*(1-$AE$32)+AI267*$AI$30*$AI$34*(1-$AI$32)+AM267*$AM$30*$AM$34*(1-$AM$32)+AQ267*$AQ$30*$AQ$34*(1-$AQ$32)+AU267*$AU$30*$AU$34*(1-$AU$32)+Q268-R268+AW267+AX267+Advance!G242</f>
        <v>0.39719999999999889</v>
      </c>
      <c r="U268" s="132">
        <f t="shared" si="134"/>
        <v>0</v>
      </c>
      <c r="V268" s="165">
        <f t="shared" si="113"/>
        <v>0.39719999999999889</v>
      </c>
      <c r="W268" s="166">
        <f t="shared" si="126"/>
        <v>14.676</v>
      </c>
      <c r="X268" s="49"/>
      <c r="Y268" s="42">
        <f t="shared" si="105"/>
        <v>0</v>
      </c>
      <c r="Z268" s="46">
        <f t="shared" si="127"/>
        <v>0</v>
      </c>
      <c r="AA268" s="47">
        <f t="shared" si="114"/>
        <v>0</v>
      </c>
      <c r="AB268" s="48">
        <f t="shared" si="115"/>
        <v>0.39719999999999889</v>
      </c>
      <c r="AC268" s="49">
        <f t="shared" si="116"/>
        <v>0</v>
      </c>
      <c r="AD268" s="46">
        <f t="shared" si="128"/>
        <v>0</v>
      </c>
      <c r="AE268" s="46">
        <f t="shared" si="117"/>
        <v>100</v>
      </c>
      <c r="AF268" s="50">
        <f t="shared" si="106"/>
        <v>0.39719999999999889</v>
      </c>
      <c r="AG268" s="42">
        <f t="shared" si="129"/>
        <v>7</v>
      </c>
      <c r="AH268" s="46">
        <f t="shared" si="130"/>
        <v>-7</v>
      </c>
      <c r="AI268" s="46">
        <f t="shared" si="118"/>
        <v>200</v>
      </c>
      <c r="AJ268" s="50">
        <f t="shared" si="107"/>
        <v>0.22919999999999888</v>
      </c>
      <c r="AK268" s="42">
        <f t="shared" si="119"/>
        <v>6</v>
      </c>
      <c r="AL268" s="46">
        <f t="shared" si="131"/>
        <v>-4</v>
      </c>
      <c r="AM268" s="46">
        <f t="shared" si="120"/>
        <v>241</v>
      </c>
      <c r="AN268" s="50">
        <f t="shared" si="108"/>
        <v>1.3199999999998907E-2</v>
      </c>
      <c r="AO268" s="42">
        <f t="shared" si="121"/>
        <v>0</v>
      </c>
      <c r="AP268" s="46">
        <f t="shared" si="132"/>
        <v>0</v>
      </c>
      <c r="AQ268" s="46">
        <f t="shared" si="122"/>
        <v>0</v>
      </c>
      <c r="AR268" s="50">
        <f t="shared" si="109"/>
        <v>1.3199999999998907E-2</v>
      </c>
      <c r="AS268" s="42">
        <f t="shared" si="123"/>
        <v>0</v>
      </c>
      <c r="AT268" s="46">
        <f t="shared" si="133"/>
        <v>0</v>
      </c>
      <c r="AU268" s="46">
        <f t="shared" si="124"/>
        <v>0</v>
      </c>
      <c r="AV268" s="51">
        <f t="shared" si="110"/>
        <v>1.3199999999998907E-2</v>
      </c>
      <c r="AW268" s="42">
        <f t="shared" si="111"/>
        <v>0.39719999999999889</v>
      </c>
      <c r="AX268" s="43">
        <f t="shared" si="112"/>
        <v>-0.38400000000000001</v>
      </c>
      <c r="AY268" s="42">
        <f t="shared" si="135"/>
        <v>541</v>
      </c>
      <c r="AZ268" s="52">
        <f t="shared" si="136"/>
        <v>14.676</v>
      </c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  <c r="QR268" s="35"/>
      <c r="QS268" s="35"/>
      <c r="QT268" s="35"/>
      <c r="QU268" s="35"/>
      <c r="QV268" s="35"/>
      <c r="QW268" s="35"/>
      <c r="QX268" s="35"/>
      <c r="QY268" s="35"/>
      <c r="QZ268" s="35"/>
      <c r="RA268" s="35"/>
      <c r="RB268" s="35"/>
      <c r="RC268" s="35"/>
      <c r="RD268" s="35"/>
      <c r="RE268" s="35"/>
      <c r="RF268" s="35"/>
      <c r="RG268" s="35"/>
      <c r="RH268" s="35"/>
      <c r="RI268" s="35"/>
      <c r="RJ268" s="35"/>
      <c r="RK268" s="35"/>
      <c r="RL268" s="35"/>
      <c r="RM268" s="35"/>
      <c r="RN268" s="35"/>
      <c r="RO268" s="35"/>
      <c r="RP268" s="35"/>
      <c r="RQ268" s="35"/>
      <c r="RR268" s="35"/>
      <c r="RS268" s="35"/>
      <c r="RT268" s="35"/>
      <c r="RU268" s="35"/>
      <c r="RV268" s="35"/>
      <c r="RW268" s="35"/>
      <c r="RX268" s="35"/>
      <c r="RY268" s="35"/>
      <c r="RZ268" s="35"/>
      <c r="SA268" s="35"/>
      <c r="SB268" s="35"/>
      <c r="SC268" s="35"/>
      <c r="SD268" s="35"/>
      <c r="SE268" s="35"/>
      <c r="SF268" s="35"/>
      <c r="SG268" s="35"/>
      <c r="SH268" s="35"/>
      <c r="SI268" s="35"/>
      <c r="SJ268" s="35"/>
      <c r="SK268" s="35"/>
      <c r="SL268" s="35"/>
      <c r="SM268" s="35"/>
      <c r="SN268" s="35"/>
      <c r="SO268" s="35"/>
      <c r="SP268" s="35"/>
      <c r="SQ268" s="35"/>
      <c r="SR268" s="35"/>
      <c r="SS268" s="35"/>
      <c r="ST268" s="35"/>
      <c r="SU268" s="35"/>
      <c r="SV268" s="35"/>
      <c r="SW268" s="35"/>
      <c r="SX268" s="35"/>
      <c r="SY268" s="35"/>
      <c r="SZ268" s="35"/>
      <c r="TA268" s="35"/>
      <c r="TB268" s="35"/>
      <c r="TC268" s="35"/>
      <c r="TD268" s="35"/>
      <c r="TE268" s="35"/>
      <c r="TF268" s="35"/>
      <c r="TG268" s="35"/>
      <c r="TH268" s="35"/>
      <c r="TI268" s="35"/>
      <c r="TJ268" s="35"/>
      <c r="TK268" s="35"/>
      <c r="TL268" s="35"/>
      <c r="TM268" s="35"/>
      <c r="TN268" s="35"/>
      <c r="TO268" s="35"/>
      <c r="TP268" s="35"/>
      <c r="TQ268" s="35"/>
      <c r="TR268" s="35"/>
      <c r="TS268" s="35"/>
      <c r="TT268" s="35"/>
      <c r="TU268" s="35"/>
      <c r="TV268" s="35"/>
      <c r="TW268" s="35"/>
      <c r="TX268" s="35"/>
      <c r="TY268" s="35"/>
      <c r="TZ268" s="35"/>
      <c r="UA268" s="35"/>
      <c r="UB268" s="35"/>
      <c r="UC268" s="35"/>
      <c r="UD268" s="35"/>
      <c r="UE268" s="35"/>
      <c r="UF268" s="35"/>
      <c r="UG268" s="35"/>
      <c r="UH268" s="35"/>
      <c r="UI268" s="35"/>
      <c r="UJ268" s="35"/>
      <c r="UK268" s="35"/>
      <c r="UL268" s="35"/>
      <c r="UM268" s="35"/>
      <c r="UN268" s="35"/>
      <c r="UO268" s="35"/>
      <c r="UP268" s="35"/>
      <c r="UQ268" s="35"/>
      <c r="UR268" s="35"/>
      <c r="US268" s="35"/>
      <c r="UT268" s="35"/>
      <c r="UU268" s="35"/>
      <c r="UV268" s="35"/>
      <c r="UW268" s="35"/>
      <c r="UX268" s="35"/>
      <c r="UY268" s="35"/>
      <c r="UZ268" s="35"/>
      <c r="VA268" s="35"/>
      <c r="VB268" s="35"/>
      <c r="VC268" s="35"/>
      <c r="VD268" s="35"/>
      <c r="VE268" s="35"/>
      <c r="VF268" s="35"/>
      <c r="VG268" s="35"/>
      <c r="VH268" s="35"/>
      <c r="VI268" s="35"/>
      <c r="VJ268" s="35"/>
      <c r="VK268" s="35"/>
      <c r="VL268" s="35"/>
      <c r="VM268" s="35"/>
      <c r="VN268" s="35"/>
      <c r="VO268" s="35"/>
      <c r="VP268" s="35"/>
      <c r="VQ268" s="35"/>
      <c r="VR268" s="35"/>
      <c r="VS268" s="35"/>
      <c r="VT268" s="35"/>
      <c r="VU268" s="35"/>
      <c r="VV268" s="35"/>
      <c r="VW268" s="35"/>
      <c r="VX268" s="35"/>
      <c r="VY268" s="35"/>
      <c r="VZ268" s="35"/>
      <c r="WA268" s="35"/>
      <c r="WB268" s="35"/>
      <c r="WC268" s="35"/>
      <c r="WD268" s="35"/>
      <c r="WE268" s="35"/>
      <c r="WF268" s="35"/>
      <c r="WG268" s="35"/>
      <c r="WH268" s="35"/>
      <c r="WI268" s="35"/>
      <c r="WJ268" s="35"/>
      <c r="WK268" s="35"/>
      <c r="WL268" s="35"/>
      <c r="WM268" s="35"/>
      <c r="WN268" s="35"/>
      <c r="WO268" s="35"/>
      <c r="WP268" s="35"/>
      <c r="WQ268" s="35"/>
      <c r="WR268" s="35"/>
      <c r="WS268" s="35"/>
      <c r="WT268" s="35"/>
      <c r="WU268" s="35"/>
      <c r="WV268" s="35"/>
      <c r="WW268" s="35"/>
      <c r="WX268" s="35"/>
      <c r="WY268" s="35"/>
      <c r="WZ268" s="35"/>
      <c r="XA268" s="35"/>
      <c r="XB268" s="35"/>
      <c r="XC268" s="35"/>
      <c r="XD268" s="35"/>
      <c r="XE268" s="35"/>
      <c r="XF268" s="35"/>
      <c r="XG268" s="35"/>
      <c r="XH268" s="35"/>
      <c r="XI268" s="35"/>
      <c r="XJ268" s="35"/>
      <c r="XK268" s="35"/>
      <c r="XL268" s="35"/>
      <c r="XM268" s="35"/>
      <c r="XN268" s="35"/>
      <c r="XO268" s="35"/>
      <c r="XP268" s="35"/>
      <c r="XQ268" s="35"/>
      <c r="XR268" s="35"/>
      <c r="XS268" s="35"/>
      <c r="XT268" s="35"/>
      <c r="XU268" s="35"/>
      <c r="XV268" s="35"/>
      <c r="XW268" s="35"/>
      <c r="XX268" s="35"/>
      <c r="XY268" s="35"/>
      <c r="XZ268" s="35"/>
      <c r="YA268" s="35"/>
      <c r="YB268" s="35"/>
      <c r="YC268" s="35"/>
      <c r="YD268" s="35"/>
      <c r="YE268" s="35"/>
      <c r="YF268" s="35"/>
      <c r="YG268" s="35"/>
      <c r="YH268" s="35"/>
      <c r="YI268" s="35"/>
      <c r="YJ268" s="35"/>
      <c r="YK268" s="35"/>
      <c r="YL268" s="35"/>
      <c r="YM268" s="35"/>
      <c r="YN268" s="35"/>
      <c r="YO268" s="35"/>
      <c r="YP268" s="35"/>
      <c r="YQ268" s="35"/>
      <c r="YR268" s="35"/>
      <c r="YS268" s="35"/>
      <c r="YT268" s="35"/>
      <c r="YU268" s="35"/>
      <c r="YV268" s="35"/>
      <c r="YW268" s="35"/>
      <c r="YX268" s="35"/>
      <c r="YY268" s="35"/>
      <c r="YZ268" s="35"/>
      <c r="ZA268" s="35"/>
      <c r="ZB268" s="35"/>
      <c r="ZC268" s="35"/>
      <c r="ZD268" s="35"/>
      <c r="ZE268" s="35"/>
      <c r="ZF268" s="35"/>
      <c r="ZG268" s="35"/>
      <c r="ZH268" s="35"/>
      <c r="ZI268" s="35"/>
      <c r="ZJ268" s="35"/>
      <c r="ZK268" s="35"/>
      <c r="ZL268" s="35"/>
      <c r="ZM268" s="35"/>
      <c r="ZN268" s="35"/>
      <c r="ZO268" s="35"/>
      <c r="ZP268" s="35"/>
      <c r="ZQ268" s="35"/>
      <c r="ZR268" s="35"/>
      <c r="ZS268" s="35"/>
      <c r="ZT268" s="35"/>
      <c r="ZU268" s="35"/>
      <c r="ZV268" s="35"/>
      <c r="ZW268" s="35"/>
      <c r="ZX268" s="35"/>
      <c r="ZY268" s="35"/>
      <c r="ZZ268" s="35"/>
      <c r="AAA268" s="35"/>
      <c r="AAB268" s="35"/>
      <c r="AAC268" s="35"/>
      <c r="AAD268" s="35"/>
      <c r="AAE268" s="35"/>
      <c r="AAF268" s="35"/>
      <c r="AAG268" s="35"/>
      <c r="AAH268" s="35"/>
      <c r="AAI268" s="35"/>
      <c r="AAJ268" s="35"/>
      <c r="AAK268" s="35"/>
      <c r="AAL268" s="35"/>
      <c r="AAM268" s="35"/>
      <c r="AAN268" s="35"/>
      <c r="AAO268" s="35"/>
      <c r="AAP268" s="35"/>
      <c r="AAQ268" s="35"/>
      <c r="AAR268" s="35"/>
      <c r="AAS268" s="35"/>
      <c r="AAT268" s="35"/>
      <c r="AAU268" s="35"/>
      <c r="AAV268" s="35"/>
      <c r="AAW268" s="35"/>
      <c r="AAX268" s="35"/>
      <c r="AAY268" s="35"/>
      <c r="AAZ268" s="35"/>
      <c r="ABA268" s="35"/>
      <c r="ABB268" s="35"/>
      <c r="ABC268" s="35"/>
      <c r="ABD268" s="35"/>
      <c r="ABE268" s="35"/>
      <c r="ABF268" s="35"/>
      <c r="ABG268" s="35"/>
      <c r="ABH268" s="35"/>
      <c r="ABI268" s="35"/>
      <c r="ABJ268" s="35"/>
      <c r="ABK268" s="35"/>
      <c r="ABL268" s="35"/>
      <c r="ABM268" s="35"/>
      <c r="ABN268" s="35"/>
      <c r="ABO268" s="35"/>
      <c r="ABP268" s="35"/>
      <c r="ABQ268" s="35"/>
      <c r="ABR268" s="35"/>
      <c r="ABS268" s="35"/>
      <c r="ABT268" s="35"/>
      <c r="ABU268" s="35"/>
      <c r="ABV268" s="35"/>
      <c r="ABW268" s="35"/>
      <c r="ABX268" s="35"/>
      <c r="ABY268" s="35"/>
      <c r="ABZ268" s="35"/>
      <c r="ACA268" s="35"/>
      <c r="ACB268" s="35"/>
      <c r="ACC268" s="35"/>
      <c r="ACD268" s="35"/>
      <c r="ACE268" s="35"/>
      <c r="ACF268" s="35"/>
      <c r="ACG268" s="35"/>
      <c r="ACH268" s="35"/>
      <c r="ACI268" s="35"/>
      <c r="ACJ268" s="35"/>
      <c r="ACK268" s="35"/>
      <c r="ACL268" s="35"/>
      <c r="ACM268" s="35"/>
      <c r="ACN268" s="35"/>
      <c r="ACO268" s="35"/>
      <c r="ACP268" s="35"/>
      <c r="ACQ268" s="35"/>
      <c r="ACR268" s="35"/>
      <c r="ACS268" s="35"/>
      <c r="ACT268" s="35"/>
      <c r="ACU268" s="35"/>
      <c r="ACV268" s="35"/>
      <c r="ACW268" s="35"/>
      <c r="ACX268" s="35"/>
      <c r="ACY268" s="35"/>
      <c r="ACZ268" s="35"/>
      <c r="ADA268" s="35"/>
      <c r="ADB268" s="35"/>
      <c r="ADC268" s="35"/>
      <c r="ADD268" s="35"/>
      <c r="ADE268" s="35"/>
      <c r="ADF268" s="35"/>
      <c r="ADG268" s="35"/>
      <c r="ADH268" s="35"/>
      <c r="ADI268" s="35"/>
      <c r="ADJ268" s="35"/>
      <c r="ADK268" s="35"/>
      <c r="ADL268" s="35"/>
      <c r="ADM268" s="35"/>
      <c r="ADN268" s="35"/>
      <c r="ADO268" s="35"/>
      <c r="ADP268" s="35"/>
      <c r="ADQ268" s="35"/>
      <c r="ADR268" s="35"/>
      <c r="ADS268" s="35"/>
      <c r="ADT268" s="35"/>
      <c r="ADU268" s="35"/>
      <c r="ADV268" s="35"/>
      <c r="ADW268" s="35"/>
      <c r="ADX268" s="35"/>
      <c r="ADY268" s="35"/>
      <c r="ADZ268" s="35"/>
      <c r="AEA268" s="35"/>
      <c r="AEB268" s="35"/>
      <c r="AEC268" s="35"/>
      <c r="AED268" s="35"/>
      <c r="AEE268" s="35"/>
      <c r="AEF268" s="35"/>
      <c r="AEG268" s="35"/>
      <c r="AEH268" s="35"/>
      <c r="AEI268" s="35"/>
      <c r="AEJ268" s="35"/>
      <c r="AEK268" s="35"/>
      <c r="AEL268" s="35"/>
      <c r="AEM268" s="35"/>
      <c r="AEN268" s="35"/>
      <c r="AEO268" s="35"/>
      <c r="AEP268" s="35"/>
      <c r="AEQ268" s="35"/>
      <c r="AER268" s="35"/>
      <c r="AES268" s="35"/>
      <c r="AET268" s="35"/>
      <c r="AEU268" s="35"/>
      <c r="AEV268" s="35"/>
      <c r="AEW268" s="35"/>
      <c r="AEX268" s="35"/>
      <c r="AEY268" s="35"/>
      <c r="AEZ268" s="35"/>
      <c r="AFA268" s="35"/>
      <c r="AFB268" s="35"/>
      <c r="AFC268" s="35"/>
      <c r="AFD268" s="35"/>
      <c r="AFE268" s="35"/>
      <c r="AFF268" s="35"/>
      <c r="AFG268" s="35"/>
      <c r="AFH268" s="35"/>
      <c r="AFI268" s="35"/>
      <c r="AFJ268" s="35"/>
      <c r="AFK268" s="35"/>
      <c r="AFL268" s="35"/>
      <c r="AFM268" s="35"/>
      <c r="AFN268" s="35"/>
      <c r="AFO268" s="35"/>
      <c r="AFP268" s="35"/>
      <c r="AFQ268" s="35"/>
      <c r="AFR268" s="35"/>
      <c r="AFS268" s="35"/>
      <c r="AFT268" s="35"/>
      <c r="AFU268" s="35"/>
      <c r="AFV268" s="35"/>
      <c r="AFW268" s="35"/>
      <c r="AFX268" s="35"/>
      <c r="AFY268" s="35"/>
      <c r="AFZ268" s="35"/>
      <c r="AGA268" s="35"/>
      <c r="AGB268" s="35"/>
      <c r="AGC268" s="35"/>
      <c r="AGD268" s="35"/>
      <c r="AGE268" s="35"/>
      <c r="AGF268" s="35"/>
      <c r="AGG268" s="35"/>
      <c r="AGH268" s="35"/>
      <c r="AGI268" s="35"/>
      <c r="AGJ268" s="35"/>
      <c r="AGK268" s="35"/>
      <c r="AGL268" s="35"/>
      <c r="AGM268" s="35"/>
      <c r="AGN268" s="35"/>
      <c r="AGO268" s="35"/>
      <c r="AGP268" s="35"/>
      <c r="AGQ268" s="35"/>
      <c r="AGR268" s="35"/>
      <c r="AGS268" s="35"/>
      <c r="AGT268" s="35"/>
      <c r="AGU268" s="35"/>
      <c r="AGV268" s="35"/>
      <c r="AGW268" s="35"/>
      <c r="AGX268" s="35"/>
      <c r="AGY268" s="35"/>
      <c r="AGZ268" s="35"/>
      <c r="AHA268" s="35"/>
      <c r="AHB268" s="35"/>
      <c r="AHC268" s="35"/>
      <c r="AHD268" s="35"/>
      <c r="AHE268" s="35"/>
      <c r="AHF268" s="35"/>
      <c r="AHG268" s="35"/>
      <c r="AHH268" s="35"/>
      <c r="AHI268" s="35"/>
      <c r="AHJ268" s="35"/>
      <c r="AHK268" s="35"/>
      <c r="AHL268" s="35"/>
      <c r="AHM268" s="35"/>
      <c r="AHN268" s="35"/>
      <c r="AHO268" s="35"/>
      <c r="AHP268" s="35"/>
      <c r="AHQ268" s="35"/>
      <c r="AHR268" s="35"/>
      <c r="AHS268" s="35"/>
      <c r="AHT268" s="35"/>
      <c r="AHU268" s="35"/>
      <c r="AHV268" s="35"/>
      <c r="AHW268" s="35"/>
      <c r="AHX268" s="35"/>
      <c r="AHY268" s="35"/>
      <c r="AHZ268" s="35"/>
      <c r="AIA268" s="35"/>
      <c r="AIB268" s="35"/>
      <c r="AIC268" s="35"/>
      <c r="AID268" s="35"/>
      <c r="AIE268" s="35"/>
      <c r="AIF268" s="35"/>
      <c r="AIG268" s="35"/>
      <c r="AIH268" s="35"/>
      <c r="AII268" s="35"/>
      <c r="AIJ268" s="35"/>
      <c r="AIK268" s="35"/>
      <c r="AIL268" s="35"/>
      <c r="AIM268" s="35"/>
      <c r="AIN268" s="35"/>
      <c r="AIO268" s="35"/>
      <c r="AIP268" s="35"/>
      <c r="AIQ268" s="35"/>
      <c r="AIR268" s="35"/>
      <c r="AIS268" s="35"/>
      <c r="AIT268" s="35"/>
      <c r="AIU268" s="35"/>
      <c r="AIV268" s="35"/>
      <c r="AIW268" s="35"/>
      <c r="AIX268" s="35"/>
      <c r="AIY268" s="35"/>
      <c r="AIZ268" s="35"/>
      <c r="AJA268" s="35"/>
      <c r="AJB268" s="35"/>
      <c r="AJC268" s="35"/>
      <c r="AJD268" s="35"/>
      <c r="AJE268" s="35"/>
      <c r="AJF268" s="35"/>
      <c r="AJG268" s="35"/>
      <c r="AJH268" s="35"/>
      <c r="AJI268" s="35"/>
      <c r="AJJ268" s="35"/>
      <c r="AJK268" s="35"/>
      <c r="AJL268" s="35"/>
      <c r="AJM268" s="35"/>
      <c r="AJN268" s="35"/>
      <c r="AJO268" s="35"/>
      <c r="AJP268" s="35"/>
      <c r="AJQ268" s="35"/>
      <c r="AJR268" s="35"/>
      <c r="AJS268" s="35"/>
      <c r="AJT268" s="35"/>
      <c r="AJU268" s="35"/>
      <c r="AJV268" s="35"/>
      <c r="AJW268" s="35"/>
      <c r="AJX268" s="35"/>
      <c r="AJY268" s="35"/>
      <c r="AJZ268" s="35"/>
      <c r="AKA268" s="35"/>
      <c r="AKB268" s="35"/>
      <c r="AKC268" s="35"/>
      <c r="AKD268" s="35"/>
      <c r="AKE268" s="35"/>
      <c r="AKF268" s="35"/>
      <c r="AKG268" s="35"/>
      <c r="AKH268" s="35"/>
      <c r="AKI268" s="35"/>
      <c r="AKJ268" s="35"/>
      <c r="AKK268" s="35"/>
      <c r="AKL268" s="35"/>
      <c r="AKM268" s="35"/>
      <c r="AKN268" s="35"/>
      <c r="AKO268" s="35"/>
      <c r="AKP268" s="35"/>
      <c r="AKQ268" s="35"/>
      <c r="AKR268" s="35"/>
      <c r="AKS268" s="35"/>
      <c r="AKT268" s="35"/>
      <c r="AKU268" s="35"/>
      <c r="AKV268" s="35"/>
      <c r="AKW268" s="35"/>
      <c r="AKX268" s="35"/>
      <c r="AKY268" s="35"/>
      <c r="AKZ268" s="35"/>
      <c r="ALA268" s="35"/>
      <c r="ALB268" s="35"/>
      <c r="ALC268" s="35"/>
      <c r="ALD268" s="35"/>
      <c r="ALE268" s="35"/>
      <c r="ALF268" s="35"/>
      <c r="ALG268" s="35"/>
      <c r="ALH268" s="35"/>
      <c r="ALI268" s="35"/>
      <c r="ALJ268" s="35"/>
      <c r="ALK268" s="35"/>
      <c r="ALL268" s="35"/>
      <c r="ALM268" s="35"/>
      <c r="ALN268" s="35"/>
      <c r="ALO268" s="35"/>
      <c r="ALP268" s="35"/>
      <c r="ALQ268" s="35"/>
      <c r="ALR268" s="35"/>
      <c r="ALS268" s="35"/>
      <c r="ALT268" s="35"/>
      <c r="ALU268" s="35"/>
      <c r="ALV268" s="35"/>
      <c r="ALW268" s="35"/>
      <c r="ALX268" s="35"/>
      <c r="ALY268" s="35"/>
      <c r="ALZ268" s="35"/>
      <c r="AMA268" s="35"/>
    </row>
    <row r="269" spans="14:1015">
      <c r="N269" s="3">
        <f>Y269*info!T$4+AC269*info!T$5+AG269*info!T$6+AK269*info!T$7+N268</f>
        <v>6.725399999999996</v>
      </c>
      <c r="P269" s="45">
        <v>229</v>
      </c>
      <c r="Q269" s="131"/>
      <c r="R269" s="131"/>
      <c r="S269" s="161">
        <f t="shared" si="125"/>
        <v>4.0370355731225306E-2</v>
      </c>
      <c r="T269" s="169">
        <f>AA268*$AA$30*$AA$34*(1-$AA$32)+AE268*$AE$30*$AE$34*(1-$AE$32)+AI268*$AI$30*$AI$34*(1-$AI$32)+AM268*$AM$30*$AM$34*(1-$AM$32)+AQ268*$AQ$30*$AQ$34*(1-$AQ$32)+AU268*$AU$30*$AU$34*(1-$AU$32)+Q269-R269+AW268+AX268+Advance!G243</f>
        <v>0.38009999999999888</v>
      </c>
      <c r="U269" s="132">
        <f t="shared" si="134"/>
        <v>0</v>
      </c>
      <c r="V269" s="165">
        <f t="shared" si="113"/>
        <v>0.38009999999999888</v>
      </c>
      <c r="W269" s="166">
        <f t="shared" si="126"/>
        <v>14.783999999999999</v>
      </c>
      <c r="X269" s="49"/>
      <c r="Y269" s="42">
        <f t="shared" si="105"/>
        <v>0</v>
      </c>
      <c r="Z269" s="46">
        <f t="shared" si="127"/>
        <v>0</v>
      </c>
      <c r="AA269" s="47">
        <f t="shared" si="114"/>
        <v>0</v>
      </c>
      <c r="AB269" s="48">
        <f t="shared" si="115"/>
        <v>0.38009999999999888</v>
      </c>
      <c r="AC269" s="49">
        <f t="shared" si="116"/>
        <v>0</v>
      </c>
      <c r="AD269" s="46">
        <f t="shared" si="128"/>
        <v>0</v>
      </c>
      <c r="AE269" s="46">
        <f t="shared" si="117"/>
        <v>100</v>
      </c>
      <c r="AF269" s="50">
        <f t="shared" si="106"/>
        <v>0.38009999999999888</v>
      </c>
      <c r="AG269" s="42">
        <f t="shared" si="129"/>
        <v>5</v>
      </c>
      <c r="AH269" s="46">
        <f t="shared" si="130"/>
        <v>-5</v>
      </c>
      <c r="AI269" s="46">
        <f t="shared" si="118"/>
        <v>200</v>
      </c>
      <c r="AJ269" s="50">
        <f t="shared" si="107"/>
        <v>0.26009999999999889</v>
      </c>
      <c r="AK269" s="42">
        <f t="shared" si="119"/>
        <v>7</v>
      </c>
      <c r="AL269" s="46">
        <f t="shared" si="131"/>
        <v>-4</v>
      </c>
      <c r="AM269" s="46">
        <f t="shared" si="120"/>
        <v>244</v>
      </c>
      <c r="AN269" s="50">
        <f t="shared" si="108"/>
        <v>8.0999999999988859E-3</v>
      </c>
      <c r="AO269" s="42">
        <f t="shared" si="121"/>
        <v>0</v>
      </c>
      <c r="AP269" s="46">
        <f t="shared" si="132"/>
        <v>0</v>
      </c>
      <c r="AQ269" s="46">
        <f t="shared" si="122"/>
        <v>0</v>
      </c>
      <c r="AR269" s="50">
        <f t="shared" si="109"/>
        <v>8.0999999999988859E-3</v>
      </c>
      <c r="AS269" s="42">
        <f t="shared" si="123"/>
        <v>0</v>
      </c>
      <c r="AT269" s="46">
        <f t="shared" si="133"/>
        <v>0</v>
      </c>
      <c r="AU269" s="46">
        <f t="shared" si="124"/>
        <v>0</v>
      </c>
      <c r="AV269" s="51">
        <f t="shared" si="110"/>
        <v>8.0999999999988859E-3</v>
      </c>
      <c r="AW269" s="42">
        <f t="shared" si="111"/>
        <v>0.38009999999999888</v>
      </c>
      <c r="AX269" s="43">
        <f t="shared" si="112"/>
        <v>-0.372</v>
      </c>
      <c r="AY269" s="42">
        <f t="shared" si="135"/>
        <v>544</v>
      </c>
      <c r="AZ269" s="52">
        <f t="shared" si="136"/>
        <v>14.783999999999999</v>
      </c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  <c r="QR269" s="35"/>
      <c r="QS269" s="35"/>
      <c r="QT269" s="35"/>
      <c r="QU269" s="35"/>
      <c r="QV269" s="35"/>
      <c r="QW269" s="35"/>
      <c r="QX269" s="35"/>
      <c r="QY269" s="35"/>
      <c r="QZ269" s="35"/>
      <c r="RA269" s="35"/>
      <c r="RB269" s="35"/>
      <c r="RC269" s="35"/>
      <c r="RD269" s="35"/>
      <c r="RE269" s="35"/>
      <c r="RF269" s="35"/>
      <c r="RG269" s="35"/>
      <c r="RH269" s="35"/>
      <c r="RI269" s="35"/>
      <c r="RJ269" s="35"/>
      <c r="RK269" s="35"/>
      <c r="RL269" s="35"/>
      <c r="RM269" s="35"/>
      <c r="RN269" s="35"/>
      <c r="RO269" s="35"/>
      <c r="RP269" s="35"/>
      <c r="RQ269" s="35"/>
      <c r="RR269" s="35"/>
      <c r="RS269" s="35"/>
      <c r="RT269" s="35"/>
      <c r="RU269" s="35"/>
      <c r="RV269" s="35"/>
      <c r="RW269" s="35"/>
      <c r="RX269" s="35"/>
      <c r="RY269" s="35"/>
      <c r="RZ269" s="35"/>
      <c r="SA269" s="35"/>
      <c r="SB269" s="35"/>
      <c r="SC269" s="35"/>
      <c r="SD269" s="35"/>
      <c r="SE269" s="35"/>
      <c r="SF269" s="35"/>
      <c r="SG269" s="35"/>
      <c r="SH269" s="35"/>
      <c r="SI269" s="35"/>
      <c r="SJ269" s="35"/>
      <c r="SK269" s="35"/>
      <c r="SL269" s="35"/>
      <c r="SM269" s="35"/>
      <c r="SN269" s="35"/>
      <c r="SO269" s="35"/>
      <c r="SP269" s="35"/>
      <c r="SQ269" s="35"/>
      <c r="SR269" s="35"/>
      <c r="SS269" s="35"/>
      <c r="ST269" s="35"/>
      <c r="SU269" s="35"/>
      <c r="SV269" s="35"/>
      <c r="SW269" s="35"/>
      <c r="SX269" s="35"/>
      <c r="SY269" s="35"/>
      <c r="SZ269" s="35"/>
      <c r="TA269" s="35"/>
      <c r="TB269" s="35"/>
      <c r="TC269" s="35"/>
      <c r="TD269" s="35"/>
      <c r="TE269" s="35"/>
      <c r="TF269" s="35"/>
      <c r="TG269" s="35"/>
      <c r="TH269" s="35"/>
      <c r="TI269" s="35"/>
      <c r="TJ269" s="35"/>
      <c r="TK269" s="35"/>
      <c r="TL269" s="35"/>
      <c r="TM269" s="35"/>
      <c r="TN269" s="35"/>
      <c r="TO269" s="35"/>
      <c r="TP269" s="35"/>
      <c r="TQ269" s="35"/>
      <c r="TR269" s="35"/>
      <c r="TS269" s="35"/>
      <c r="TT269" s="35"/>
      <c r="TU269" s="35"/>
      <c r="TV269" s="35"/>
      <c r="TW269" s="35"/>
      <c r="TX269" s="35"/>
      <c r="TY269" s="35"/>
      <c r="TZ269" s="35"/>
      <c r="UA269" s="35"/>
      <c r="UB269" s="35"/>
      <c r="UC269" s="35"/>
      <c r="UD269" s="35"/>
      <c r="UE269" s="35"/>
      <c r="UF269" s="35"/>
      <c r="UG269" s="35"/>
      <c r="UH269" s="35"/>
      <c r="UI269" s="35"/>
      <c r="UJ269" s="35"/>
      <c r="UK269" s="35"/>
      <c r="UL269" s="35"/>
      <c r="UM269" s="35"/>
      <c r="UN269" s="35"/>
      <c r="UO269" s="35"/>
      <c r="UP269" s="35"/>
      <c r="UQ269" s="35"/>
      <c r="UR269" s="35"/>
      <c r="US269" s="35"/>
      <c r="UT269" s="35"/>
      <c r="UU269" s="35"/>
      <c r="UV269" s="35"/>
      <c r="UW269" s="35"/>
      <c r="UX269" s="35"/>
      <c r="UY269" s="35"/>
      <c r="UZ269" s="35"/>
      <c r="VA269" s="35"/>
      <c r="VB269" s="35"/>
      <c r="VC269" s="35"/>
      <c r="VD269" s="35"/>
      <c r="VE269" s="35"/>
      <c r="VF269" s="35"/>
      <c r="VG269" s="35"/>
      <c r="VH269" s="35"/>
      <c r="VI269" s="35"/>
      <c r="VJ269" s="35"/>
      <c r="VK269" s="35"/>
      <c r="VL269" s="35"/>
      <c r="VM269" s="35"/>
      <c r="VN269" s="35"/>
      <c r="VO269" s="35"/>
      <c r="VP269" s="35"/>
      <c r="VQ269" s="35"/>
      <c r="VR269" s="35"/>
      <c r="VS269" s="35"/>
      <c r="VT269" s="35"/>
      <c r="VU269" s="35"/>
      <c r="VV269" s="35"/>
      <c r="VW269" s="35"/>
      <c r="VX269" s="35"/>
      <c r="VY269" s="35"/>
      <c r="VZ269" s="35"/>
      <c r="WA269" s="35"/>
      <c r="WB269" s="35"/>
      <c r="WC269" s="35"/>
      <c r="WD269" s="35"/>
      <c r="WE269" s="35"/>
      <c r="WF269" s="35"/>
      <c r="WG269" s="35"/>
      <c r="WH269" s="35"/>
      <c r="WI269" s="35"/>
      <c r="WJ269" s="35"/>
      <c r="WK269" s="35"/>
      <c r="WL269" s="35"/>
      <c r="WM269" s="35"/>
      <c r="WN269" s="35"/>
      <c r="WO269" s="35"/>
      <c r="WP269" s="35"/>
      <c r="WQ269" s="35"/>
      <c r="WR269" s="35"/>
      <c r="WS269" s="35"/>
      <c r="WT269" s="35"/>
      <c r="WU269" s="35"/>
      <c r="WV269" s="35"/>
      <c r="WW269" s="35"/>
      <c r="WX269" s="35"/>
      <c r="WY269" s="35"/>
      <c r="WZ269" s="35"/>
      <c r="XA269" s="35"/>
      <c r="XB269" s="35"/>
      <c r="XC269" s="35"/>
      <c r="XD269" s="35"/>
      <c r="XE269" s="35"/>
      <c r="XF269" s="35"/>
      <c r="XG269" s="35"/>
      <c r="XH269" s="35"/>
      <c r="XI269" s="35"/>
      <c r="XJ269" s="35"/>
      <c r="XK269" s="35"/>
      <c r="XL269" s="35"/>
      <c r="XM269" s="35"/>
      <c r="XN269" s="35"/>
      <c r="XO269" s="35"/>
      <c r="XP269" s="35"/>
      <c r="XQ269" s="35"/>
      <c r="XR269" s="35"/>
      <c r="XS269" s="35"/>
      <c r="XT269" s="35"/>
      <c r="XU269" s="35"/>
      <c r="XV269" s="35"/>
      <c r="XW269" s="35"/>
      <c r="XX269" s="35"/>
      <c r="XY269" s="35"/>
      <c r="XZ269" s="35"/>
      <c r="YA269" s="35"/>
      <c r="YB269" s="35"/>
      <c r="YC269" s="35"/>
      <c r="YD269" s="35"/>
      <c r="YE269" s="35"/>
      <c r="YF269" s="35"/>
      <c r="YG269" s="35"/>
      <c r="YH269" s="35"/>
      <c r="YI269" s="35"/>
      <c r="YJ269" s="35"/>
      <c r="YK269" s="35"/>
      <c r="YL269" s="35"/>
      <c r="YM269" s="35"/>
      <c r="YN269" s="35"/>
      <c r="YO269" s="35"/>
      <c r="YP269" s="35"/>
      <c r="YQ269" s="35"/>
      <c r="YR269" s="35"/>
      <c r="YS269" s="35"/>
      <c r="YT269" s="35"/>
      <c r="YU269" s="35"/>
      <c r="YV269" s="35"/>
      <c r="YW269" s="35"/>
      <c r="YX269" s="35"/>
      <c r="YY269" s="35"/>
      <c r="YZ269" s="35"/>
      <c r="ZA269" s="35"/>
      <c r="ZB269" s="35"/>
      <c r="ZC269" s="35"/>
      <c r="ZD269" s="35"/>
      <c r="ZE269" s="35"/>
      <c r="ZF269" s="35"/>
      <c r="ZG269" s="35"/>
      <c r="ZH269" s="35"/>
      <c r="ZI269" s="35"/>
      <c r="ZJ269" s="35"/>
      <c r="ZK269" s="35"/>
      <c r="ZL269" s="35"/>
      <c r="ZM269" s="35"/>
      <c r="ZN269" s="35"/>
      <c r="ZO269" s="35"/>
      <c r="ZP269" s="35"/>
      <c r="ZQ269" s="35"/>
      <c r="ZR269" s="35"/>
      <c r="ZS269" s="35"/>
      <c r="ZT269" s="35"/>
      <c r="ZU269" s="35"/>
      <c r="ZV269" s="35"/>
      <c r="ZW269" s="35"/>
      <c r="ZX269" s="35"/>
      <c r="ZY269" s="35"/>
      <c r="ZZ269" s="35"/>
      <c r="AAA269" s="35"/>
      <c r="AAB269" s="35"/>
      <c r="AAC269" s="35"/>
      <c r="AAD269" s="35"/>
      <c r="AAE269" s="35"/>
      <c r="AAF269" s="35"/>
      <c r="AAG269" s="35"/>
      <c r="AAH269" s="35"/>
      <c r="AAI269" s="35"/>
      <c r="AAJ269" s="35"/>
      <c r="AAK269" s="35"/>
      <c r="AAL269" s="35"/>
      <c r="AAM269" s="35"/>
      <c r="AAN269" s="35"/>
      <c r="AAO269" s="35"/>
      <c r="AAP269" s="35"/>
      <c r="AAQ269" s="35"/>
      <c r="AAR269" s="35"/>
      <c r="AAS269" s="35"/>
      <c r="AAT269" s="35"/>
      <c r="AAU269" s="35"/>
      <c r="AAV269" s="35"/>
      <c r="AAW269" s="35"/>
      <c r="AAX269" s="35"/>
      <c r="AAY269" s="35"/>
      <c r="AAZ269" s="35"/>
      <c r="ABA269" s="35"/>
      <c r="ABB269" s="35"/>
      <c r="ABC269" s="35"/>
      <c r="ABD269" s="35"/>
      <c r="ABE269" s="35"/>
      <c r="ABF269" s="35"/>
      <c r="ABG269" s="35"/>
      <c r="ABH269" s="35"/>
      <c r="ABI269" s="35"/>
      <c r="ABJ269" s="35"/>
      <c r="ABK269" s="35"/>
      <c r="ABL269" s="35"/>
      <c r="ABM269" s="35"/>
      <c r="ABN269" s="35"/>
      <c r="ABO269" s="35"/>
      <c r="ABP269" s="35"/>
      <c r="ABQ269" s="35"/>
      <c r="ABR269" s="35"/>
      <c r="ABS269" s="35"/>
      <c r="ABT269" s="35"/>
      <c r="ABU269" s="35"/>
      <c r="ABV269" s="35"/>
      <c r="ABW269" s="35"/>
      <c r="ABX269" s="35"/>
      <c r="ABY269" s="35"/>
      <c r="ABZ269" s="35"/>
      <c r="ACA269" s="35"/>
      <c r="ACB269" s="35"/>
      <c r="ACC269" s="35"/>
      <c r="ACD269" s="35"/>
      <c r="ACE269" s="35"/>
      <c r="ACF269" s="35"/>
      <c r="ACG269" s="35"/>
      <c r="ACH269" s="35"/>
      <c r="ACI269" s="35"/>
      <c r="ACJ269" s="35"/>
      <c r="ACK269" s="35"/>
      <c r="ACL269" s="35"/>
      <c r="ACM269" s="35"/>
      <c r="ACN269" s="35"/>
      <c r="ACO269" s="35"/>
      <c r="ACP269" s="35"/>
      <c r="ACQ269" s="35"/>
      <c r="ACR269" s="35"/>
      <c r="ACS269" s="35"/>
      <c r="ACT269" s="35"/>
      <c r="ACU269" s="35"/>
      <c r="ACV269" s="35"/>
      <c r="ACW269" s="35"/>
      <c r="ACX269" s="35"/>
      <c r="ACY269" s="35"/>
      <c r="ACZ269" s="35"/>
      <c r="ADA269" s="35"/>
      <c r="ADB269" s="35"/>
      <c r="ADC269" s="35"/>
      <c r="ADD269" s="35"/>
      <c r="ADE269" s="35"/>
      <c r="ADF269" s="35"/>
      <c r="ADG269" s="35"/>
      <c r="ADH269" s="35"/>
      <c r="ADI269" s="35"/>
      <c r="ADJ269" s="35"/>
      <c r="ADK269" s="35"/>
      <c r="ADL269" s="35"/>
      <c r="ADM269" s="35"/>
      <c r="ADN269" s="35"/>
      <c r="ADO269" s="35"/>
      <c r="ADP269" s="35"/>
      <c r="ADQ269" s="35"/>
      <c r="ADR269" s="35"/>
      <c r="ADS269" s="35"/>
      <c r="ADT269" s="35"/>
      <c r="ADU269" s="35"/>
      <c r="ADV269" s="35"/>
      <c r="ADW269" s="35"/>
      <c r="ADX269" s="35"/>
      <c r="ADY269" s="35"/>
      <c r="ADZ269" s="35"/>
      <c r="AEA269" s="35"/>
      <c r="AEB269" s="35"/>
      <c r="AEC269" s="35"/>
      <c r="AED269" s="35"/>
      <c r="AEE269" s="35"/>
      <c r="AEF269" s="35"/>
      <c r="AEG269" s="35"/>
      <c r="AEH269" s="35"/>
      <c r="AEI269" s="35"/>
      <c r="AEJ269" s="35"/>
      <c r="AEK269" s="35"/>
      <c r="AEL269" s="35"/>
      <c r="AEM269" s="35"/>
      <c r="AEN269" s="35"/>
      <c r="AEO269" s="35"/>
      <c r="AEP269" s="35"/>
      <c r="AEQ269" s="35"/>
      <c r="AER269" s="35"/>
      <c r="AES269" s="35"/>
      <c r="AET269" s="35"/>
      <c r="AEU269" s="35"/>
      <c r="AEV269" s="35"/>
      <c r="AEW269" s="35"/>
      <c r="AEX269" s="35"/>
      <c r="AEY269" s="35"/>
      <c r="AEZ269" s="35"/>
      <c r="AFA269" s="35"/>
      <c r="AFB269" s="35"/>
      <c r="AFC269" s="35"/>
      <c r="AFD269" s="35"/>
      <c r="AFE269" s="35"/>
      <c r="AFF269" s="35"/>
      <c r="AFG269" s="35"/>
      <c r="AFH269" s="35"/>
      <c r="AFI269" s="35"/>
      <c r="AFJ269" s="35"/>
      <c r="AFK269" s="35"/>
      <c r="AFL269" s="35"/>
      <c r="AFM269" s="35"/>
      <c r="AFN269" s="35"/>
      <c r="AFO269" s="35"/>
      <c r="AFP269" s="35"/>
      <c r="AFQ269" s="35"/>
      <c r="AFR269" s="35"/>
      <c r="AFS269" s="35"/>
      <c r="AFT269" s="35"/>
      <c r="AFU269" s="35"/>
      <c r="AFV269" s="35"/>
      <c r="AFW269" s="35"/>
      <c r="AFX269" s="35"/>
      <c r="AFY269" s="35"/>
      <c r="AFZ269" s="35"/>
      <c r="AGA269" s="35"/>
      <c r="AGB269" s="35"/>
      <c r="AGC269" s="35"/>
      <c r="AGD269" s="35"/>
      <c r="AGE269" s="35"/>
      <c r="AGF269" s="35"/>
      <c r="AGG269" s="35"/>
      <c r="AGH269" s="35"/>
      <c r="AGI269" s="35"/>
      <c r="AGJ269" s="35"/>
      <c r="AGK269" s="35"/>
      <c r="AGL269" s="35"/>
      <c r="AGM269" s="35"/>
      <c r="AGN269" s="35"/>
      <c r="AGO269" s="35"/>
      <c r="AGP269" s="35"/>
      <c r="AGQ269" s="35"/>
      <c r="AGR269" s="35"/>
      <c r="AGS269" s="35"/>
      <c r="AGT269" s="35"/>
      <c r="AGU269" s="35"/>
      <c r="AGV269" s="35"/>
      <c r="AGW269" s="35"/>
      <c r="AGX269" s="35"/>
      <c r="AGY269" s="35"/>
      <c r="AGZ269" s="35"/>
      <c r="AHA269" s="35"/>
      <c r="AHB269" s="35"/>
      <c r="AHC269" s="35"/>
      <c r="AHD269" s="35"/>
      <c r="AHE269" s="35"/>
      <c r="AHF269" s="35"/>
      <c r="AHG269" s="35"/>
      <c r="AHH269" s="35"/>
      <c r="AHI269" s="35"/>
      <c r="AHJ269" s="35"/>
      <c r="AHK269" s="35"/>
      <c r="AHL269" s="35"/>
      <c r="AHM269" s="35"/>
      <c r="AHN269" s="35"/>
      <c r="AHO269" s="35"/>
      <c r="AHP269" s="35"/>
      <c r="AHQ269" s="35"/>
      <c r="AHR269" s="35"/>
      <c r="AHS269" s="35"/>
      <c r="AHT269" s="35"/>
      <c r="AHU269" s="35"/>
      <c r="AHV269" s="35"/>
      <c r="AHW269" s="35"/>
      <c r="AHX269" s="35"/>
      <c r="AHY269" s="35"/>
      <c r="AHZ269" s="35"/>
      <c r="AIA269" s="35"/>
      <c r="AIB269" s="35"/>
      <c r="AIC269" s="35"/>
      <c r="AID269" s="35"/>
      <c r="AIE269" s="35"/>
      <c r="AIF269" s="35"/>
      <c r="AIG269" s="35"/>
      <c r="AIH269" s="35"/>
      <c r="AII269" s="35"/>
      <c r="AIJ269" s="35"/>
      <c r="AIK269" s="35"/>
      <c r="AIL269" s="35"/>
      <c r="AIM269" s="35"/>
      <c r="AIN269" s="35"/>
      <c r="AIO269" s="35"/>
      <c r="AIP269" s="35"/>
      <c r="AIQ269" s="35"/>
      <c r="AIR269" s="35"/>
      <c r="AIS269" s="35"/>
      <c r="AIT269" s="35"/>
      <c r="AIU269" s="35"/>
      <c r="AIV269" s="35"/>
      <c r="AIW269" s="35"/>
      <c r="AIX269" s="35"/>
      <c r="AIY269" s="35"/>
      <c r="AIZ269" s="35"/>
      <c r="AJA269" s="35"/>
      <c r="AJB269" s="35"/>
      <c r="AJC269" s="35"/>
      <c r="AJD269" s="35"/>
      <c r="AJE269" s="35"/>
      <c r="AJF269" s="35"/>
      <c r="AJG269" s="35"/>
      <c r="AJH269" s="35"/>
      <c r="AJI269" s="35"/>
      <c r="AJJ269" s="35"/>
      <c r="AJK269" s="35"/>
      <c r="AJL269" s="35"/>
      <c r="AJM269" s="35"/>
      <c r="AJN269" s="35"/>
      <c r="AJO269" s="35"/>
      <c r="AJP269" s="35"/>
      <c r="AJQ269" s="35"/>
      <c r="AJR269" s="35"/>
      <c r="AJS269" s="35"/>
      <c r="AJT269" s="35"/>
      <c r="AJU269" s="35"/>
      <c r="AJV269" s="35"/>
      <c r="AJW269" s="35"/>
      <c r="AJX269" s="35"/>
      <c r="AJY269" s="35"/>
      <c r="AJZ269" s="35"/>
      <c r="AKA269" s="35"/>
      <c r="AKB269" s="35"/>
      <c r="AKC269" s="35"/>
      <c r="AKD269" s="35"/>
      <c r="AKE269" s="35"/>
      <c r="AKF269" s="35"/>
      <c r="AKG269" s="35"/>
      <c r="AKH269" s="35"/>
      <c r="AKI269" s="35"/>
      <c r="AKJ269" s="35"/>
      <c r="AKK269" s="35"/>
      <c r="AKL269" s="35"/>
      <c r="AKM269" s="35"/>
      <c r="AKN269" s="35"/>
      <c r="AKO269" s="35"/>
      <c r="AKP269" s="35"/>
      <c r="AKQ269" s="35"/>
      <c r="AKR269" s="35"/>
      <c r="AKS269" s="35"/>
      <c r="AKT269" s="35"/>
      <c r="AKU269" s="35"/>
      <c r="AKV269" s="35"/>
      <c r="AKW269" s="35"/>
      <c r="AKX269" s="35"/>
      <c r="AKY269" s="35"/>
      <c r="AKZ269" s="35"/>
      <c r="ALA269" s="35"/>
      <c r="ALB269" s="35"/>
      <c r="ALC269" s="35"/>
      <c r="ALD269" s="35"/>
      <c r="ALE269" s="35"/>
      <c r="ALF269" s="35"/>
      <c r="ALG269" s="35"/>
      <c r="ALH269" s="35"/>
      <c r="ALI269" s="35"/>
      <c r="ALJ269" s="35"/>
      <c r="ALK269" s="35"/>
      <c r="ALL269" s="35"/>
      <c r="ALM269" s="35"/>
      <c r="ALN269" s="35"/>
      <c r="ALO269" s="35"/>
      <c r="ALP269" s="35"/>
      <c r="ALQ269" s="35"/>
      <c r="ALR269" s="35"/>
      <c r="ALS269" s="35"/>
      <c r="ALT269" s="35"/>
      <c r="ALU269" s="35"/>
      <c r="ALV269" s="35"/>
      <c r="ALW269" s="35"/>
      <c r="ALX269" s="35"/>
      <c r="ALY269" s="35"/>
      <c r="ALZ269" s="35"/>
      <c r="AMA269" s="35"/>
    </row>
    <row r="270" spans="14:1015">
      <c r="N270" s="3">
        <f>Y270*info!T$4+AC270*info!T$5+AG270*info!T$6+AK270*info!T$7+N269</f>
        <v>6.7685999999999957</v>
      </c>
      <c r="P270" s="45">
        <v>230</v>
      </c>
      <c r="Q270" s="131"/>
      <c r="R270" s="131"/>
      <c r="S270" s="161">
        <f t="shared" si="125"/>
        <v>4.0615810276679848E-2</v>
      </c>
      <c r="T270" s="169">
        <f>AA269*$AA$30*$AA$34*(1-$AA$32)+AE269*$AE$30*$AE$34*(1-$AE$32)+AI269*$AI$30*$AI$34*(1-$AI$32)+AM269*$AM$30*$AM$34*(1-$AM$32)+AQ269*$AQ$30*$AQ$34*(1-$AQ$32)+AU269*$AU$30*$AU$34*(1-$AU$32)+Q270-R270+AW269+AX269+Advance!G244</f>
        <v>0.37769999999999893</v>
      </c>
      <c r="U270" s="132">
        <f t="shared" si="134"/>
        <v>0</v>
      </c>
      <c r="V270" s="165">
        <f t="shared" si="113"/>
        <v>0.37769999999999893</v>
      </c>
      <c r="W270" s="166">
        <f t="shared" si="126"/>
        <v>14.712</v>
      </c>
      <c r="X270" s="49"/>
      <c r="Y270" s="42">
        <f t="shared" si="105"/>
        <v>0</v>
      </c>
      <c r="Z270" s="46">
        <f t="shared" si="127"/>
        <v>0</v>
      </c>
      <c r="AA270" s="47">
        <f t="shared" si="114"/>
        <v>0</v>
      </c>
      <c r="AB270" s="48">
        <f t="shared" si="115"/>
        <v>0.37769999999999893</v>
      </c>
      <c r="AC270" s="49">
        <f t="shared" si="116"/>
        <v>0</v>
      </c>
      <c r="AD270" s="46">
        <f t="shared" si="128"/>
        <v>0</v>
      </c>
      <c r="AE270" s="46">
        <f t="shared" si="117"/>
        <v>100</v>
      </c>
      <c r="AF270" s="50">
        <f t="shared" si="106"/>
        <v>0.37769999999999893</v>
      </c>
      <c r="AG270" s="42">
        <f t="shared" si="129"/>
        <v>6</v>
      </c>
      <c r="AH270" s="46">
        <f t="shared" si="130"/>
        <v>-6</v>
      </c>
      <c r="AI270" s="46">
        <f t="shared" si="118"/>
        <v>200</v>
      </c>
      <c r="AJ270" s="50">
        <f t="shared" si="107"/>
        <v>0.23369999999999891</v>
      </c>
      <c r="AK270" s="42">
        <f t="shared" si="119"/>
        <v>6</v>
      </c>
      <c r="AL270" s="46">
        <f t="shared" si="131"/>
        <v>-8</v>
      </c>
      <c r="AM270" s="46">
        <f t="shared" si="120"/>
        <v>242</v>
      </c>
      <c r="AN270" s="50">
        <f t="shared" si="108"/>
        <v>1.7699999999998939E-2</v>
      </c>
      <c r="AO270" s="42">
        <f t="shared" si="121"/>
        <v>0</v>
      </c>
      <c r="AP270" s="46">
        <f t="shared" si="132"/>
        <v>0</v>
      </c>
      <c r="AQ270" s="46">
        <f t="shared" si="122"/>
        <v>0</v>
      </c>
      <c r="AR270" s="50">
        <f t="shared" si="109"/>
        <v>1.7699999999998939E-2</v>
      </c>
      <c r="AS270" s="42">
        <f t="shared" si="123"/>
        <v>0</v>
      </c>
      <c r="AT270" s="46">
        <f t="shared" si="133"/>
        <v>0</v>
      </c>
      <c r="AU270" s="46">
        <f t="shared" si="124"/>
        <v>0</v>
      </c>
      <c r="AV270" s="51">
        <f t="shared" si="110"/>
        <v>1.7699999999998939E-2</v>
      </c>
      <c r="AW270" s="42">
        <f t="shared" si="111"/>
        <v>0.37769999999999893</v>
      </c>
      <c r="AX270" s="43">
        <f t="shared" si="112"/>
        <v>-0.36</v>
      </c>
      <c r="AY270" s="42">
        <f t="shared" si="135"/>
        <v>542</v>
      </c>
      <c r="AZ270" s="52">
        <f t="shared" si="136"/>
        <v>14.712</v>
      </c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  <c r="QR270" s="35"/>
      <c r="QS270" s="35"/>
      <c r="QT270" s="35"/>
      <c r="QU270" s="35"/>
      <c r="QV270" s="35"/>
      <c r="QW270" s="35"/>
      <c r="QX270" s="35"/>
      <c r="QY270" s="35"/>
      <c r="QZ270" s="35"/>
      <c r="RA270" s="35"/>
      <c r="RB270" s="35"/>
      <c r="RC270" s="35"/>
      <c r="RD270" s="35"/>
      <c r="RE270" s="35"/>
      <c r="RF270" s="35"/>
      <c r="RG270" s="35"/>
      <c r="RH270" s="35"/>
      <c r="RI270" s="35"/>
      <c r="RJ270" s="35"/>
      <c r="RK270" s="35"/>
      <c r="RL270" s="35"/>
      <c r="RM270" s="35"/>
      <c r="RN270" s="35"/>
      <c r="RO270" s="35"/>
      <c r="RP270" s="35"/>
      <c r="RQ270" s="35"/>
      <c r="RR270" s="35"/>
      <c r="RS270" s="35"/>
      <c r="RT270" s="35"/>
      <c r="RU270" s="35"/>
      <c r="RV270" s="35"/>
      <c r="RW270" s="35"/>
      <c r="RX270" s="35"/>
      <c r="RY270" s="35"/>
      <c r="RZ270" s="35"/>
      <c r="SA270" s="35"/>
      <c r="SB270" s="35"/>
      <c r="SC270" s="35"/>
      <c r="SD270" s="35"/>
      <c r="SE270" s="35"/>
      <c r="SF270" s="35"/>
      <c r="SG270" s="35"/>
      <c r="SH270" s="35"/>
      <c r="SI270" s="35"/>
      <c r="SJ270" s="35"/>
      <c r="SK270" s="35"/>
      <c r="SL270" s="35"/>
      <c r="SM270" s="35"/>
      <c r="SN270" s="35"/>
      <c r="SO270" s="35"/>
      <c r="SP270" s="35"/>
      <c r="SQ270" s="35"/>
      <c r="SR270" s="35"/>
      <c r="SS270" s="35"/>
      <c r="ST270" s="35"/>
      <c r="SU270" s="35"/>
      <c r="SV270" s="35"/>
      <c r="SW270" s="35"/>
      <c r="SX270" s="35"/>
      <c r="SY270" s="35"/>
      <c r="SZ270" s="35"/>
      <c r="TA270" s="35"/>
      <c r="TB270" s="35"/>
      <c r="TC270" s="35"/>
      <c r="TD270" s="35"/>
      <c r="TE270" s="35"/>
      <c r="TF270" s="35"/>
      <c r="TG270" s="35"/>
      <c r="TH270" s="35"/>
      <c r="TI270" s="35"/>
      <c r="TJ270" s="35"/>
      <c r="TK270" s="35"/>
      <c r="TL270" s="35"/>
      <c r="TM270" s="35"/>
      <c r="TN270" s="35"/>
      <c r="TO270" s="35"/>
      <c r="TP270" s="35"/>
      <c r="TQ270" s="35"/>
      <c r="TR270" s="35"/>
      <c r="TS270" s="35"/>
      <c r="TT270" s="35"/>
      <c r="TU270" s="35"/>
      <c r="TV270" s="35"/>
      <c r="TW270" s="35"/>
      <c r="TX270" s="35"/>
      <c r="TY270" s="35"/>
      <c r="TZ270" s="35"/>
      <c r="UA270" s="35"/>
      <c r="UB270" s="35"/>
      <c r="UC270" s="35"/>
      <c r="UD270" s="35"/>
      <c r="UE270" s="35"/>
      <c r="UF270" s="35"/>
      <c r="UG270" s="35"/>
      <c r="UH270" s="35"/>
      <c r="UI270" s="35"/>
      <c r="UJ270" s="35"/>
      <c r="UK270" s="35"/>
      <c r="UL270" s="35"/>
      <c r="UM270" s="35"/>
      <c r="UN270" s="35"/>
      <c r="UO270" s="35"/>
      <c r="UP270" s="35"/>
      <c r="UQ270" s="35"/>
      <c r="UR270" s="35"/>
      <c r="US270" s="35"/>
      <c r="UT270" s="35"/>
      <c r="UU270" s="35"/>
      <c r="UV270" s="35"/>
      <c r="UW270" s="35"/>
      <c r="UX270" s="35"/>
      <c r="UY270" s="35"/>
      <c r="UZ270" s="35"/>
      <c r="VA270" s="35"/>
      <c r="VB270" s="35"/>
      <c r="VC270" s="35"/>
      <c r="VD270" s="35"/>
      <c r="VE270" s="35"/>
      <c r="VF270" s="35"/>
      <c r="VG270" s="35"/>
      <c r="VH270" s="35"/>
      <c r="VI270" s="35"/>
      <c r="VJ270" s="35"/>
      <c r="VK270" s="35"/>
      <c r="VL270" s="35"/>
      <c r="VM270" s="35"/>
      <c r="VN270" s="35"/>
      <c r="VO270" s="35"/>
      <c r="VP270" s="35"/>
      <c r="VQ270" s="35"/>
      <c r="VR270" s="35"/>
      <c r="VS270" s="35"/>
      <c r="VT270" s="35"/>
      <c r="VU270" s="35"/>
      <c r="VV270" s="35"/>
      <c r="VW270" s="35"/>
      <c r="VX270" s="35"/>
      <c r="VY270" s="35"/>
      <c r="VZ270" s="35"/>
      <c r="WA270" s="35"/>
      <c r="WB270" s="35"/>
      <c r="WC270" s="35"/>
      <c r="WD270" s="35"/>
      <c r="WE270" s="35"/>
      <c r="WF270" s="35"/>
      <c r="WG270" s="35"/>
      <c r="WH270" s="35"/>
      <c r="WI270" s="35"/>
      <c r="WJ270" s="35"/>
      <c r="WK270" s="35"/>
      <c r="WL270" s="35"/>
      <c r="WM270" s="35"/>
      <c r="WN270" s="35"/>
      <c r="WO270" s="35"/>
      <c r="WP270" s="35"/>
      <c r="WQ270" s="35"/>
      <c r="WR270" s="35"/>
      <c r="WS270" s="35"/>
      <c r="WT270" s="35"/>
      <c r="WU270" s="35"/>
      <c r="WV270" s="35"/>
      <c r="WW270" s="35"/>
      <c r="WX270" s="35"/>
      <c r="WY270" s="35"/>
      <c r="WZ270" s="35"/>
      <c r="XA270" s="35"/>
      <c r="XB270" s="35"/>
      <c r="XC270" s="35"/>
      <c r="XD270" s="35"/>
      <c r="XE270" s="35"/>
      <c r="XF270" s="35"/>
      <c r="XG270" s="35"/>
      <c r="XH270" s="35"/>
      <c r="XI270" s="35"/>
      <c r="XJ270" s="35"/>
      <c r="XK270" s="35"/>
      <c r="XL270" s="35"/>
      <c r="XM270" s="35"/>
      <c r="XN270" s="35"/>
      <c r="XO270" s="35"/>
      <c r="XP270" s="35"/>
      <c r="XQ270" s="35"/>
      <c r="XR270" s="35"/>
      <c r="XS270" s="35"/>
      <c r="XT270" s="35"/>
      <c r="XU270" s="35"/>
      <c r="XV270" s="35"/>
      <c r="XW270" s="35"/>
      <c r="XX270" s="35"/>
      <c r="XY270" s="35"/>
      <c r="XZ270" s="35"/>
      <c r="YA270" s="35"/>
      <c r="YB270" s="35"/>
      <c r="YC270" s="35"/>
      <c r="YD270" s="35"/>
      <c r="YE270" s="35"/>
      <c r="YF270" s="35"/>
      <c r="YG270" s="35"/>
      <c r="YH270" s="35"/>
      <c r="YI270" s="35"/>
      <c r="YJ270" s="35"/>
      <c r="YK270" s="35"/>
      <c r="YL270" s="35"/>
      <c r="YM270" s="35"/>
      <c r="YN270" s="35"/>
      <c r="YO270" s="35"/>
      <c r="YP270" s="35"/>
      <c r="YQ270" s="35"/>
      <c r="YR270" s="35"/>
      <c r="YS270" s="35"/>
      <c r="YT270" s="35"/>
      <c r="YU270" s="35"/>
      <c r="YV270" s="35"/>
      <c r="YW270" s="35"/>
      <c r="YX270" s="35"/>
      <c r="YY270" s="35"/>
      <c r="YZ270" s="35"/>
      <c r="ZA270" s="35"/>
      <c r="ZB270" s="35"/>
      <c r="ZC270" s="35"/>
      <c r="ZD270" s="35"/>
      <c r="ZE270" s="35"/>
      <c r="ZF270" s="35"/>
      <c r="ZG270" s="35"/>
      <c r="ZH270" s="35"/>
      <c r="ZI270" s="35"/>
      <c r="ZJ270" s="35"/>
      <c r="ZK270" s="35"/>
      <c r="ZL270" s="35"/>
      <c r="ZM270" s="35"/>
      <c r="ZN270" s="35"/>
      <c r="ZO270" s="35"/>
      <c r="ZP270" s="35"/>
      <c r="ZQ270" s="35"/>
      <c r="ZR270" s="35"/>
      <c r="ZS270" s="35"/>
      <c r="ZT270" s="35"/>
      <c r="ZU270" s="35"/>
      <c r="ZV270" s="35"/>
      <c r="ZW270" s="35"/>
      <c r="ZX270" s="35"/>
      <c r="ZY270" s="35"/>
      <c r="ZZ270" s="35"/>
      <c r="AAA270" s="35"/>
      <c r="AAB270" s="35"/>
      <c r="AAC270" s="35"/>
      <c r="AAD270" s="35"/>
      <c r="AAE270" s="35"/>
      <c r="AAF270" s="35"/>
      <c r="AAG270" s="35"/>
      <c r="AAH270" s="35"/>
      <c r="AAI270" s="35"/>
      <c r="AAJ270" s="35"/>
      <c r="AAK270" s="35"/>
      <c r="AAL270" s="35"/>
      <c r="AAM270" s="35"/>
      <c r="AAN270" s="35"/>
      <c r="AAO270" s="35"/>
      <c r="AAP270" s="35"/>
      <c r="AAQ270" s="35"/>
      <c r="AAR270" s="35"/>
      <c r="AAS270" s="35"/>
      <c r="AAT270" s="35"/>
      <c r="AAU270" s="35"/>
      <c r="AAV270" s="35"/>
      <c r="AAW270" s="35"/>
      <c r="AAX270" s="35"/>
      <c r="AAY270" s="35"/>
      <c r="AAZ270" s="35"/>
      <c r="ABA270" s="35"/>
      <c r="ABB270" s="35"/>
      <c r="ABC270" s="35"/>
      <c r="ABD270" s="35"/>
      <c r="ABE270" s="35"/>
      <c r="ABF270" s="35"/>
      <c r="ABG270" s="35"/>
      <c r="ABH270" s="35"/>
      <c r="ABI270" s="35"/>
      <c r="ABJ270" s="35"/>
      <c r="ABK270" s="35"/>
      <c r="ABL270" s="35"/>
      <c r="ABM270" s="35"/>
      <c r="ABN270" s="35"/>
      <c r="ABO270" s="35"/>
      <c r="ABP270" s="35"/>
      <c r="ABQ270" s="35"/>
      <c r="ABR270" s="35"/>
      <c r="ABS270" s="35"/>
      <c r="ABT270" s="35"/>
      <c r="ABU270" s="35"/>
      <c r="ABV270" s="35"/>
      <c r="ABW270" s="35"/>
      <c r="ABX270" s="35"/>
      <c r="ABY270" s="35"/>
      <c r="ABZ270" s="35"/>
      <c r="ACA270" s="35"/>
      <c r="ACB270" s="35"/>
      <c r="ACC270" s="35"/>
      <c r="ACD270" s="35"/>
      <c r="ACE270" s="35"/>
      <c r="ACF270" s="35"/>
      <c r="ACG270" s="35"/>
      <c r="ACH270" s="35"/>
      <c r="ACI270" s="35"/>
      <c r="ACJ270" s="35"/>
      <c r="ACK270" s="35"/>
      <c r="ACL270" s="35"/>
      <c r="ACM270" s="35"/>
      <c r="ACN270" s="35"/>
      <c r="ACO270" s="35"/>
      <c r="ACP270" s="35"/>
      <c r="ACQ270" s="35"/>
      <c r="ACR270" s="35"/>
      <c r="ACS270" s="35"/>
      <c r="ACT270" s="35"/>
      <c r="ACU270" s="35"/>
      <c r="ACV270" s="35"/>
      <c r="ACW270" s="35"/>
      <c r="ACX270" s="35"/>
      <c r="ACY270" s="35"/>
      <c r="ACZ270" s="35"/>
      <c r="ADA270" s="35"/>
      <c r="ADB270" s="35"/>
      <c r="ADC270" s="35"/>
      <c r="ADD270" s="35"/>
      <c r="ADE270" s="35"/>
      <c r="ADF270" s="35"/>
      <c r="ADG270" s="35"/>
      <c r="ADH270" s="35"/>
      <c r="ADI270" s="35"/>
      <c r="ADJ270" s="35"/>
      <c r="ADK270" s="35"/>
      <c r="ADL270" s="35"/>
      <c r="ADM270" s="35"/>
      <c r="ADN270" s="35"/>
      <c r="ADO270" s="35"/>
      <c r="ADP270" s="35"/>
      <c r="ADQ270" s="35"/>
      <c r="ADR270" s="35"/>
      <c r="ADS270" s="35"/>
      <c r="ADT270" s="35"/>
      <c r="ADU270" s="35"/>
      <c r="ADV270" s="35"/>
      <c r="ADW270" s="35"/>
      <c r="ADX270" s="35"/>
      <c r="ADY270" s="35"/>
      <c r="ADZ270" s="35"/>
      <c r="AEA270" s="35"/>
      <c r="AEB270" s="35"/>
      <c r="AEC270" s="35"/>
      <c r="AED270" s="35"/>
      <c r="AEE270" s="35"/>
      <c r="AEF270" s="35"/>
      <c r="AEG270" s="35"/>
      <c r="AEH270" s="35"/>
      <c r="AEI270" s="35"/>
      <c r="AEJ270" s="35"/>
      <c r="AEK270" s="35"/>
      <c r="AEL270" s="35"/>
      <c r="AEM270" s="35"/>
      <c r="AEN270" s="35"/>
      <c r="AEO270" s="35"/>
      <c r="AEP270" s="35"/>
      <c r="AEQ270" s="35"/>
      <c r="AER270" s="35"/>
      <c r="AES270" s="35"/>
      <c r="AET270" s="35"/>
      <c r="AEU270" s="35"/>
      <c r="AEV270" s="35"/>
      <c r="AEW270" s="35"/>
      <c r="AEX270" s="35"/>
      <c r="AEY270" s="35"/>
      <c r="AEZ270" s="35"/>
      <c r="AFA270" s="35"/>
      <c r="AFB270" s="35"/>
      <c r="AFC270" s="35"/>
      <c r="AFD270" s="35"/>
      <c r="AFE270" s="35"/>
      <c r="AFF270" s="35"/>
      <c r="AFG270" s="35"/>
      <c r="AFH270" s="35"/>
      <c r="AFI270" s="35"/>
      <c r="AFJ270" s="35"/>
      <c r="AFK270" s="35"/>
      <c r="AFL270" s="35"/>
      <c r="AFM270" s="35"/>
      <c r="AFN270" s="35"/>
      <c r="AFO270" s="35"/>
      <c r="AFP270" s="35"/>
      <c r="AFQ270" s="35"/>
      <c r="AFR270" s="35"/>
      <c r="AFS270" s="35"/>
      <c r="AFT270" s="35"/>
      <c r="AFU270" s="35"/>
      <c r="AFV270" s="35"/>
      <c r="AFW270" s="35"/>
      <c r="AFX270" s="35"/>
      <c r="AFY270" s="35"/>
      <c r="AFZ270" s="35"/>
      <c r="AGA270" s="35"/>
      <c r="AGB270" s="35"/>
      <c r="AGC270" s="35"/>
      <c r="AGD270" s="35"/>
      <c r="AGE270" s="35"/>
      <c r="AGF270" s="35"/>
      <c r="AGG270" s="35"/>
      <c r="AGH270" s="35"/>
      <c r="AGI270" s="35"/>
      <c r="AGJ270" s="35"/>
      <c r="AGK270" s="35"/>
      <c r="AGL270" s="35"/>
      <c r="AGM270" s="35"/>
      <c r="AGN270" s="35"/>
      <c r="AGO270" s="35"/>
      <c r="AGP270" s="35"/>
      <c r="AGQ270" s="35"/>
      <c r="AGR270" s="35"/>
      <c r="AGS270" s="35"/>
      <c r="AGT270" s="35"/>
      <c r="AGU270" s="35"/>
      <c r="AGV270" s="35"/>
      <c r="AGW270" s="35"/>
      <c r="AGX270" s="35"/>
      <c r="AGY270" s="35"/>
      <c r="AGZ270" s="35"/>
      <c r="AHA270" s="35"/>
      <c r="AHB270" s="35"/>
      <c r="AHC270" s="35"/>
      <c r="AHD270" s="35"/>
      <c r="AHE270" s="35"/>
      <c r="AHF270" s="35"/>
      <c r="AHG270" s="35"/>
      <c r="AHH270" s="35"/>
      <c r="AHI270" s="35"/>
      <c r="AHJ270" s="35"/>
      <c r="AHK270" s="35"/>
      <c r="AHL270" s="35"/>
      <c r="AHM270" s="35"/>
      <c r="AHN270" s="35"/>
      <c r="AHO270" s="35"/>
      <c r="AHP270" s="35"/>
      <c r="AHQ270" s="35"/>
      <c r="AHR270" s="35"/>
      <c r="AHS270" s="35"/>
      <c r="AHT270" s="35"/>
      <c r="AHU270" s="35"/>
      <c r="AHV270" s="35"/>
      <c r="AHW270" s="35"/>
      <c r="AHX270" s="35"/>
      <c r="AHY270" s="35"/>
      <c r="AHZ270" s="35"/>
      <c r="AIA270" s="35"/>
      <c r="AIB270" s="35"/>
      <c r="AIC270" s="35"/>
      <c r="AID270" s="35"/>
      <c r="AIE270" s="35"/>
      <c r="AIF270" s="35"/>
      <c r="AIG270" s="35"/>
      <c r="AIH270" s="35"/>
      <c r="AII270" s="35"/>
      <c r="AIJ270" s="35"/>
      <c r="AIK270" s="35"/>
      <c r="AIL270" s="35"/>
      <c r="AIM270" s="35"/>
      <c r="AIN270" s="35"/>
      <c r="AIO270" s="35"/>
      <c r="AIP270" s="35"/>
      <c r="AIQ270" s="35"/>
      <c r="AIR270" s="35"/>
      <c r="AIS270" s="35"/>
      <c r="AIT270" s="35"/>
      <c r="AIU270" s="35"/>
      <c r="AIV270" s="35"/>
      <c r="AIW270" s="35"/>
      <c r="AIX270" s="35"/>
      <c r="AIY270" s="35"/>
      <c r="AIZ270" s="35"/>
      <c r="AJA270" s="35"/>
      <c r="AJB270" s="35"/>
      <c r="AJC270" s="35"/>
      <c r="AJD270" s="35"/>
      <c r="AJE270" s="35"/>
      <c r="AJF270" s="35"/>
      <c r="AJG270" s="35"/>
      <c r="AJH270" s="35"/>
      <c r="AJI270" s="35"/>
      <c r="AJJ270" s="35"/>
      <c r="AJK270" s="35"/>
      <c r="AJL270" s="35"/>
      <c r="AJM270" s="35"/>
      <c r="AJN270" s="35"/>
      <c r="AJO270" s="35"/>
      <c r="AJP270" s="35"/>
      <c r="AJQ270" s="35"/>
      <c r="AJR270" s="35"/>
      <c r="AJS270" s="35"/>
      <c r="AJT270" s="35"/>
      <c r="AJU270" s="35"/>
      <c r="AJV270" s="35"/>
      <c r="AJW270" s="35"/>
      <c r="AJX270" s="35"/>
      <c r="AJY270" s="35"/>
      <c r="AJZ270" s="35"/>
      <c r="AKA270" s="35"/>
      <c r="AKB270" s="35"/>
      <c r="AKC270" s="35"/>
      <c r="AKD270" s="35"/>
      <c r="AKE270" s="35"/>
      <c r="AKF270" s="35"/>
      <c r="AKG270" s="35"/>
      <c r="AKH270" s="35"/>
      <c r="AKI270" s="35"/>
      <c r="AKJ270" s="35"/>
      <c r="AKK270" s="35"/>
      <c r="AKL270" s="35"/>
      <c r="AKM270" s="35"/>
      <c r="AKN270" s="35"/>
      <c r="AKO270" s="35"/>
      <c r="AKP270" s="35"/>
      <c r="AKQ270" s="35"/>
      <c r="AKR270" s="35"/>
      <c r="AKS270" s="35"/>
      <c r="AKT270" s="35"/>
      <c r="AKU270" s="35"/>
      <c r="AKV270" s="35"/>
      <c r="AKW270" s="35"/>
      <c r="AKX270" s="35"/>
      <c r="AKY270" s="35"/>
      <c r="AKZ270" s="35"/>
      <c r="ALA270" s="35"/>
      <c r="ALB270" s="35"/>
      <c r="ALC270" s="35"/>
      <c r="ALD270" s="35"/>
      <c r="ALE270" s="35"/>
      <c r="ALF270" s="35"/>
      <c r="ALG270" s="35"/>
      <c r="ALH270" s="35"/>
      <c r="ALI270" s="35"/>
      <c r="ALJ270" s="35"/>
      <c r="ALK270" s="35"/>
      <c r="ALL270" s="35"/>
      <c r="ALM270" s="35"/>
      <c r="ALN270" s="35"/>
      <c r="ALO270" s="35"/>
      <c r="ALP270" s="35"/>
      <c r="ALQ270" s="35"/>
      <c r="ALR270" s="35"/>
      <c r="ALS270" s="35"/>
      <c r="ALT270" s="35"/>
      <c r="ALU270" s="35"/>
      <c r="ALV270" s="35"/>
      <c r="ALW270" s="35"/>
      <c r="ALX270" s="35"/>
      <c r="ALY270" s="35"/>
      <c r="ALZ270" s="35"/>
      <c r="AMA270" s="35"/>
    </row>
    <row r="271" spans="14:1015">
      <c r="N271" s="3">
        <f>Y271*info!T$4+AC271*info!T$5+AG271*info!T$6+AK271*info!T$7+N270</f>
        <v>6.8117999999999954</v>
      </c>
      <c r="P271" s="45">
        <v>231</v>
      </c>
      <c r="Q271" s="131"/>
      <c r="R271" s="131"/>
      <c r="S271" s="161">
        <f t="shared" si="125"/>
        <v>4.0452173913043482E-2</v>
      </c>
      <c r="T271" s="169">
        <f>AA270*$AA$30*$AA$34*(1-$AA$32)+AE270*$AE$30*$AE$34*(1-$AE$32)+AI270*$AI$30*$AI$34*(1-$AI$32)+AM270*$AM$30*$AM$34*(1-$AM$32)+AQ270*$AQ$30*$AQ$34*(1-$AQ$32)+AU270*$AU$30*$AU$34*(1-$AU$32)+Q271-R271+AW270+AX270+Advance!G245</f>
        <v>0.38549999999999895</v>
      </c>
      <c r="U271" s="132">
        <f t="shared" si="134"/>
        <v>0</v>
      </c>
      <c r="V271" s="165">
        <f t="shared" si="113"/>
        <v>0.38549999999999895</v>
      </c>
      <c r="W271" s="166">
        <f t="shared" si="126"/>
        <v>14.639999999999999</v>
      </c>
      <c r="X271" s="49"/>
      <c r="Y271" s="42">
        <f t="shared" si="105"/>
        <v>0</v>
      </c>
      <c r="Z271" s="46">
        <f t="shared" si="127"/>
        <v>0</v>
      </c>
      <c r="AA271" s="47">
        <f t="shared" si="114"/>
        <v>0</v>
      </c>
      <c r="AB271" s="48">
        <f t="shared" si="115"/>
        <v>0.38549999999999895</v>
      </c>
      <c r="AC271" s="49">
        <f t="shared" si="116"/>
        <v>0</v>
      </c>
      <c r="AD271" s="46">
        <f t="shared" si="128"/>
        <v>0</v>
      </c>
      <c r="AE271" s="46">
        <f t="shared" si="117"/>
        <v>100</v>
      </c>
      <c r="AF271" s="50">
        <f t="shared" si="106"/>
        <v>0.38549999999999895</v>
      </c>
      <c r="AG271" s="42">
        <f t="shared" si="129"/>
        <v>6</v>
      </c>
      <c r="AH271" s="46">
        <f t="shared" si="130"/>
        <v>-6</v>
      </c>
      <c r="AI271" s="46">
        <f t="shared" si="118"/>
        <v>200</v>
      </c>
      <c r="AJ271" s="50">
        <f t="shared" si="107"/>
        <v>0.24149999999999894</v>
      </c>
      <c r="AK271" s="42">
        <f t="shared" si="119"/>
        <v>6</v>
      </c>
      <c r="AL271" s="46">
        <f t="shared" si="131"/>
        <v>-8</v>
      </c>
      <c r="AM271" s="46">
        <f t="shared" si="120"/>
        <v>240</v>
      </c>
      <c r="AN271" s="50">
        <f t="shared" si="108"/>
        <v>2.5499999999998968E-2</v>
      </c>
      <c r="AO271" s="42">
        <f t="shared" si="121"/>
        <v>0</v>
      </c>
      <c r="AP271" s="46">
        <f t="shared" si="132"/>
        <v>0</v>
      </c>
      <c r="AQ271" s="46">
        <f t="shared" si="122"/>
        <v>0</v>
      </c>
      <c r="AR271" s="50">
        <f t="shared" si="109"/>
        <v>2.5499999999998968E-2</v>
      </c>
      <c r="AS271" s="42">
        <f t="shared" si="123"/>
        <v>0</v>
      </c>
      <c r="AT271" s="46">
        <f t="shared" si="133"/>
        <v>0</v>
      </c>
      <c r="AU271" s="46">
        <f t="shared" si="124"/>
        <v>0</v>
      </c>
      <c r="AV271" s="51">
        <f t="shared" si="110"/>
        <v>2.5499999999998968E-2</v>
      </c>
      <c r="AW271" s="42">
        <f t="shared" si="111"/>
        <v>0.38549999999999895</v>
      </c>
      <c r="AX271" s="43">
        <f t="shared" si="112"/>
        <v>-0.36</v>
      </c>
      <c r="AY271" s="42">
        <f t="shared" si="135"/>
        <v>540</v>
      </c>
      <c r="AZ271" s="52">
        <f t="shared" si="136"/>
        <v>14.639999999999999</v>
      </c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  <c r="QR271" s="35"/>
      <c r="QS271" s="35"/>
      <c r="QT271" s="35"/>
      <c r="QU271" s="35"/>
      <c r="QV271" s="35"/>
      <c r="QW271" s="35"/>
      <c r="QX271" s="35"/>
      <c r="QY271" s="35"/>
      <c r="QZ271" s="35"/>
      <c r="RA271" s="35"/>
      <c r="RB271" s="35"/>
      <c r="RC271" s="35"/>
      <c r="RD271" s="35"/>
      <c r="RE271" s="35"/>
      <c r="RF271" s="35"/>
      <c r="RG271" s="35"/>
      <c r="RH271" s="35"/>
      <c r="RI271" s="35"/>
      <c r="RJ271" s="35"/>
      <c r="RK271" s="35"/>
      <c r="RL271" s="35"/>
      <c r="RM271" s="35"/>
      <c r="RN271" s="35"/>
      <c r="RO271" s="35"/>
      <c r="RP271" s="35"/>
      <c r="RQ271" s="35"/>
      <c r="RR271" s="35"/>
      <c r="RS271" s="35"/>
      <c r="RT271" s="35"/>
      <c r="RU271" s="35"/>
      <c r="RV271" s="35"/>
      <c r="RW271" s="35"/>
      <c r="RX271" s="35"/>
      <c r="RY271" s="35"/>
      <c r="RZ271" s="35"/>
      <c r="SA271" s="35"/>
      <c r="SB271" s="35"/>
      <c r="SC271" s="35"/>
      <c r="SD271" s="35"/>
      <c r="SE271" s="35"/>
      <c r="SF271" s="35"/>
      <c r="SG271" s="35"/>
      <c r="SH271" s="35"/>
      <c r="SI271" s="35"/>
      <c r="SJ271" s="35"/>
      <c r="SK271" s="35"/>
      <c r="SL271" s="35"/>
      <c r="SM271" s="35"/>
      <c r="SN271" s="35"/>
      <c r="SO271" s="35"/>
      <c r="SP271" s="35"/>
      <c r="SQ271" s="35"/>
      <c r="SR271" s="35"/>
      <c r="SS271" s="35"/>
      <c r="ST271" s="35"/>
      <c r="SU271" s="35"/>
      <c r="SV271" s="35"/>
      <c r="SW271" s="35"/>
      <c r="SX271" s="35"/>
      <c r="SY271" s="35"/>
      <c r="SZ271" s="35"/>
      <c r="TA271" s="35"/>
      <c r="TB271" s="35"/>
      <c r="TC271" s="35"/>
      <c r="TD271" s="35"/>
      <c r="TE271" s="35"/>
      <c r="TF271" s="35"/>
      <c r="TG271" s="35"/>
      <c r="TH271" s="35"/>
      <c r="TI271" s="35"/>
      <c r="TJ271" s="35"/>
      <c r="TK271" s="35"/>
      <c r="TL271" s="35"/>
      <c r="TM271" s="35"/>
      <c r="TN271" s="35"/>
      <c r="TO271" s="35"/>
      <c r="TP271" s="35"/>
      <c r="TQ271" s="35"/>
      <c r="TR271" s="35"/>
      <c r="TS271" s="35"/>
      <c r="TT271" s="35"/>
      <c r="TU271" s="35"/>
      <c r="TV271" s="35"/>
      <c r="TW271" s="35"/>
      <c r="TX271" s="35"/>
      <c r="TY271" s="35"/>
      <c r="TZ271" s="35"/>
      <c r="UA271" s="35"/>
      <c r="UB271" s="35"/>
      <c r="UC271" s="35"/>
      <c r="UD271" s="35"/>
      <c r="UE271" s="35"/>
      <c r="UF271" s="35"/>
      <c r="UG271" s="35"/>
      <c r="UH271" s="35"/>
      <c r="UI271" s="35"/>
      <c r="UJ271" s="35"/>
      <c r="UK271" s="35"/>
      <c r="UL271" s="35"/>
      <c r="UM271" s="35"/>
      <c r="UN271" s="35"/>
      <c r="UO271" s="35"/>
      <c r="UP271" s="35"/>
      <c r="UQ271" s="35"/>
      <c r="UR271" s="35"/>
      <c r="US271" s="35"/>
      <c r="UT271" s="35"/>
      <c r="UU271" s="35"/>
      <c r="UV271" s="35"/>
      <c r="UW271" s="35"/>
      <c r="UX271" s="35"/>
      <c r="UY271" s="35"/>
      <c r="UZ271" s="35"/>
      <c r="VA271" s="35"/>
      <c r="VB271" s="35"/>
      <c r="VC271" s="35"/>
      <c r="VD271" s="35"/>
      <c r="VE271" s="35"/>
      <c r="VF271" s="35"/>
      <c r="VG271" s="35"/>
      <c r="VH271" s="35"/>
      <c r="VI271" s="35"/>
      <c r="VJ271" s="35"/>
      <c r="VK271" s="35"/>
      <c r="VL271" s="35"/>
      <c r="VM271" s="35"/>
      <c r="VN271" s="35"/>
      <c r="VO271" s="35"/>
      <c r="VP271" s="35"/>
      <c r="VQ271" s="35"/>
      <c r="VR271" s="35"/>
      <c r="VS271" s="35"/>
      <c r="VT271" s="35"/>
      <c r="VU271" s="35"/>
      <c r="VV271" s="35"/>
      <c r="VW271" s="35"/>
      <c r="VX271" s="35"/>
      <c r="VY271" s="35"/>
      <c r="VZ271" s="35"/>
      <c r="WA271" s="35"/>
      <c r="WB271" s="35"/>
      <c r="WC271" s="35"/>
      <c r="WD271" s="35"/>
      <c r="WE271" s="35"/>
      <c r="WF271" s="35"/>
      <c r="WG271" s="35"/>
      <c r="WH271" s="35"/>
      <c r="WI271" s="35"/>
      <c r="WJ271" s="35"/>
      <c r="WK271" s="35"/>
      <c r="WL271" s="35"/>
      <c r="WM271" s="35"/>
      <c r="WN271" s="35"/>
      <c r="WO271" s="35"/>
      <c r="WP271" s="35"/>
      <c r="WQ271" s="35"/>
      <c r="WR271" s="35"/>
      <c r="WS271" s="35"/>
      <c r="WT271" s="35"/>
      <c r="WU271" s="35"/>
      <c r="WV271" s="35"/>
      <c r="WW271" s="35"/>
      <c r="WX271" s="35"/>
      <c r="WY271" s="35"/>
      <c r="WZ271" s="35"/>
      <c r="XA271" s="35"/>
      <c r="XB271" s="35"/>
      <c r="XC271" s="35"/>
      <c r="XD271" s="35"/>
      <c r="XE271" s="35"/>
      <c r="XF271" s="35"/>
      <c r="XG271" s="35"/>
      <c r="XH271" s="35"/>
      <c r="XI271" s="35"/>
      <c r="XJ271" s="35"/>
      <c r="XK271" s="35"/>
      <c r="XL271" s="35"/>
      <c r="XM271" s="35"/>
      <c r="XN271" s="35"/>
      <c r="XO271" s="35"/>
      <c r="XP271" s="35"/>
      <c r="XQ271" s="35"/>
      <c r="XR271" s="35"/>
      <c r="XS271" s="35"/>
      <c r="XT271" s="35"/>
      <c r="XU271" s="35"/>
      <c r="XV271" s="35"/>
      <c r="XW271" s="35"/>
      <c r="XX271" s="35"/>
      <c r="XY271" s="35"/>
      <c r="XZ271" s="35"/>
      <c r="YA271" s="35"/>
      <c r="YB271" s="35"/>
      <c r="YC271" s="35"/>
      <c r="YD271" s="35"/>
      <c r="YE271" s="35"/>
      <c r="YF271" s="35"/>
      <c r="YG271" s="35"/>
      <c r="YH271" s="35"/>
      <c r="YI271" s="35"/>
      <c r="YJ271" s="35"/>
      <c r="YK271" s="35"/>
      <c r="YL271" s="35"/>
      <c r="YM271" s="35"/>
      <c r="YN271" s="35"/>
      <c r="YO271" s="35"/>
      <c r="YP271" s="35"/>
      <c r="YQ271" s="35"/>
      <c r="YR271" s="35"/>
      <c r="YS271" s="35"/>
      <c r="YT271" s="35"/>
      <c r="YU271" s="35"/>
      <c r="YV271" s="35"/>
      <c r="YW271" s="35"/>
      <c r="YX271" s="35"/>
      <c r="YY271" s="35"/>
      <c r="YZ271" s="35"/>
      <c r="ZA271" s="35"/>
      <c r="ZB271" s="35"/>
      <c r="ZC271" s="35"/>
      <c r="ZD271" s="35"/>
      <c r="ZE271" s="35"/>
      <c r="ZF271" s="35"/>
      <c r="ZG271" s="35"/>
      <c r="ZH271" s="35"/>
      <c r="ZI271" s="35"/>
      <c r="ZJ271" s="35"/>
      <c r="ZK271" s="35"/>
      <c r="ZL271" s="35"/>
      <c r="ZM271" s="35"/>
      <c r="ZN271" s="35"/>
      <c r="ZO271" s="35"/>
      <c r="ZP271" s="35"/>
      <c r="ZQ271" s="35"/>
      <c r="ZR271" s="35"/>
      <c r="ZS271" s="35"/>
      <c r="ZT271" s="35"/>
      <c r="ZU271" s="35"/>
      <c r="ZV271" s="35"/>
      <c r="ZW271" s="35"/>
      <c r="ZX271" s="35"/>
      <c r="ZY271" s="35"/>
      <c r="ZZ271" s="35"/>
      <c r="AAA271" s="35"/>
      <c r="AAB271" s="35"/>
      <c r="AAC271" s="35"/>
      <c r="AAD271" s="35"/>
      <c r="AAE271" s="35"/>
      <c r="AAF271" s="35"/>
      <c r="AAG271" s="35"/>
      <c r="AAH271" s="35"/>
      <c r="AAI271" s="35"/>
      <c r="AAJ271" s="35"/>
      <c r="AAK271" s="35"/>
      <c r="AAL271" s="35"/>
      <c r="AAM271" s="35"/>
      <c r="AAN271" s="35"/>
      <c r="AAO271" s="35"/>
      <c r="AAP271" s="35"/>
      <c r="AAQ271" s="35"/>
      <c r="AAR271" s="35"/>
      <c r="AAS271" s="35"/>
      <c r="AAT271" s="35"/>
      <c r="AAU271" s="35"/>
      <c r="AAV271" s="35"/>
      <c r="AAW271" s="35"/>
      <c r="AAX271" s="35"/>
      <c r="AAY271" s="35"/>
      <c r="AAZ271" s="35"/>
      <c r="ABA271" s="35"/>
      <c r="ABB271" s="35"/>
      <c r="ABC271" s="35"/>
      <c r="ABD271" s="35"/>
      <c r="ABE271" s="35"/>
      <c r="ABF271" s="35"/>
      <c r="ABG271" s="35"/>
      <c r="ABH271" s="35"/>
      <c r="ABI271" s="35"/>
      <c r="ABJ271" s="35"/>
      <c r="ABK271" s="35"/>
      <c r="ABL271" s="35"/>
      <c r="ABM271" s="35"/>
      <c r="ABN271" s="35"/>
      <c r="ABO271" s="35"/>
      <c r="ABP271" s="35"/>
      <c r="ABQ271" s="35"/>
      <c r="ABR271" s="35"/>
      <c r="ABS271" s="35"/>
      <c r="ABT271" s="35"/>
      <c r="ABU271" s="35"/>
      <c r="ABV271" s="35"/>
      <c r="ABW271" s="35"/>
      <c r="ABX271" s="35"/>
      <c r="ABY271" s="35"/>
      <c r="ABZ271" s="35"/>
      <c r="ACA271" s="35"/>
      <c r="ACB271" s="35"/>
      <c r="ACC271" s="35"/>
      <c r="ACD271" s="35"/>
      <c r="ACE271" s="35"/>
      <c r="ACF271" s="35"/>
      <c r="ACG271" s="35"/>
      <c r="ACH271" s="35"/>
      <c r="ACI271" s="35"/>
      <c r="ACJ271" s="35"/>
      <c r="ACK271" s="35"/>
      <c r="ACL271" s="35"/>
      <c r="ACM271" s="35"/>
      <c r="ACN271" s="35"/>
      <c r="ACO271" s="35"/>
      <c r="ACP271" s="35"/>
      <c r="ACQ271" s="35"/>
      <c r="ACR271" s="35"/>
      <c r="ACS271" s="35"/>
      <c r="ACT271" s="35"/>
      <c r="ACU271" s="35"/>
      <c r="ACV271" s="35"/>
      <c r="ACW271" s="35"/>
      <c r="ACX271" s="35"/>
      <c r="ACY271" s="35"/>
      <c r="ACZ271" s="35"/>
      <c r="ADA271" s="35"/>
      <c r="ADB271" s="35"/>
      <c r="ADC271" s="35"/>
      <c r="ADD271" s="35"/>
      <c r="ADE271" s="35"/>
      <c r="ADF271" s="35"/>
      <c r="ADG271" s="35"/>
      <c r="ADH271" s="35"/>
      <c r="ADI271" s="35"/>
      <c r="ADJ271" s="35"/>
      <c r="ADK271" s="35"/>
      <c r="ADL271" s="35"/>
      <c r="ADM271" s="35"/>
      <c r="ADN271" s="35"/>
      <c r="ADO271" s="35"/>
      <c r="ADP271" s="35"/>
      <c r="ADQ271" s="35"/>
      <c r="ADR271" s="35"/>
      <c r="ADS271" s="35"/>
      <c r="ADT271" s="35"/>
      <c r="ADU271" s="35"/>
      <c r="ADV271" s="35"/>
      <c r="ADW271" s="35"/>
      <c r="ADX271" s="35"/>
      <c r="ADY271" s="35"/>
      <c r="ADZ271" s="35"/>
      <c r="AEA271" s="35"/>
      <c r="AEB271" s="35"/>
      <c r="AEC271" s="35"/>
      <c r="AED271" s="35"/>
      <c r="AEE271" s="35"/>
      <c r="AEF271" s="35"/>
      <c r="AEG271" s="35"/>
      <c r="AEH271" s="35"/>
      <c r="AEI271" s="35"/>
      <c r="AEJ271" s="35"/>
      <c r="AEK271" s="35"/>
      <c r="AEL271" s="35"/>
      <c r="AEM271" s="35"/>
      <c r="AEN271" s="35"/>
      <c r="AEO271" s="35"/>
      <c r="AEP271" s="35"/>
      <c r="AEQ271" s="35"/>
      <c r="AER271" s="35"/>
      <c r="AES271" s="35"/>
      <c r="AET271" s="35"/>
      <c r="AEU271" s="35"/>
      <c r="AEV271" s="35"/>
      <c r="AEW271" s="35"/>
      <c r="AEX271" s="35"/>
      <c r="AEY271" s="35"/>
      <c r="AEZ271" s="35"/>
      <c r="AFA271" s="35"/>
      <c r="AFB271" s="35"/>
      <c r="AFC271" s="35"/>
      <c r="AFD271" s="35"/>
      <c r="AFE271" s="35"/>
      <c r="AFF271" s="35"/>
      <c r="AFG271" s="35"/>
      <c r="AFH271" s="35"/>
      <c r="AFI271" s="35"/>
      <c r="AFJ271" s="35"/>
      <c r="AFK271" s="35"/>
      <c r="AFL271" s="35"/>
      <c r="AFM271" s="35"/>
      <c r="AFN271" s="35"/>
      <c r="AFO271" s="35"/>
      <c r="AFP271" s="35"/>
      <c r="AFQ271" s="35"/>
      <c r="AFR271" s="35"/>
      <c r="AFS271" s="35"/>
      <c r="AFT271" s="35"/>
      <c r="AFU271" s="35"/>
      <c r="AFV271" s="35"/>
      <c r="AFW271" s="35"/>
      <c r="AFX271" s="35"/>
      <c r="AFY271" s="35"/>
      <c r="AFZ271" s="35"/>
      <c r="AGA271" s="35"/>
      <c r="AGB271" s="35"/>
      <c r="AGC271" s="35"/>
      <c r="AGD271" s="35"/>
      <c r="AGE271" s="35"/>
      <c r="AGF271" s="35"/>
      <c r="AGG271" s="35"/>
      <c r="AGH271" s="35"/>
      <c r="AGI271" s="35"/>
      <c r="AGJ271" s="35"/>
      <c r="AGK271" s="35"/>
      <c r="AGL271" s="35"/>
      <c r="AGM271" s="35"/>
      <c r="AGN271" s="35"/>
      <c r="AGO271" s="35"/>
      <c r="AGP271" s="35"/>
      <c r="AGQ271" s="35"/>
      <c r="AGR271" s="35"/>
      <c r="AGS271" s="35"/>
      <c r="AGT271" s="35"/>
      <c r="AGU271" s="35"/>
      <c r="AGV271" s="35"/>
      <c r="AGW271" s="35"/>
      <c r="AGX271" s="35"/>
      <c r="AGY271" s="35"/>
      <c r="AGZ271" s="35"/>
      <c r="AHA271" s="35"/>
      <c r="AHB271" s="35"/>
      <c r="AHC271" s="35"/>
      <c r="AHD271" s="35"/>
      <c r="AHE271" s="35"/>
      <c r="AHF271" s="35"/>
      <c r="AHG271" s="35"/>
      <c r="AHH271" s="35"/>
      <c r="AHI271" s="35"/>
      <c r="AHJ271" s="35"/>
      <c r="AHK271" s="35"/>
      <c r="AHL271" s="35"/>
      <c r="AHM271" s="35"/>
      <c r="AHN271" s="35"/>
      <c r="AHO271" s="35"/>
      <c r="AHP271" s="35"/>
      <c r="AHQ271" s="35"/>
      <c r="AHR271" s="35"/>
      <c r="AHS271" s="35"/>
      <c r="AHT271" s="35"/>
      <c r="AHU271" s="35"/>
      <c r="AHV271" s="35"/>
      <c r="AHW271" s="35"/>
      <c r="AHX271" s="35"/>
      <c r="AHY271" s="35"/>
      <c r="AHZ271" s="35"/>
      <c r="AIA271" s="35"/>
      <c r="AIB271" s="35"/>
      <c r="AIC271" s="35"/>
      <c r="AID271" s="35"/>
      <c r="AIE271" s="35"/>
      <c r="AIF271" s="35"/>
      <c r="AIG271" s="35"/>
      <c r="AIH271" s="35"/>
      <c r="AII271" s="35"/>
      <c r="AIJ271" s="35"/>
      <c r="AIK271" s="35"/>
      <c r="AIL271" s="35"/>
      <c r="AIM271" s="35"/>
      <c r="AIN271" s="35"/>
      <c r="AIO271" s="35"/>
      <c r="AIP271" s="35"/>
      <c r="AIQ271" s="35"/>
      <c r="AIR271" s="35"/>
      <c r="AIS271" s="35"/>
      <c r="AIT271" s="35"/>
      <c r="AIU271" s="35"/>
      <c r="AIV271" s="35"/>
      <c r="AIW271" s="35"/>
      <c r="AIX271" s="35"/>
      <c r="AIY271" s="35"/>
      <c r="AIZ271" s="35"/>
      <c r="AJA271" s="35"/>
      <c r="AJB271" s="35"/>
      <c r="AJC271" s="35"/>
      <c r="AJD271" s="35"/>
      <c r="AJE271" s="35"/>
      <c r="AJF271" s="35"/>
      <c r="AJG271" s="35"/>
      <c r="AJH271" s="35"/>
      <c r="AJI271" s="35"/>
      <c r="AJJ271" s="35"/>
      <c r="AJK271" s="35"/>
      <c r="AJL271" s="35"/>
      <c r="AJM271" s="35"/>
      <c r="AJN271" s="35"/>
      <c r="AJO271" s="35"/>
      <c r="AJP271" s="35"/>
      <c r="AJQ271" s="35"/>
      <c r="AJR271" s="35"/>
      <c r="AJS271" s="35"/>
      <c r="AJT271" s="35"/>
      <c r="AJU271" s="35"/>
      <c r="AJV271" s="35"/>
      <c r="AJW271" s="35"/>
      <c r="AJX271" s="35"/>
      <c r="AJY271" s="35"/>
      <c r="AJZ271" s="35"/>
      <c r="AKA271" s="35"/>
      <c r="AKB271" s="35"/>
      <c r="AKC271" s="35"/>
      <c r="AKD271" s="35"/>
      <c r="AKE271" s="35"/>
      <c r="AKF271" s="35"/>
      <c r="AKG271" s="35"/>
      <c r="AKH271" s="35"/>
      <c r="AKI271" s="35"/>
      <c r="AKJ271" s="35"/>
      <c r="AKK271" s="35"/>
      <c r="AKL271" s="35"/>
      <c r="AKM271" s="35"/>
      <c r="AKN271" s="35"/>
      <c r="AKO271" s="35"/>
      <c r="AKP271" s="35"/>
      <c r="AKQ271" s="35"/>
      <c r="AKR271" s="35"/>
      <c r="AKS271" s="35"/>
      <c r="AKT271" s="35"/>
      <c r="AKU271" s="35"/>
      <c r="AKV271" s="35"/>
      <c r="AKW271" s="35"/>
      <c r="AKX271" s="35"/>
      <c r="AKY271" s="35"/>
      <c r="AKZ271" s="35"/>
      <c r="ALA271" s="35"/>
      <c r="ALB271" s="35"/>
      <c r="ALC271" s="35"/>
      <c r="ALD271" s="35"/>
      <c r="ALE271" s="35"/>
      <c r="ALF271" s="35"/>
      <c r="ALG271" s="35"/>
      <c r="ALH271" s="35"/>
      <c r="ALI271" s="35"/>
      <c r="ALJ271" s="35"/>
      <c r="ALK271" s="35"/>
      <c r="ALL271" s="35"/>
      <c r="ALM271" s="35"/>
      <c r="ALN271" s="35"/>
      <c r="ALO271" s="35"/>
      <c r="ALP271" s="35"/>
      <c r="ALQ271" s="35"/>
      <c r="ALR271" s="35"/>
      <c r="ALS271" s="35"/>
      <c r="ALT271" s="35"/>
      <c r="ALU271" s="35"/>
      <c r="ALV271" s="35"/>
      <c r="ALW271" s="35"/>
      <c r="ALX271" s="35"/>
      <c r="ALY271" s="35"/>
      <c r="ALZ271" s="35"/>
      <c r="AMA271" s="35"/>
    </row>
    <row r="272" spans="14:1015">
      <c r="N272" s="3">
        <f>Y272*info!T$4+AC272*info!T$5+AG272*info!T$6+AK272*info!T$7+N271</f>
        <v>6.8477999999999959</v>
      </c>
      <c r="P272" s="45">
        <v>232</v>
      </c>
      <c r="Q272" s="131"/>
      <c r="R272" s="131"/>
      <c r="S272" s="161">
        <f t="shared" si="125"/>
        <v>4.0288537549407116E-2</v>
      </c>
      <c r="T272" s="169">
        <f>AA271*$AA$30*$AA$34*(1-$AA$32)+AE271*$AE$30*$AE$34*(1-$AE$32)+AI271*$AI$30*$AI$34*(1-$AI$32)+AM271*$AM$30*$AM$34*(1-$AM$32)+AQ271*$AQ$30*$AQ$34*(1-$AQ$32)+AU271*$AU$30*$AU$34*(1-$AU$32)+Q272-R272+AW271+AX271+Advance!G246</f>
        <v>0.39149999999999896</v>
      </c>
      <c r="U272" s="132">
        <f t="shared" si="134"/>
        <v>0</v>
      </c>
      <c r="V272" s="165">
        <f t="shared" si="113"/>
        <v>0.39149999999999896</v>
      </c>
      <c r="W272" s="166">
        <f t="shared" si="126"/>
        <v>14.712</v>
      </c>
      <c r="X272" s="49"/>
      <c r="Y272" s="42">
        <f t="shared" si="105"/>
        <v>0</v>
      </c>
      <c r="Z272" s="46">
        <f t="shared" si="127"/>
        <v>0</v>
      </c>
      <c r="AA272" s="47">
        <f t="shared" si="114"/>
        <v>0</v>
      </c>
      <c r="AB272" s="48">
        <f t="shared" si="115"/>
        <v>0.39149999999999896</v>
      </c>
      <c r="AC272" s="49">
        <f t="shared" si="116"/>
        <v>0</v>
      </c>
      <c r="AD272" s="46">
        <f t="shared" si="128"/>
        <v>0</v>
      </c>
      <c r="AE272" s="46">
        <f t="shared" si="117"/>
        <v>100</v>
      </c>
      <c r="AF272" s="50">
        <f t="shared" si="106"/>
        <v>0.39149999999999896</v>
      </c>
      <c r="AG272" s="42">
        <f t="shared" si="129"/>
        <v>0</v>
      </c>
      <c r="AH272" s="46">
        <f t="shared" si="130"/>
        <v>0</v>
      </c>
      <c r="AI272" s="46">
        <f t="shared" si="118"/>
        <v>200</v>
      </c>
      <c r="AJ272" s="50">
        <f t="shared" si="107"/>
        <v>0.39149999999999896</v>
      </c>
      <c r="AK272" s="42">
        <f t="shared" si="119"/>
        <v>10</v>
      </c>
      <c r="AL272" s="46">
        <f t="shared" si="131"/>
        <v>-8</v>
      </c>
      <c r="AM272" s="46">
        <f t="shared" si="120"/>
        <v>242</v>
      </c>
      <c r="AN272" s="50">
        <f t="shared" si="108"/>
        <v>3.1499999999998973E-2</v>
      </c>
      <c r="AO272" s="42">
        <f t="shared" si="121"/>
        <v>0</v>
      </c>
      <c r="AP272" s="46">
        <f t="shared" si="132"/>
        <v>0</v>
      </c>
      <c r="AQ272" s="46">
        <f t="shared" si="122"/>
        <v>0</v>
      </c>
      <c r="AR272" s="50">
        <f t="shared" si="109"/>
        <v>3.1499999999998973E-2</v>
      </c>
      <c r="AS272" s="42">
        <f t="shared" si="123"/>
        <v>0</v>
      </c>
      <c r="AT272" s="46">
        <f t="shared" si="133"/>
        <v>0</v>
      </c>
      <c r="AU272" s="46">
        <f t="shared" si="124"/>
        <v>0</v>
      </c>
      <c r="AV272" s="51">
        <f t="shared" si="110"/>
        <v>3.1499999999998973E-2</v>
      </c>
      <c r="AW272" s="42">
        <f t="shared" si="111"/>
        <v>0.39149999999999896</v>
      </c>
      <c r="AX272" s="43">
        <f t="shared" si="112"/>
        <v>-0.36</v>
      </c>
      <c r="AY272" s="42">
        <f t="shared" si="135"/>
        <v>542</v>
      </c>
      <c r="AZ272" s="52">
        <f t="shared" si="136"/>
        <v>14.712</v>
      </c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  <c r="QR272" s="35"/>
      <c r="QS272" s="35"/>
      <c r="QT272" s="35"/>
      <c r="QU272" s="35"/>
      <c r="QV272" s="35"/>
      <c r="QW272" s="35"/>
      <c r="QX272" s="35"/>
      <c r="QY272" s="35"/>
      <c r="QZ272" s="35"/>
      <c r="RA272" s="35"/>
      <c r="RB272" s="35"/>
      <c r="RC272" s="35"/>
      <c r="RD272" s="35"/>
      <c r="RE272" s="35"/>
      <c r="RF272" s="35"/>
      <c r="RG272" s="35"/>
      <c r="RH272" s="35"/>
      <c r="RI272" s="35"/>
      <c r="RJ272" s="35"/>
      <c r="RK272" s="35"/>
      <c r="RL272" s="35"/>
      <c r="RM272" s="35"/>
      <c r="RN272" s="35"/>
      <c r="RO272" s="35"/>
      <c r="RP272" s="35"/>
      <c r="RQ272" s="35"/>
      <c r="RR272" s="35"/>
      <c r="RS272" s="35"/>
      <c r="RT272" s="35"/>
      <c r="RU272" s="35"/>
      <c r="RV272" s="35"/>
      <c r="RW272" s="35"/>
      <c r="RX272" s="35"/>
      <c r="RY272" s="35"/>
      <c r="RZ272" s="35"/>
      <c r="SA272" s="35"/>
      <c r="SB272" s="35"/>
      <c r="SC272" s="35"/>
      <c r="SD272" s="35"/>
      <c r="SE272" s="35"/>
      <c r="SF272" s="35"/>
      <c r="SG272" s="35"/>
      <c r="SH272" s="35"/>
      <c r="SI272" s="35"/>
      <c r="SJ272" s="35"/>
      <c r="SK272" s="35"/>
      <c r="SL272" s="35"/>
      <c r="SM272" s="35"/>
      <c r="SN272" s="35"/>
      <c r="SO272" s="35"/>
      <c r="SP272" s="35"/>
      <c r="SQ272" s="35"/>
      <c r="SR272" s="35"/>
      <c r="SS272" s="35"/>
      <c r="ST272" s="35"/>
      <c r="SU272" s="35"/>
      <c r="SV272" s="35"/>
      <c r="SW272" s="35"/>
      <c r="SX272" s="35"/>
      <c r="SY272" s="35"/>
      <c r="SZ272" s="35"/>
      <c r="TA272" s="35"/>
      <c r="TB272" s="35"/>
      <c r="TC272" s="35"/>
      <c r="TD272" s="35"/>
      <c r="TE272" s="35"/>
      <c r="TF272" s="35"/>
      <c r="TG272" s="35"/>
      <c r="TH272" s="35"/>
      <c r="TI272" s="35"/>
      <c r="TJ272" s="35"/>
      <c r="TK272" s="35"/>
      <c r="TL272" s="35"/>
      <c r="TM272" s="35"/>
      <c r="TN272" s="35"/>
      <c r="TO272" s="35"/>
      <c r="TP272" s="35"/>
      <c r="TQ272" s="35"/>
      <c r="TR272" s="35"/>
      <c r="TS272" s="35"/>
      <c r="TT272" s="35"/>
      <c r="TU272" s="35"/>
      <c r="TV272" s="35"/>
      <c r="TW272" s="35"/>
      <c r="TX272" s="35"/>
      <c r="TY272" s="35"/>
      <c r="TZ272" s="35"/>
      <c r="UA272" s="35"/>
      <c r="UB272" s="35"/>
      <c r="UC272" s="35"/>
      <c r="UD272" s="35"/>
      <c r="UE272" s="35"/>
      <c r="UF272" s="35"/>
      <c r="UG272" s="35"/>
      <c r="UH272" s="35"/>
      <c r="UI272" s="35"/>
      <c r="UJ272" s="35"/>
      <c r="UK272" s="35"/>
      <c r="UL272" s="35"/>
      <c r="UM272" s="35"/>
      <c r="UN272" s="35"/>
      <c r="UO272" s="35"/>
      <c r="UP272" s="35"/>
      <c r="UQ272" s="35"/>
      <c r="UR272" s="35"/>
      <c r="US272" s="35"/>
      <c r="UT272" s="35"/>
      <c r="UU272" s="35"/>
      <c r="UV272" s="35"/>
      <c r="UW272" s="35"/>
      <c r="UX272" s="35"/>
      <c r="UY272" s="35"/>
      <c r="UZ272" s="35"/>
      <c r="VA272" s="35"/>
      <c r="VB272" s="35"/>
      <c r="VC272" s="35"/>
      <c r="VD272" s="35"/>
      <c r="VE272" s="35"/>
      <c r="VF272" s="35"/>
      <c r="VG272" s="35"/>
      <c r="VH272" s="35"/>
      <c r="VI272" s="35"/>
      <c r="VJ272" s="35"/>
      <c r="VK272" s="35"/>
      <c r="VL272" s="35"/>
      <c r="VM272" s="35"/>
      <c r="VN272" s="35"/>
      <c r="VO272" s="35"/>
      <c r="VP272" s="35"/>
      <c r="VQ272" s="35"/>
      <c r="VR272" s="35"/>
      <c r="VS272" s="35"/>
      <c r="VT272" s="35"/>
      <c r="VU272" s="35"/>
      <c r="VV272" s="35"/>
      <c r="VW272" s="35"/>
      <c r="VX272" s="35"/>
      <c r="VY272" s="35"/>
      <c r="VZ272" s="35"/>
      <c r="WA272" s="35"/>
      <c r="WB272" s="35"/>
      <c r="WC272" s="35"/>
      <c r="WD272" s="35"/>
      <c r="WE272" s="35"/>
      <c r="WF272" s="35"/>
      <c r="WG272" s="35"/>
      <c r="WH272" s="35"/>
      <c r="WI272" s="35"/>
      <c r="WJ272" s="35"/>
      <c r="WK272" s="35"/>
      <c r="WL272" s="35"/>
      <c r="WM272" s="35"/>
      <c r="WN272" s="35"/>
      <c r="WO272" s="35"/>
      <c r="WP272" s="35"/>
      <c r="WQ272" s="35"/>
      <c r="WR272" s="35"/>
      <c r="WS272" s="35"/>
      <c r="WT272" s="35"/>
      <c r="WU272" s="35"/>
      <c r="WV272" s="35"/>
      <c r="WW272" s="35"/>
      <c r="WX272" s="35"/>
      <c r="WY272" s="35"/>
      <c r="WZ272" s="35"/>
      <c r="XA272" s="35"/>
      <c r="XB272" s="35"/>
      <c r="XC272" s="35"/>
      <c r="XD272" s="35"/>
      <c r="XE272" s="35"/>
      <c r="XF272" s="35"/>
      <c r="XG272" s="35"/>
      <c r="XH272" s="35"/>
      <c r="XI272" s="35"/>
      <c r="XJ272" s="35"/>
      <c r="XK272" s="35"/>
      <c r="XL272" s="35"/>
      <c r="XM272" s="35"/>
      <c r="XN272" s="35"/>
      <c r="XO272" s="35"/>
      <c r="XP272" s="35"/>
      <c r="XQ272" s="35"/>
      <c r="XR272" s="35"/>
      <c r="XS272" s="35"/>
      <c r="XT272" s="35"/>
      <c r="XU272" s="35"/>
      <c r="XV272" s="35"/>
      <c r="XW272" s="35"/>
      <c r="XX272" s="35"/>
      <c r="XY272" s="35"/>
      <c r="XZ272" s="35"/>
      <c r="YA272" s="35"/>
      <c r="YB272" s="35"/>
      <c r="YC272" s="35"/>
      <c r="YD272" s="35"/>
      <c r="YE272" s="35"/>
      <c r="YF272" s="35"/>
      <c r="YG272" s="35"/>
      <c r="YH272" s="35"/>
      <c r="YI272" s="35"/>
      <c r="YJ272" s="35"/>
      <c r="YK272" s="35"/>
      <c r="YL272" s="35"/>
      <c r="YM272" s="35"/>
      <c r="YN272" s="35"/>
      <c r="YO272" s="35"/>
      <c r="YP272" s="35"/>
      <c r="YQ272" s="35"/>
      <c r="YR272" s="35"/>
      <c r="YS272" s="35"/>
      <c r="YT272" s="35"/>
      <c r="YU272" s="35"/>
      <c r="YV272" s="35"/>
      <c r="YW272" s="35"/>
      <c r="YX272" s="35"/>
      <c r="YY272" s="35"/>
      <c r="YZ272" s="35"/>
      <c r="ZA272" s="35"/>
      <c r="ZB272" s="35"/>
      <c r="ZC272" s="35"/>
      <c r="ZD272" s="35"/>
      <c r="ZE272" s="35"/>
      <c r="ZF272" s="35"/>
      <c r="ZG272" s="35"/>
      <c r="ZH272" s="35"/>
      <c r="ZI272" s="35"/>
      <c r="ZJ272" s="35"/>
      <c r="ZK272" s="35"/>
      <c r="ZL272" s="35"/>
      <c r="ZM272" s="35"/>
      <c r="ZN272" s="35"/>
      <c r="ZO272" s="35"/>
      <c r="ZP272" s="35"/>
      <c r="ZQ272" s="35"/>
      <c r="ZR272" s="35"/>
      <c r="ZS272" s="35"/>
      <c r="ZT272" s="35"/>
      <c r="ZU272" s="35"/>
      <c r="ZV272" s="35"/>
      <c r="ZW272" s="35"/>
      <c r="ZX272" s="35"/>
      <c r="ZY272" s="35"/>
      <c r="ZZ272" s="35"/>
      <c r="AAA272" s="35"/>
      <c r="AAB272" s="35"/>
      <c r="AAC272" s="35"/>
      <c r="AAD272" s="35"/>
      <c r="AAE272" s="35"/>
      <c r="AAF272" s="35"/>
      <c r="AAG272" s="35"/>
      <c r="AAH272" s="35"/>
      <c r="AAI272" s="35"/>
      <c r="AAJ272" s="35"/>
      <c r="AAK272" s="35"/>
      <c r="AAL272" s="35"/>
      <c r="AAM272" s="35"/>
      <c r="AAN272" s="35"/>
      <c r="AAO272" s="35"/>
      <c r="AAP272" s="35"/>
      <c r="AAQ272" s="35"/>
      <c r="AAR272" s="35"/>
      <c r="AAS272" s="35"/>
      <c r="AAT272" s="35"/>
      <c r="AAU272" s="35"/>
      <c r="AAV272" s="35"/>
      <c r="AAW272" s="35"/>
      <c r="AAX272" s="35"/>
      <c r="AAY272" s="35"/>
      <c r="AAZ272" s="35"/>
      <c r="ABA272" s="35"/>
      <c r="ABB272" s="35"/>
      <c r="ABC272" s="35"/>
      <c r="ABD272" s="35"/>
      <c r="ABE272" s="35"/>
      <c r="ABF272" s="35"/>
      <c r="ABG272" s="35"/>
      <c r="ABH272" s="35"/>
      <c r="ABI272" s="35"/>
      <c r="ABJ272" s="35"/>
      <c r="ABK272" s="35"/>
      <c r="ABL272" s="35"/>
      <c r="ABM272" s="35"/>
      <c r="ABN272" s="35"/>
      <c r="ABO272" s="35"/>
      <c r="ABP272" s="35"/>
      <c r="ABQ272" s="35"/>
      <c r="ABR272" s="35"/>
      <c r="ABS272" s="35"/>
      <c r="ABT272" s="35"/>
      <c r="ABU272" s="35"/>
      <c r="ABV272" s="35"/>
      <c r="ABW272" s="35"/>
      <c r="ABX272" s="35"/>
      <c r="ABY272" s="35"/>
      <c r="ABZ272" s="35"/>
      <c r="ACA272" s="35"/>
      <c r="ACB272" s="35"/>
      <c r="ACC272" s="35"/>
      <c r="ACD272" s="35"/>
      <c r="ACE272" s="35"/>
      <c r="ACF272" s="35"/>
      <c r="ACG272" s="35"/>
      <c r="ACH272" s="35"/>
      <c r="ACI272" s="35"/>
      <c r="ACJ272" s="35"/>
      <c r="ACK272" s="35"/>
      <c r="ACL272" s="35"/>
      <c r="ACM272" s="35"/>
      <c r="ACN272" s="35"/>
      <c r="ACO272" s="35"/>
      <c r="ACP272" s="35"/>
      <c r="ACQ272" s="35"/>
      <c r="ACR272" s="35"/>
      <c r="ACS272" s="35"/>
      <c r="ACT272" s="35"/>
      <c r="ACU272" s="35"/>
      <c r="ACV272" s="35"/>
      <c r="ACW272" s="35"/>
      <c r="ACX272" s="35"/>
      <c r="ACY272" s="35"/>
      <c r="ACZ272" s="35"/>
      <c r="ADA272" s="35"/>
      <c r="ADB272" s="35"/>
      <c r="ADC272" s="35"/>
      <c r="ADD272" s="35"/>
      <c r="ADE272" s="35"/>
      <c r="ADF272" s="35"/>
      <c r="ADG272" s="35"/>
      <c r="ADH272" s="35"/>
      <c r="ADI272" s="35"/>
      <c r="ADJ272" s="35"/>
      <c r="ADK272" s="35"/>
      <c r="ADL272" s="35"/>
      <c r="ADM272" s="35"/>
      <c r="ADN272" s="35"/>
      <c r="ADO272" s="35"/>
      <c r="ADP272" s="35"/>
      <c r="ADQ272" s="35"/>
      <c r="ADR272" s="35"/>
      <c r="ADS272" s="35"/>
      <c r="ADT272" s="35"/>
      <c r="ADU272" s="35"/>
      <c r="ADV272" s="35"/>
      <c r="ADW272" s="35"/>
      <c r="ADX272" s="35"/>
      <c r="ADY272" s="35"/>
      <c r="ADZ272" s="35"/>
      <c r="AEA272" s="35"/>
      <c r="AEB272" s="35"/>
      <c r="AEC272" s="35"/>
      <c r="AED272" s="35"/>
      <c r="AEE272" s="35"/>
      <c r="AEF272" s="35"/>
      <c r="AEG272" s="35"/>
      <c r="AEH272" s="35"/>
      <c r="AEI272" s="35"/>
      <c r="AEJ272" s="35"/>
      <c r="AEK272" s="35"/>
      <c r="AEL272" s="35"/>
      <c r="AEM272" s="35"/>
      <c r="AEN272" s="35"/>
      <c r="AEO272" s="35"/>
      <c r="AEP272" s="35"/>
      <c r="AEQ272" s="35"/>
      <c r="AER272" s="35"/>
      <c r="AES272" s="35"/>
      <c r="AET272" s="35"/>
      <c r="AEU272" s="35"/>
      <c r="AEV272" s="35"/>
      <c r="AEW272" s="35"/>
      <c r="AEX272" s="35"/>
      <c r="AEY272" s="35"/>
      <c r="AEZ272" s="35"/>
      <c r="AFA272" s="35"/>
      <c r="AFB272" s="35"/>
      <c r="AFC272" s="35"/>
      <c r="AFD272" s="35"/>
      <c r="AFE272" s="35"/>
      <c r="AFF272" s="35"/>
      <c r="AFG272" s="35"/>
      <c r="AFH272" s="35"/>
      <c r="AFI272" s="35"/>
      <c r="AFJ272" s="35"/>
      <c r="AFK272" s="35"/>
      <c r="AFL272" s="35"/>
      <c r="AFM272" s="35"/>
      <c r="AFN272" s="35"/>
      <c r="AFO272" s="35"/>
      <c r="AFP272" s="35"/>
      <c r="AFQ272" s="35"/>
      <c r="AFR272" s="35"/>
      <c r="AFS272" s="35"/>
      <c r="AFT272" s="35"/>
      <c r="AFU272" s="35"/>
      <c r="AFV272" s="35"/>
      <c r="AFW272" s="35"/>
      <c r="AFX272" s="35"/>
      <c r="AFY272" s="35"/>
      <c r="AFZ272" s="35"/>
      <c r="AGA272" s="35"/>
      <c r="AGB272" s="35"/>
      <c r="AGC272" s="35"/>
      <c r="AGD272" s="35"/>
      <c r="AGE272" s="35"/>
      <c r="AGF272" s="35"/>
      <c r="AGG272" s="35"/>
      <c r="AGH272" s="35"/>
      <c r="AGI272" s="35"/>
      <c r="AGJ272" s="35"/>
      <c r="AGK272" s="35"/>
      <c r="AGL272" s="35"/>
      <c r="AGM272" s="35"/>
      <c r="AGN272" s="35"/>
      <c r="AGO272" s="35"/>
      <c r="AGP272" s="35"/>
      <c r="AGQ272" s="35"/>
      <c r="AGR272" s="35"/>
      <c r="AGS272" s="35"/>
      <c r="AGT272" s="35"/>
      <c r="AGU272" s="35"/>
      <c r="AGV272" s="35"/>
      <c r="AGW272" s="35"/>
      <c r="AGX272" s="35"/>
      <c r="AGY272" s="35"/>
      <c r="AGZ272" s="35"/>
      <c r="AHA272" s="35"/>
      <c r="AHB272" s="35"/>
      <c r="AHC272" s="35"/>
      <c r="AHD272" s="35"/>
      <c r="AHE272" s="35"/>
      <c r="AHF272" s="35"/>
      <c r="AHG272" s="35"/>
      <c r="AHH272" s="35"/>
      <c r="AHI272" s="35"/>
      <c r="AHJ272" s="35"/>
      <c r="AHK272" s="35"/>
      <c r="AHL272" s="35"/>
      <c r="AHM272" s="35"/>
      <c r="AHN272" s="35"/>
      <c r="AHO272" s="35"/>
      <c r="AHP272" s="35"/>
      <c r="AHQ272" s="35"/>
      <c r="AHR272" s="35"/>
      <c r="AHS272" s="35"/>
      <c r="AHT272" s="35"/>
      <c r="AHU272" s="35"/>
      <c r="AHV272" s="35"/>
      <c r="AHW272" s="35"/>
      <c r="AHX272" s="35"/>
      <c r="AHY272" s="35"/>
      <c r="AHZ272" s="35"/>
      <c r="AIA272" s="35"/>
      <c r="AIB272" s="35"/>
      <c r="AIC272" s="35"/>
      <c r="AID272" s="35"/>
      <c r="AIE272" s="35"/>
      <c r="AIF272" s="35"/>
      <c r="AIG272" s="35"/>
      <c r="AIH272" s="35"/>
      <c r="AII272" s="35"/>
      <c r="AIJ272" s="35"/>
      <c r="AIK272" s="35"/>
      <c r="AIL272" s="35"/>
      <c r="AIM272" s="35"/>
      <c r="AIN272" s="35"/>
      <c r="AIO272" s="35"/>
      <c r="AIP272" s="35"/>
      <c r="AIQ272" s="35"/>
      <c r="AIR272" s="35"/>
      <c r="AIS272" s="35"/>
      <c r="AIT272" s="35"/>
      <c r="AIU272" s="35"/>
      <c r="AIV272" s="35"/>
      <c r="AIW272" s="35"/>
      <c r="AIX272" s="35"/>
      <c r="AIY272" s="35"/>
      <c r="AIZ272" s="35"/>
      <c r="AJA272" s="35"/>
      <c r="AJB272" s="35"/>
      <c r="AJC272" s="35"/>
      <c r="AJD272" s="35"/>
      <c r="AJE272" s="35"/>
      <c r="AJF272" s="35"/>
      <c r="AJG272" s="35"/>
      <c r="AJH272" s="35"/>
      <c r="AJI272" s="35"/>
      <c r="AJJ272" s="35"/>
      <c r="AJK272" s="35"/>
      <c r="AJL272" s="35"/>
      <c r="AJM272" s="35"/>
      <c r="AJN272" s="35"/>
      <c r="AJO272" s="35"/>
      <c r="AJP272" s="35"/>
      <c r="AJQ272" s="35"/>
      <c r="AJR272" s="35"/>
      <c r="AJS272" s="35"/>
      <c r="AJT272" s="35"/>
      <c r="AJU272" s="35"/>
      <c r="AJV272" s="35"/>
      <c r="AJW272" s="35"/>
      <c r="AJX272" s="35"/>
      <c r="AJY272" s="35"/>
      <c r="AJZ272" s="35"/>
      <c r="AKA272" s="35"/>
      <c r="AKB272" s="35"/>
      <c r="AKC272" s="35"/>
      <c r="AKD272" s="35"/>
      <c r="AKE272" s="35"/>
      <c r="AKF272" s="35"/>
      <c r="AKG272" s="35"/>
      <c r="AKH272" s="35"/>
      <c r="AKI272" s="35"/>
      <c r="AKJ272" s="35"/>
      <c r="AKK272" s="35"/>
      <c r="AKL272" s="35"/>
      <c r="AKM272" s="35"/>
      <c r="AKN272" s="35"/>
      <c r="AKO272" s="35"/>
      <c r="AKP272" s="35"/>
      <c r="AKQ272" s="35"/>
      <c r="AKR272" s="35"/>
      <c r="AKS272" s="35"/>
      <c r="AKT272" s="35"/>
      <c r="AKU272" s="35"/>
      <c r="AKV272" s="35"/>
      <c r="AKW272" s="35"/>
      <c r="AKX272" s="35"/>
      <c r="AKY272" s="35"/>
      <c r="AKZ272" s="35"/>
      <c r="ALA272" s="35"/>
      <c r="ALB272" s="35"/>
      <c r="ALC272" s="35"/>
      <c r="ALD272" s="35"/>
      <c r="ALE272" s="35"/>
      <c r="ALF272" s="35"/>
      <c r="ALG272" s="35"/>
      <c r="ALH272" s="35"/>
      <c r="ALI272" s="35"/>
      <c r="ALJ272" s="35"/>
      <c r="ALK272" s="35"/>
      <c r="ALL272" s="35"/>
      <c r="ALM272" s="35"/>
      <c r="ALN272" s="35"/>
      <c r="ALO272" s="35"/>
      <c r="ALP272" s="35"/>
      <c r="ALQ272" s="35"/>
      <c r="ALR272" s="35"/>
      <c r="ALS272" s="35"/>
      <c r="ALT272" s="35"/>
      <c r="ALU272" s="35"/>
      <c r="ALV272" s="35"/>
      <c r="ALW272" s="35"/>
      <c r="ALX272" s="35"/>
      <c r="ALY272" s="35"/>
      <c r="ALZ272" s="35"/>
      <c r="AMA272" s="35"/>
    </row>
    <row r="273" spans="14:1015">
      <c r="N273" s="3">
        <f>Y273*info!T$4+AC273*info!T$5+AG273*info!T$6+AK273*info!T$7+N272</f>
        <v>6.887399999999996</v>
      </c>
      <c r="P273" s="45">
        <v>233</v>
      </c>
      <c r="Q273" s="131"/>
      <c r="R273" s="131"/>
      <c r="S273" s="161">
        <f t="shared" si="125"/>
        <v>4.0452173913043482E-2</v>
      </c>
      <c r="T273" s="169">
        <f>AA272*$AA$30*$AA$34*(1-$AA$32)+AE272*$AE$30*$AE$34*(1-$AE$32)+AI272*$AI$30*$AI$34*(1-$AI$32)+AM272*$AM$30*$AM$34*(1-$AM$32)+AQ272*$AQ$30*$AQ$34*(1-$AQ$32)+AU272*$AU$30*$AU$34*(1-$AU$32)+Q273-R273+AW272+AX272+Advance!G247</f>
        <v>0.39929999999999899</v>
      </c>
      <c r="U273" s="132">
        <f t="shared" si="134"/>
        <v>0</v>
      </c>
      <c r="V273" s="165">
        <f t="shared" si="113"/>
        <v>0.39929999999999899</v>
      </c>
      <c r="W273" s="166">
        <f t="shared" si="126"/>
        <v>14.819999999999999</v>
      </c>
      <c r="X273" s="49"/>
      <c r="Y273" s="42">
        <f t="shared" si="105"/>
        <v>0</v>
      </c>
      <c r="Z273" s="46">
        <f t="shared" si="127"/>
        <v>0</v>
      </c>
      <c r="AA273" s="47">
        <f t="shared" si="114"/>
        <v>0</v>
      </c>
      <c r="AB273" s="48">
        <f t="shared" si="115"/>
        <v>0.39929999999999899</v>
      </c>
      <c r="AC273" s="49">
        <f t="shared" si="116"/>
        <v>0</v>
      </c>
      <c r="AD273" s="46">
        <f t="shared" si="128"/>
        <v>0</v>
      </c>
      <c r="AE273" s="46">
        <f t="shared" si="117"/>
        <v>100</v>
      </c>
      <c r="AF273" s="50">
        <f t="shared" si="106"/>
        <v>0.39929999999999899</v>
      </c>
      <c r="AG273" s="42">
        <f t="shared" si="129"/>
        <v>0</v>
      </c>
      <c r="AH273" s="46">
        <f t="shared" si="130"/>
        <v>0</v>
      </c>
      <c r="AI273" s="46">
        <f t="shared" si="118"/>
        <v>200</v>
      </c>
      <c r="AJ273" s="50">
        <f t="shared" si="107"/>
        <v>0.39929999999999899</v>
      </c>
      <c r="AK273" s="42">
        <f t="shared" si="119"/>
        <v>11</v>
      </c>
      <c r="AL273" s="46">
        <f t="shared" si="131"/>
        <v>-8</v>
      </c>
      <c r="AM273" s="46">
        <f t="shared" si="120"/>
        <v>245</v>
      </c>
      <c r="AN273" s="50">
        <f t="shared" si="108"/>
        <v>3.2999999999990259E-3</v>
      </c>
      <c r="AO273" s="42">
        <f t="shared" si="121"/>
        <v>0</v>
      </c>
      <c r="AP273" s="46">
        <f t="shared" si="132"/>
        <v>0</v>
      </c>
      <c r="AQ273" s="46">
        <f t="shared" si="122"/>
        <v>0</v>
      </c>
      <c r="AR273" s="50">
        <f t="shared" si="109"/>
        <v>3.2999999999990259E-3</v>
      </c>
      <c r="AS273" s="42">
        <f t="shared" si="123"/>
        <v>0</v>
      </c>
      <c r="AT273" s="46">
        <f t="shared" si="133"/>
        <v>0</v>
      </c>
      <c r="AU273" s="46">
        <f t="shared" si="124"/>
        <v>0</v>
      </c>
      <c r="AV273" s="51">
        <f t="shared" si="110"/>
        <v>3.2999999999990259E-3</v>
      </c>
      <c r="AW273" s="42">
        <f t="shared" si="111"/>
        <v>0.39929999999999899</v>
      </c>
      <c r="AX273" s="43">
        <f t="shared" si="112"/>
        <v>-0.39599999999999996</v>
      </c>
      <c r="AY273" s="42">
        <f t="shared" si="135"/>
        <v>545</v>
      </c>
      <c r="AZ273" s="52">
        <f t="shared" si="136"/>
        <v>14.819999999999999</v>
      </c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  <c r="QR273" s="35"/>
      <c r="QS273" s="35"/>
      <c r="QT273" s="35"/>
      <c r="QU273" s="35"/>
      <c r="QV273" s="35"/>
      <c r="QW273" s="35"/>
      <c r="QX273" s="35"/>
      <c r="QY273" s="35"/>
      <c r="QZ273" s="35"/>
      <c r="RA273" s="35"/>
      <c r="RB273" s="35"/>
      <c r="RC273" s="35"/>
      <c r="RD273" s="35"/>
      <c r="RE273" s="35"/>
      <c r="RF273" s="35"/>
      <c r="RG273" s="35"/>
      <c r="RH273" s="35"/>
      <c r="RI273" s="35"/>
      <c r="RJ273" s="35"/>
      <c r="RK273" s="35"/>
      <c r="RL273" s="35"/>
      <c r="RM273" s="35"/>
      <c r="RN273" s="35"/>
      <c r="RO273" s="35"/>
      <c r="RP273" s="35"/>
      <c r="RQ273" s="35"/>
      <c r="RR273" s="35"/>
      <c r="RS273" s="35"/>
      <c r="RT273" s="35"/>
      <c r="RU273" s="35"/>
      <c r="RV273" s="35"/>
      <c r="RW273" s="35"/>
      <c r="RX273" s="35"/>
      <c r="RY273" s="35"/>
      <c r="RZ273" s="35"/>
      <c r="SA273" s="35"/>
      <c r="SB273" s="35"/>
      <c r="SC273" s="35"/>
      <c r="SD273" s="35"/>
      <c r="SE273" s="35"/>
      <c r="SF273" s="35"/>
      <c r="SG273" s="35"/>
      <c r="SH273" s="35"/>
      <c r="SI273" s="35"/>
      <c r="SJ273" s="35"/>
      <c r="SK273" s="35"/>
      <c r="SL273" s="35"/>
      <c r="SM273" s="35"/>
      <c r="SN273" s="35"/>
      <c r="SO273" s="35"/>
      <c r="SP273" s="35"/>
      <c r="SQ273" s="35"/>
      <c r="SR273" s="35"/>
      <c r="SS273" s="35"/>
      <c r="ST273" s="35"/>
      <c r="SU273" s="35"/>
      <c r="SV273" s="35"/>
      <c r="SW273" s="35"/>
      <c r="SX273" s="35"/>
      <c r="SY273" s="35"/>
      <c r="SZ273" s="35"/>
      <c r="TA273" s="35"/>
      <c r="TB273" s="35"/>
      <c r="TC273" s="35"/>
      <c r="TD273" s="35"/>
      <c r="TE273" s="35"/>
      <c r="TF273" s="35"/>
      <c r="TG273" s="35"/>
      <c r="TH273" s="35"/>
      <c r="TI273" s="35"/>
      <c r="TJ273" s="35"/>
      <c r="TK273" s="35"/>
      <c r="TL273" s="35"/>
      <c r="TM273" s="35"/>
      <c r="TN273" s="35"/>
      <c r="TO273" s="35"/>
      <c r="TP273" s="35"/>
      <c r="TQ273" s="35"/>
      <c r="TR273" s="35"/>
      <c r="TS273" s="35"/>
      <c r="TT273" s="35"/>
      <c r="TU273" s="35"/>
      <c r="TV273" s="35"/>
      <c r="TW273" s="35"/>
      <c r="TX273" s="35"/>
      <c r="TY273" s="35"/>
      <c r="TZ273" s="35"/>
      <c r="UA273" s="35"/>
      <c r="UB273" s="35"/>
      <c r="UC273" s="35"/>
      <c r="UD273" s="35"/>
      <c r="UE273" s="35"/>
      <c r="UF273" s="35"/>
      <c r="UG273" s="35"/>
      <c r="UH273" s="35"/>
      <c r="UI273" s="35"/>
      <c r="UJ273" s="35"/>
      <c r="UK273" s="35"/>
      <c r="UL273" s="35"/>
      <c r="UM273" s="35"/>
      <c r="UN273" s="35"/>
      <c r="UO273" s="35"/>
      <c r="UP273" s="35"/>
      <c r="UQ273" s="35"/>
      <c r="UR273" s="35"/>
      <c r="US273" s="35"/>
      <c r="UT273" s="35"/>
      <c r="UU273" s="35"/>
      <c r="UV273" s="35"/>
      <c r="UW273" s="35"/>
      <c r="UX273" s="35"/>
      <c r="UY273" s="35"/>
      <c r="UZ273" s="35"/>
      <c r="VA273" s="35"/>
      <c r="VB273" s="35"/>
      <c r="VC273" s="35"/>
      <c r="VD273" s="35"/>
      <c r="VE273" s="35"/>
      <c r="VF273" s="35"/>
      <c r="VG273" s="35"/>
      <c r="VH273" s="35"/>
      <c r="VI273" s="35"/>
      <c r="VJ273" s="35"/>
      <c r="VK273" s="35"/>
      <c r="VL273" s="35"/>
      <c r="VM273" s="35"/>
      <c r="VN273" s="35"/>
      <c r="VO273" s="35"/>
      <c r="VP273" s="35"/>
      <c r="VQ273" s="35"/>
      <c r="VR273" s="35"/>
      <c r="VS273" s="35"/>
      <c r="VT273" s="35"/>
      <c r="VU273" s="35"/>
      <c r="VV273" s="35"/>
      <c r="VW273" s="35"/>
      <c r="VX273" s="35"/>
      <c r="VY273" s="35"/>
      <c r="VZ273" s="35"/>
      <c r="WA273" s="35"/>
      <c r="WB273" s="35"/>
      <c r="WC273" s="35"/>
      <c r="WD273" s="35"/>
      <c r="WE273" s="35"/>
      <c r="WF273" s="35"/>
      <c r="WG273" s="35"/>
      <c r="WH273" s="35"/>
      <c r="WI273" s="35"/>
      <c r="WJ273" s="35"/>
      <c r="WK273" s="35"/>
      <c r="WL273" s="35"/>
      <c r="WM273" s="35"/>
      <c r="WN273" s="35"/>
      <c r="WO273" s="35"/>
      <c r="WP273" s="35"/>
      <c r="WQ273" s="35"/>
      <c r="WR273" s="35"/>
      <c r="WS273" s="35"/>
      <c r="WT273" s="35"/>
      <c r="WU273" s="35"/>
      <c r="WV273" s="35"/>
      <c r="WW273" s="35"/>
      <c r="WX273" s="35"/>
      <c r="WY273" s="35"/>
      <c r="WZ273" s="35"/>
      <c r="XA273" s="35"/>
      <c r="XB273" s="35"/>
      <c r="XC273" s="35"/>
      <c r="XD273" s="35"/>
      <c r="XE273" s="35"/>
      <c r="XF273" s="35"/>
      <c r="XG273" s="35"/>
      <c r="XH273" s="35"/>
      <c r="XI273" s="35"/>
      <c r="XJ273" s="35"/>
      <c r="XK273" s="35"/>
      <c r="XL273" s="35"/>
      <c r="XM273" s="35"/>
      <c r="XN273" s="35"/>
      <c r="XO273" s="35"/>
      <c r="XP273" s="35"/>
      <c r="XQ273" s="35"/>
      <c r="XR273" s="35"/>
      <c r="XS273" s="35"/>
      <c r="XT273" s="35"/>
      <c r="XU273" s="35"/>
      <c r="XV273" s="35"/>
      <c r="XW273" s="35"/>
      <c r="XX273" s="35"/>
      <c r="XY273" s="35"/>
      <c r="XZ273" s="35"/>
      <c r="YA273" s="35"/>
      <c r="YB273" s="35"/>
      <c r="YC273" s="35"/>
      <c r="YD273" s="35"/>
      <c r="YE273" s="35"/>
      <c r="YF273" s="35"/>
      <c r="YG273" s="35"/>
      <c r="YH273" s="35"/>
      <c r="YI273" s="35"/>
      <c r="YJ273" s="35"/>
      <c r="YK273" s="35"/>
      <c r="YL273" s="35"/>
      <c r="YM273" s="35"/>
      <c r="YN273" s="35"/>
      <c r="YO273" s="35"/>
      <c r="YP273" s="35"/>
      <c r="YQ273" s="35"/>
      <c r="YR273" s="35"/>
      <c r="YS273" s="35"/>
      <c r="YT273" s="35"/>
      <c r="YU273" s="35"/>
      <c r="YV273" s="35"/>
      <c r="YW273" s="35"/>
      <c r="YX273" s="35"/>
      <c r="YY273" s="35"/>
      <c r="YZ273" s="35"/>
      <c r="ZA273" s="35"/>
      <c r="ZB273" s="35"/>
      <c r="ZC273" s="35"/>
      <c r="ZD273" s="35"/>
      <c r="ZE273" s="35"/>
      <c r="ZF273" s="35"/>
      <c r="ZG273" s="35"/>
      <c r="ZH273" s="35"/>
      <c r="ZI273" s="35"/>
      <c r="ZJ273" s="35"/>
      <c r="ZK273" s="35"/>
      <c r="ZL273" s="35"/>
      <c r="ZM273" s="35"/>
      <c r="ZN273" s="35"/>
      <c r="ZO273" s="35"/>
      <c r="ZP273" s="35"/>
      <c r="ZQ273" s="35"/>
      <c r="ZR273" s="35"/>
      <c r="ZS273" s="35"/>
      <c r="ZT273" s="35"/>
      <c r="ZU273" s="35"/>
      <c r="ZV273" s="35"/>
      <c r="ZW273" s="35"/>
      <c r="ZX273" s="35"/>
      <c r="ZY273" s="35"/>
      <c r="ZZ273" s="35"/>
      <c r="AAA273" s="35"/>
      <c r="AAB273" s="35"/>
      <c r="AAC273" s="35"/>
      <c r="AAD273" s="35"/>
      <c r="AAE273" s="35"/>
      <c r="AAF273" s="35"/>
      <c r="AAG273" s="35"/>
      <c r="AAH273" s="35"/>
      <c r="AAI273" s="35"/>
      <c r="AAJ273" s="35"/>
      <c r="AAK273" s="35"/>
      <c r="AAL273" s="35"/>
      <c r="AAM273" s="35"/>
      <c r="AAN273" s="35"/>
      <c r="AAO273" s="35"/>
      <c r="AAP273" s="35"/>
      <c r="AAQ273" s="35"/>
      <c r="AAR273" s="35"/>
      <c r="AAS273" s="35"/>
      <c r="AAT273" s="35"/>
      <c r="AAU273" s="35"/>
      <c r="AAV273" s="35"/>
      <c r="AAW273" s="35"/>
      <c r="AAX273" s="35"/>
      <c r="AAY273" s="35"/>
      <c r="AAZ273" s="35"/>
      <c r="ABA273" s="35"/>
      <c r="ABB273" s="35"/>
      <c r="ABC273" s="35"/>
      <c r="ABD273" s="35"/>
      <c r="ABE273" s="35"/>
      <c r="ABF273" s="35"/>
      <c r="ABG273" s="35"/>
      <c r="ABH273" s="35"/>
      <c r="ABI273" s="35"/>
      <c r="ABJ273" s="35"/>
      <c r="ABK273" s="35"/>
      <c r="ABL273" s="35"/>
      <c r="ABM273" s="35"/>
      <c r="ABN273" s="35"/>
      <c r="ABO273" s="35"/>
      <c r="ABP273" s="35"/>
      <c r="ABQ273" s="35"/>
      <c r="ABR273" s="35"/>
      <c r="ABS273" s="35"/>
      <c r="ABT273" s="35"/>
      <c r="ABU273" s="35"/>
      <c r="ABV273" s="35"/>
      <c r="ABW273" s="35"/>
      <c r="ABX273" s="35"/>
      <c r="ABY273" s="35"/>
      <c r="ABZ273" s="35"/>
      <c r="ACA273" s="35"/>
      <c r="ACB273" s="35"/>
      <c r="ACC273" s="35"/>
      <c r="ACD273" s="35"/>
      <c r="ACE273" s="35"/>
      <c r="ACF273" s="35"/>
      <c r="ACG273" s="35"/>
      <c r="ACH273" s="35"/>
      <c r="ACI273" s="35"/>
      <c r="ACJ273" s="35"/>
      <c r="ACK273" s="35"/>
      <c r="ACL273" s="35"/>
      <c r="ACM273" s="35"/>
      <c r="ACN273" s="35"/>
      <c r="ACO273" s="35"/>
      <c r="ACP273" s="35"/>
      <c r="ACQ273" s="35"/>
      <c r="ACR273" s="35"/>
      <c r="ACS273" s="35"/>
      <c r="ACT273" s="35"/>
      <c r="ACU273" s="35"/>
      <c r="ACV273" s="35"/>
      <c r="ACW273" s="35"/>
      <c r="ACX273" s="35"/>
      <c r="ACY273" s="35"/>
      <c r="ACZ273" s="35"/>
      <c r="ADA273" s="35"/>
      <c r="ADB273" s="35"/>
      <c r="ADC273" s="35"/>
      <c r="ADD273" s="35"/>
      <c r="ADE273" s="35"/>
      <c r="ADF273" s="35"/>
      <c r="ADG273" s="35"/>
      <c r="ADH273" s="35"/>
      <c r="ADI273" s="35"/>
      <c r="ADJ273" s="35"/>
      <c r="ADK273" s="35"/>
      <c r="ADL273" s="35"/>
      <c r="ADM273" s="35"/>
      <c r="ADN273" s="35"/>
      <c r="ADO273" s="35"/>
      <c r="ADP273" s="35"/>
      <c r="ADQ273" s="35"/>
      <c r="ADR273" s="35"/>
      <c r="ADS273" s="35"/>
      <c r="ADT273" s="35"/>
      <c r="ADU273" s="35"/>
      <c r="ADV273" s="35"/>
      <c r="ADW273" s="35"/>
      <c r="ADX273" s="35"/>
      <c r="ADY273" s="35"/>
      <c r="ADZ273" s="35"/>
      <c r="AEA273" s="35"/>
      <c r="AEB273" s="35"/>
      <c r="AEC273" s="35"/>
      <c r="AED273" s="35"/>
      <c r="AEE273" s="35"/>
      <c r="AEF273" s="35"/>
      <c r="AEG273" s="35"/>
      <c r="AEH273" s="35"/>
      <c r="AEI273" s="35"/>
      <c r="AEJ273" s="35"/>
      <c r="AEK273" s="35"/>
      <c r="AEL273" s="35"/>
      <c r="AEM273" s="35"/>
      <c r="AEN273" s="35"/>
      <c r="AEO273" s="35"/>
      <c r="AEP273" s="35"/>
      <c r="AEQ273" s="35"/>
      <c r="AER273" s="35"/>
      <c r="AES273" s="35"/>
      <c r="AET273" s="35"/>
      <c r="AEU273" s="35"/>
      <c r="AEV273" s="35"/>
      <c r="AEW273" s="35"/>
      <c r="AEX273" s="35"/>
      <c r="AEY273" s="35"/>
      <c r="AEZ273" s="35"/>
      <c r="AFA273" s="35"/>
      <c r="AFB273" s="35"/>
      <c r="AFC273" s="35"/>
      <c r="AFD273" s="35"/>
      <c r="AFE273" s="35"/>
      <c r="AFF273" s="35"/>
      <c r="AFG273" s="35"/>
      <c r="AFH273" s="35"/>
      <c r="AFI273" s="35"/>
      <c r="AFJ273" s="35"/>
      <c r="AFK273" s="35"/>
      <c r="AFL273" s="35"/>
      <c r="AFM273" s="35"/>
      <c r="AFN273" s="35"/>
      <c r="AFO273" s="35"/>
      <c r="AFP273" s="35"/>
      <c r="AFQ273" s="35"/>
      <c r="AFR273" s="35"/>
      <c r="AFS273" s="35"/>
      <c r="AFT273" s="35"/>
      <c r="AFU273" s="35"/>
      <c r="AFV273" s="35"/>
      <c r="AFW273" s="35"/>
      <c r="AFX273" s="35"/>
      <c r="AFY273" s="35"/>
      <c r="AFZ273" s="35"/>
      <c r="AGA273" s="35"/>
      <c r="AGB273" s="35"/>
      <c r="AGC273" s="35"/>
      <c r="AGD273" s="35"/>
      <c r="AGE273" s="35"/>
      <c r="AGF273" s="35"/>
      <c r="AGG273" s="35"/>
      <c r="AGH273" s="35"/>
      <c r="AGI273" s="35"/>
      <c r="AGJ273" s="35"/>
      <c r="AGK273" s="35"/>
      <c r="AGL273" s="35"/>
      <c r="AGM273" s="35"/>
      <c r="AGN273" s="35"/>
      <c r="AGO273" s="35"/>
      <c r="AGP273" s="35"/>
      <c r="AGQ273" s="35"/>
      <c r="AGR273" s="35"/>
      <c r="AGS273" s="35"/>
      <c r="AGT273" s="35"/>
      <c r="AGU273" s="35"/>
      <c r="AGV273" s="35"/>
      <c r="AGW273" s="35"/>
      <c r="AGX273" s="35"/>
      <c r="AGY273" s="35"/>
      <c r="AGZ273" s="35"/>
      <c r="AHA273" s="35"/>
      <c r="AHB273" s="35"/>
      <c r="AHC273" s="35"/>
      <c r="AHD273" s="35"/>
      <c r="AHE273" s="35"/>
      <c r="AHF273" s="35"/>
      <c r="AHG273" s="35"/>
      <c r="AHH273" s="35"/>
      <c r="AHI273" s="35"/>
      <c r="AHJ273" s="35"/>
      <c r="AHK273" s="35"/>
      <c r="AHL273" s="35"/>
      <c r="AHM273" s="35"/>
      <c r="AHN273" s="35"/>
      <c r="AHO273" s="35"/>
      <c r="AHP273" s="35"/>
      <c r="AHQ273" s="35"/>
      <c r="AHR273" s="35"/>
      <c r="AHS273" s="35"/>
      <c r="AHT273" s="35"/>
      <c r="AHU273" s="35"/>
      <c r="AHV273" s="35"/>
      <c r="AHW273" s="35"/>
      <c r="AHX273" s="35"/>
      <c r="AHY273" s="35"/>
      <c r="AHZ273" s="35"/>
      <c r="AIA273" s="35"/>
      <c r="AIB273" s="35"/>
      <c r="AIC273" s="35"/>
      <c r="AID273" s="35"/>
      <c r="AIE273" s="35"/>
      <c r="AIF273" s="35"/>
      <c r="AIG273" s="35"/>
      <c r="AIH273" s="35"/>
      <c r="AII273" s="35"/>
      <c r="AIJ273" s="35"/>
      <c r="AIK273" s="35"/>
      <c r="AIL273" s="35"/>
      <c r="AIM273" s="35"/>
      <c r="AIN273" s="35"/>
      <c r="AIO273" s="35"/>
      <c r="AIP273" s="35"/>
      <c r="AIQ273" s="35"/>
      <c r="AIR273" s="35"/>
      <c r="AIS273" s="35"/>
      <c r="AIT273" s="35"/>
      <c r="AIU273" s="35"/>
      <c r="AIV273" s="35"/>
      <c r="AIW273" s="35"/>
      <c r="AIX273" s="35"/>
      <c r="AIY273" s="35"/>
      <c r="AIZ273" s="35"/>
      <c r="AJA273" s="35"/>
      <c r="AJB273" s="35"/>
      <c r="AJC273" s="35"/>
      <c r="AJD273" s="35"/>
      <c r="AJE273" s="35"/>
      <c r="AJF273" s="35"/>
      <c r="AJG273" s="35"/>
      <c r="AJH273" s="35"/>
      <c r="AJI273" s="35"/>
      <c r="AJJ273" s="35"/>
      <c r="AJK273" s="35"/>
      <c r="AJL273" s="35"/>
      <c r="AJM273" s="35"/>
      <c r="AJN273" s="35"/>
      <c r="AJO273" s="35"/>
      <c r="AJP273" s="35"/>
      <c r="AJQ273" s="35"/>
      <c r="AJR273" s="35"/>
      <c r="AJS273" s="35"/>
      <c r="AJT273" s="35"/>
      <c r="AJU273" s="35"/>
      <c r="AJV273" s="35"/>
      <c r="AJW273" s="35"/>
      <c r="AJX273" s="35"/>
      <c r="AJY273" s="35"/>
      <c r="AJZ273" s="35"/>
      <c r="AKA273" s="35"/>
      <c r="AKB273" s="35"/>
      <c r="AKC273" s="35"/>
      <c r="AKD273" s="35"/>
      <c r="AKE273" s="35"/>
      <c r="AKF273" s="35"/>
      <c r="AKG273" s="35"/>
      <c r="AKH273" s="35"/>
      <c r="AKI273" s="35"/>
      <c r="AKJ273" s="35"/>
      <c r="AKK273" s="35"/>
      <c r="AKL273" s="35"/>
      <c r="AKM273" s="35"/>
      <c r="AKN273" s="35"/>
      <c r="AKO273" s="35"/>
      <c r="AKP273" s="35"/>
      <c r="AKQ273" s="35"/>
      <c r="AKR273" s="35"/>
      <c r="AKS273" s="35"/>
      <c r="AKT273" s="35"/>
      <c r="AKU273" s="35"/>
      <c r="AKV273" s="35"/>
      <c r="AKW273" s="35"/>
      <c r="AKX273" s="35"/>
      <c r="AKY273" s="35"/>
      <c r="AKZ273" s="35"/>
      <c r="ALA273" s="35"/>
      <c r="ALB273" s="35"/>
      <c r="ALC273" s="35"/>
      <c r="ALD273" s="35"/>
      <c r="ALE273" s="35"/>
      <c r="ALF273" s="35"/>
      <c r="ALG273" s="35"/>
      <c r="ALH273" s="35"/>
      <c r="ALI273" s="35"/>
      <c r="ALJ273" s="35"/>
      <c r="ALK273" s="35"/>
      <c r="ALL273" s="35"/>
      <c r="ALM273" s="35"/>
      <c r="ALN273" s="35"/>
      <c r="ALO273" s="35"/>
      <c r="ALP273" s="35"/>
      <c r="ALQ273" s="35"/>
      <c r="ALR273" s="35"/>
      <c r="ALS273" s="35"/>
      <c r="ALT273" s="35"/>
      <c r="ALU273" s="35"/>
      <c r="ALV273" s="35"/>
      <c r="ALW273" s="35"/>
      <c r="ALX273" s="35"/>
      <c r="ALY273" s="35"/>
      <c r="ALZ273" s="35"/>
      <c r="AMA273" s="35"/>
    </row>
    <row r="274" spans="14:1015">
      <c r="N274" s="3">
        <f>Y274*info!T$4+AC274*info!T$5+AG274*info!T$6+AK274*info!T$7+N273</f>
        <v>6.9233999999999956</v>
      </c>
      <c r="P274" s="45">
        <v>234</v>
      </c>
      <c r="Q274" s="131"/>
      <c r="R274" s="131"/>
      <c r="S274" s="161">
        <f t="shared" si="125"/>
        <v>4.0697628458498031E-2</v>
      </c>
      <c r="T274" s="169">
        <f>AA273*$AA$30*$AA$34*(1-$AA$32)+AE273*$AE$30*$AE$34*(1-$AE$32)+AI273*$AI$30*$AI$34*(1-$AI$32)+AM273*$AM$30*$AM$34*(1-$AM$32)+AQ273*$AQ$30*$AQ$34*(1-$AQ$32)+AU273*$AU$30*$AU$34*(1-$AU$32)+Q274-R274+AW273+AX273+Advance!G248</f>
        <v>0.37379999999999897</v>
      </c>
      <c r="U274" s="132">
        <f t="shared" si="134"/>
        <v>0</v>
      </c>
      <c r="V274" s="165">
        <f t="shared" si="113"/>
        <v>0.37379999999999897</v>
      </c>
      <c r="W274" s="166">
        <f t="shared" si="126"/>
        <v>14.891999999999999</v>
      </c>
      <c r="X274" s="49"/>
      <c r="Y274" s="42">
        <f t="shared" si="105"/>
        <v>0</v>
      </c>
      <c r="Z274" s="46">
        <f t="shared" si="127"/>
        <v>0</v>
      </c>
      <c r="AA274" s="47">
        <f t="shared" si="114"/>
        <v>0</v>
      </c>
      <c r="AB274" s="48">
        <f t="shared" si="115"/>
        <v>0.37379999999999897</v>
      </c>
      <c r="AC274" s="49">
        <f t="shared" si="116"/>
        <v>0</v>
      </c>
      <c r="AD274" s="46">
        <f t="shared" si="128"/>
        <v>0</v>
      </c>
      <c r="AE274" s="46">
        <f t="shared" si="117"/>
        <v>100</v>
      </c>
      <c r="AF274" s="50">
        <f t="shared" si="106"/>
        <v>0.37379999999999897</v>
      </c>
      <c r="AG274" s="42">
        <f t="shared" si="129"/>
        <v>0</v>
      </c>
      <c r="AH274" s="46">
        <f t="shared" si="130"/>
        <v>0</v>
      </c>
      <c r="AI274" s="46">
        <f t="shared" si="118"/>
        <v>200</v>
      </c>
      <c r="AJ274" s="50">
        <f t="shared" si="107"/>
        <v>0.37379999999999897</v>
      </c>
      <c r="AK274" s="42">
        <f t="shared" si="119"/>
        <v>10</v>
      </c>
      <c r="AL274" s="46">
        <f t="shared" si="131"/>
        <v>-8</v>
      </c>
      <c r="AM274" s="46">
        <f t="shared" si="120"/>
        <v>247</v>
      </c>
      <c r="AN274" s="50">
        <f t="shared" si="108"/>
        <v>1.379999999999898E-2</v>
      </c>
      <c r="AO274" s="42">
        <f t="shared" si="121"/>
        <v>0</v>
      </c>
      <c r="AP274" s="46">
        <f t="shared" si="132"/>
        <v>0</v>
      </c>
      <c r="AQ274" s="46">
        <f t="shared" si="122"/>
        <v>0</v>
      </c>
      <c r="AR274" s="50">
        <f t="shared" si="109"/>
        <v>1.379999999999898E-2</v>
      </c>
      <c r="AS274" s="42">
        <f t="shared" si="123"/>
        <v>0</v>
      </c>
      <c r="AT274" s="46">
        <f t="shared" si="133"/>
        <v>0</v>
      </c>
      <c r="AU274" s="46">
        <f t="shared" si="124"/>
        <v>0</v>
      </c>
      <c r="AV274" s="51">
        <f t="shared" si="110"/>
        <v>1.379999999999898E-2</v>
      </c>
      <c r="AW274" s="42">
        <f t="shared" si="111"/>
        <v>0.37379999999999897</v>
      </c>
      <c r="AX274" s="43">
        <f t="shared" si="112"/>
        <v>-0.36</v>
      </c>
      <c r="AY274" s="42">
        <f t="shared" si="135"/>
        <v>547</v>
      </c>
      <c r="AZ274" s="52">
        <f t="shared" si="136"/>
        <v>14.891999999999999</v>
      </c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  <c r="QR274" s="35"/>
      <c r="QS274" s="35"/>
      <c r="QT274" s="35"/>
      <c r="QU274" s="35"/>
      <c r="QV274" s="35"/>
      <c r="QW274" s="35"/>
      <c r="QX274" s="35"/>
      <c r="QY274" s="35"/>
      <c r="QZ274" s="35"/>
      <c r="RA274" s="35"/>
      <c r="RB274" s="35"/>
      <c r="RC274" s="35"/>
      <c r="RD274" s="35"/>
      <c r="RE274" s="35"/>
      <c r="RF274" s="35"/>
      <c r="RG274" s="35"/>
      <c r="RH274" s="35"/>
      <c r="RI274" s="35"/>
      <c r="RJ274" s="35"/>
      <c r="RK274" s="35"/>
      <c r="RL274" s="35"/>
      <c r="RM274" s="35"/>
      <c r="RN274" s="35"/>
      <c r="RO274" s="35"/>
      <c r="RP274" s="35"/>
      <c r="RQ274" s="35"/>
      <c r="RR274" s="35"/>
      <c r="RS274" s="35"/>
      <c r="RT274" s="35"/>
      <c r="RU274" s="35"/>
      <c r="RV274" s="35"/>
      <c r="RW274" s="35"/>
      <c r="RX274" s="35"/>
      <c r="RY274" s="35"/>
      <c r="RZ274" s="35"/>
      <c r="SA274" s="35"/>
      <c r="SB274" s="35"/>
      <c r="SC274" s="35"/>
      <c r="SD274" s="35"/>
      <c r="SE274" s="35"/>
      <c r="SF274" s="35"/>
      <c r="SG274" s="35"/>
      <c r="SH274" s="35"/>
      <c r="SI274" s="35"/>
      <c r="SJ274" s="35"/>
      <c r="SK274" s="35"/>
      <c r="SL274" s="35"/>
      <c r="SM274" s="35"/>
      <c r="SN274" s="35"/>
      <c r="SO274" s="35"/>
      <c r="SP274" s="35"/>
      <c r="SQ274" s="35"/>
      <c r="SR274" s="35"/>
      <c r="SS274" s="35"/>
      <c r="ST274" s="35"/>
      <c r="SU274" s="35"/>
      <c r="SV274" s="35"/>
      <c r="SW274" s="35"/>
      <c r="SX274" s="35"/>
      <c r="SY274" s="35"/>
      <c r="SZ274" s="35"/>
      <c r="TA274" s="35"/>
      <c r="TB274" s="35"/>
      <c r="TC274" s="35"/>
      <c r="TD274" s="35"/>
      <c r="TE274" s="35"/>
      <c r="TF274" s="35"/>
      <c r="TG274" s="35"/>
      <c r="TH274" s="35"/>
      <c r="TI274" s="35"/>
      <c r="TJ274" s="35"/>
      <c r="TK274" s="35"/>
      <c r="TL274" s="35"/>
      <c r="TM274" s="35"/>
      <c r="TN274" s="35"/>
      <c r="TO274" s="35"/>
      <c r="TP274" s="35"/>
      <c r="TQ274" s="35"/>
      <c r="TR274" s="35"/>
      <c r="TS274" s="35"/>
      <c r="TT274" s="35"/>
      <c r="TU274" s="35"/>
      <c r="TV274" s="35"/>
      <c r="TW274" s="35"/>
      <c r="TX274" s="35"/>
      <c r="TY274" s="35"/>
      <c r="TZ274" s="35"/>
      <c r="UA274" s="35"/>
      <c r="UB274" s="35"/>
      <c r="UC274" s="35"/>
      <c r="UD274" s="35"/>
      <c r="UE274" s="35"/>
      <c r="UF274" s="35"/>
      <c r="UG274" s="35"/>
      <c r="UH274" s="35"/>
      <c r="UI274" s="35"/>
      <c r="UJ274" s="35"/>
      <c r="UK274" s="35"/>
      <c r="UL274" s="35"/>
      <c r="UM274" s="35"/>
      <c r="UN274" s="35"/>
      <c r="UO274" s="35"/>
      <c r="UP274" s="35"/>
      <c r="UQ274" s="35"/>
      <c r="UR274" s="35"/>
      <c r="US274" s="35"/>
      <c r="UT274" s="35"/>
      <c r="UU274" s="35"/>
      <c r="UV274" s="35"/>
      <c r="UW274" s="35"/>
      <c r="UX274" s="35"/>
      <c r="UY274" s="35"/>
      <c r="UZ274" s="35"/>
      <c r="VA274" s="35"/>
      <c r="VB274" s="35"/>
      <c r="VC274" s="35"/>
      <c r="VD274" s="35"/>
      <c r="VE274" s="35"/>
      <c r="VF274" s="35"/>
      <c r="VG274" s="35"/>
      <c r="VH274" s="35"/>
      <c r="VI274" s="35"/>
      <c r="VJ274" s="35"/>
      <c r="VK274" s="35"/>
      <c r="VL274" s="35"/>
      <c r="VM274" s="35"/>
      <c r="VN274" s="35"/>
      <c r="VO274" s="35"/>
      <c r="VP274" s="35"/>
      <c r="VQ274" s="35"/>
      <c r="VR274" s="35"/>
      <c r="VS274" s="35"/>
      <c r="VT274" s="35"/>
      <c r="VU274" s="35"/>
      <c r="VV274" s="35"/>
      <c r="VW274" s="35"/>
      <c r="VX274" s="35"/>
      <c r="VY274" s="35"/>
      <c r="VZ274" s="35"/>
      <c r="WA274" s="35"/>
      <c r="WB274" s="35"/>
      <c r="WC274" s="35"/>
      <c r="WD274" s="35"/>
      <c r="WE274" s="35"/>
      <c r="WF274" s="35"/>
      <c r="WG274" s="35"/>
      <c r="WH274" s="35"/>
      <c r="WI274" s="35"/>
      <c r="WJ274" s="35"/>
      <c r="WK274" s="35"/>
      <c r="WL274" s="35"/>
      <c r="WM274" s="35"/>
      <c r="WN274" s="35"/>
      <c r="WO274" s="35"/>
      <c r="WP274" s="35"/>
      <c r="WQ274" s="35"/>
      <c r="WR274" s="35"/>
      <c r="WS274" s="35"/>
      <c r="WT274" s="35"/>
      <c r="WU274" s="35"/>
      <c r="WV274" s="35"/>
      <c r="WW274" s="35"/>
      <c r="WX274" s="35"/>
      <c r="WY274" s="35"/>
      <c r="WZ274" s="35"/>
      <c r="XA274" s="35"/>
      <c r="XB274" s="35"/>
      <c r="XC274" s="35"/>
      <c r="XD274" s="35"/>
      <c r="XE274" s="35"/>
      <c r="XF274" s="35"/>
      <c r="XG274" s="35"/>
      <c r="XH274" s="35"/>
      <c r="XI274" s="35"/>
      <c r="XJ274" s="35"/>
      <c r="XK274" s="35"/>
      <c r="XL274" s="35"/>
      <c r="XM274" s="35"/>
      <c r="XN274" s="35"/>
      <c r="XO274" s="35"/>
      <c r="XP274" s="35"/>
      <c r="XQ274" s="35"/>
      <c r="XR274" s="35"/>
      <c r="XS274" s="35"/>
      <c r="XT274" s="35"/>
      <c r="XU274" s="35"/>
      <c r="XV274" s="35"/>
      <c r="XW274" s="35"/>
      <c r="XX274" s="35"/>
      <c r="XY274" s="35"/>
      <c r="XZ274" s="35"/>
      <c r="YA274" s="35"/>
      <c r="YB274" s="35"/>
      <c r="YC274" s="35"/>
      <c r="YD274" s="35"/>
      <c r="YE274" s="35"/>
      <c r="YF274" s="35"/>
      <c r="YG274" s="35"/>
      <c r="YH274" s="35"/>
      <c r="YI274" s="35"/>
      <c r="YJ274" s="35"/>
      <c r="YK274" s="35"/>
      <c r="YL274" s="35"/>
      <c r="YM274" s="35"/>
      <c r="YN274" s="35"/>
      <c r="YO274" s="35"/>
      <c r="YP274" s="35"/>
      <c r="YQ274" s="35"/>
      <c r="YR274" s="35"/>
      <c r="YS274" s="35"/>
      <c r="YT274" s="35"/>
      <c r="YU274" s="35"/>
      <c r="YV274" s="35"/>
      <c r="YW274" s="35"/>
      <c r="YX274" s="35"/>
      <c r="YY274" s="35"/>
      <c r="YZ274" s="35"/>
      <c r="ZA274" s="35"/>
      <c r="ZB274" s="35"/>
      <c r="ZC274" s="35"/>
      <c r="ZD274" s="35"/>
      <c r="ZE274" s="35"/>
      <c r="ZF274" s="35"/>
      <c r="ZG274" s="35"/>
      <c r="ZH274" s="35"/>
      <c r="ZI274" s="35"/>
      <c r="ZJ274" s="35"/>
      <c r="ZK274" s="35"/>
      <c r="ZL274" s="35"/>
      <c r="ZM274" s="35"/>
      <c r="ZN274" s="35"/>
      <c r="ZO274" s="35"/>
      <c r="ZP274" s="35"/>
      <c r="ZQ274" s="35"/>
      <c r="ZR274" s="35"/>
      <c r="ZS274" s="35"/>
      <c r="ZT274" s="35"/>
      <c r="ZU274" s="35"/>
      <c r="ZV274" s="35"/>
      <c r="ZW274" s="35"/>
      <c r="ZX274" s="35"/>
      <c r="ZY274" s="35"/>
      <c r="ZZ274" s="35"/>
      <c r="AAA274" s="35"/>
      <c r="AAB274" s="35"/>
      <c r="AAC274" s="35"/>
      <c r="AAD274" s="35"/>
      <c r="AAE274" s="35"/>
      <c r="AAF274" s="35"/>
      <c r="AAG274" s="35"/>
      <c r="AAH274" s="35"/>
      <c r="AAI274" s="35"/>
      <c r="AAJ274" s="35"/>
      <c r="AAK274" s="35"/>
      <c r="AAL274" s="35"/>
      <c r="AAM274" s="35"/>
      <c r="AAN274" s="35"/>
      <c r="AAO274" s="35"/>
      <c r="AAP274" s="35"/>
      <c r="AAQ274" s="35"/>
      <c r="AAR274" s="35"/>
      <c r="AAS274" s="35"/>
      <c r="AAT274" s="35"/>
      <c r="AAU274" s="35"/>
      <c r="AAV274" s="35"/>
      <c r="AAW274" s="35"/>
      <c r="AAX274" s="35"/>
      <c r="AAY274" s="35"/>
      <c r="AAZ274" s="35"/>
      <c r="ABA274" s="35"/>
      <c r="ABB274" s="35"/>
      <c r="ABC274" s="35"/>
      <c r="ABD274" s="35"/>
      <c r="ABE274" s="35"/>
      <c r="ABF274" s="35"/>
      <c r="ABG274" s="35"/>
      <c r="ABH274" s="35"/>
      <c r="ABI274" s="35"/>
      <c r="ABJ274" s="35"/>
      <c r="ABK274" s="35"/>
      <c r="ABL274" s="35"/>
      <c r="ABM274" s="35"/>
      <c r="ABN274" s="35"/>
      <c r="ABO274" s="35"/>
      <c r="ABP274" s="35"/>
      <c r="ABQ274" s="35"/>
      <c r="ABR274" s="35"/>
      <c r="ABS274" s="35"/>
      <c r="ABT274" s="35"/>
      <c r="ABU274" s="35"/>
      <c r="ABV274" s="35"/>
      <c r="ABW274" s="35"/>
      <c r="ABX274" s="35"/>
      <c r="ABY274" s="35"/>
      <c r="ABZ274" s="35"/>
      <c r="ACA274" s="35"/>
      <c r="ACB274" s="35"/>
      <c r="ACC274" s="35"/>
      <c r="ACD274" s="35"/>
      <c r="ACE274" s="35"/>
      <c r="ACF274" s="35"/>
      <c r="ACG274" s="35"/>
      <c r="ACH274" s="35"/>
      <c r="ACI274" s="35"/>
      <c r="ACJ274" s="35"/>
      <c r="ACK274" s="35"/>
      <c r="ACL274" s="35"/>
      <c r="ACM274" s="35"/>
      <c r="ACN274" s="35"/>
      <c r="ACO274" s="35"/>
      <c r="ACP274" s="35"/>
      <c r="ACQ274" s="35"/>
      <c r="ACR274" s="35"/>
      <c r="ACS274" s="35"/>
      <c r="ACT274" s="35"/>
      <c r="ACU274" s="35"/>
      <c r="ACV274" s="35"/>
      <c r="ACW274" s="35"/>
      <c r="ACX274" s="35"/>
      <c r="ACY274" s="35"/>
      <c r="ACZ274" s="35"/>
      <c r="ADA274" s="35"/>
      <c r="ADB274" s="35"/>
      <c r="ADC274" s="35"/>
      <c r="ADD274" s="35"/>
      <c r="ADE274" s="35"/>
      <c r="ADF274" s="35"/>
      <c r="ADG274" s="35"/>
      <c r="ADH274" s="35"/>
      <c r="ADI274" s="35"/>
      <c r="ADJ274" s="35"/>
      <c r="ADK274" s="35"/>
      <c r="ADL274" s="35"/>
      <c r="ADM274" s="35"/>
      <c r="ADN274" s="35"/>
      <c r="ADO274" s="35"/>
      <c r="ADP274" s="35"/>
      <c r="ADQ274" s="35"/>
      <c r="ADR274" s="35"/>
      <c r="ADS274" s="35"/>
      <c r="ADT274" s="35"/>
      <c r="ADU274" s="35"/>
      <c r="ADV274" s="35"/>
      <c r="ADW274" s="35"/>
      <c r="ADX274" s="35"/>
      <c r="ADY274" s="35"/>
      <c r="ADZ274" s="35"/>
      <c r="AEA274" s="35"/>
      <c r="AEB274" s="35"/>
      <c r="AEC274" s="35"/>
      <c r="AED274" s="35"/>
      <c r="AEE274" s="35"/>
      <c r="AEF274" s="35"/>
      <c r="AEG274" s="35"/>
      <c r="AEH274" s="35"/>
      <c r="AEI274" s="35"/>
      <c r="AEJ274" s="35"/>
      <c r="AEK274" s="35"/>
      <c r="AEL274" s="35"/>
      <c r="AEM274" s="35"/>
      <c r="AEN274" s="35"/>
      <c r="AEO274" s="35"/>
      <c r="AEP274" s="35"/>
      <c r="AEQ274" s="35"/>
      <c r="AER274" s="35"/>
      <c r="AES274" s="35"/>
      <c r="AET274" s="35"/>
      <c r="AEU274" s="35"/>
      <c r="AEV274" s="35"/>
      <c r="AEW274" s="35"/>
      <c r="AEX274" s="35"/>
      <c r="AEY274" s="35"/>
      <c r="AEZ274" s="35"/>
      <c r="AFA274" s="35"/>
      <c r="AFB274" s="35"/>
      <c r="AFC274" s="35"/>
      <c r="AFD274" s="35"/>
      <c r="AFE274" s="35"/>
      <c r="AFF274" s="35"/>
      <c r="AFG274" s="35"/>
      <c r="AFH274" s="35"/>
      <c r="AFI274" s="35"/>
      <c r="AFJ274" s="35"/>
      <c r="AFK274" s="35"/>
      <c r="AFL274" s="35"/>
      <c r="AFM274" s="35"/>
      <c r="AFN274" s="35"/>
      <c r="AFO274" s="35"/>
      <c r="AFP274" s="35"/>
      <c r="AFQ274" s="35"/>
      <c r="AFR274" s="35"/>
      <c r="AFS274" s="35"/>
      <c r="AFT274" s="35"/>
      <c r="AFU274" s="35"/>
      <c r="AFV274" s="35"/>
      <c r="AFW274" s="35"/>
      <c r="AFX274" s="35"/>
      <c r="AFY274" s="35"/>
      <c r="AFZ274" s="35"/>
      <c r="AGA274" s="35"/>
      <c r="AGB274" s="35"/>
      <c r="AGC274" s="35"/>
      <c r="AGD274" s="35"/>
      <c r="AGE274" s="35"/>
      <c r="AGF274" s="35"/>
      <c r="AGG274" s="35"/>
      <c r="AGH274" s="35"/>
      <c r="AGI274" s="35"/>
      <c r="AGJ274" s="35"/>
      <c r="AGK274" s="35"/>
      <c r="AGL274" s="35"/>
      <c r="AGM274" s="35"/>
      <c r="AGN274" s="35"/>
      <c r="AGO274" s="35"/>
      <c r="AGP274" s="35"/>
      <c r="AGQ274" s="35"/>
      <c r="AGR274" s="35"/>
      <c r="AGS274" s="35"/>
      <c r="AGT274" s="35"/>
      <c r="AGU274" s="35"/>
      <c r="AGV274" s="35"/>
      <c r="AGW274" s="35"/>
      <c r="AGX274" s="35"/>
      <c r="AGY274" s="35"/>
      <c r="AGZ274" s="35"/>
      <c r="AHA274" s="35"/>
      <c r="AHB274" s="35"/>
      <c r="AHC274" s="35"/>
      <c r="AHD274" s="35"/>
      <c r="AHE274" s="35"/>
      <c r="AHF274" s="35"/>
      <c r="AHG274" s="35"/>
      <c r="AHH274" s="35"/>
      <c r="AHI274" s="35"/>
      <c r="AHJ274" s="35"/>
      <c r="AHK274" s="35"/>
      <c r="AHL274" s="35"/>
      <c r="AHM274" s="35"/>
      <c r="AHN274" s="35"/>
      <c r="AHO274" s="35"/>
      <c r="AHP274" s="35"/>
      <c r="AHQ274" s="35"/>
      <c r="AHR274" s="35"/>
      <c r="AHS274" s="35"/>
      <c r="AHT274" s="35"/>
      <c r="AHU274" s="35"/>
      <c r="AHV274" s="35"/>
      <c r="AHW274" s="35"/>
      <c r="AHX274" s="35"/>
      <c r="AHY274" s="35"/>
      <c r="AHZ274" s="35"/>
      <c r="AIA274" s="35"/>
      <c r="AIB274" s="35"/>
      <c r="AIC274" s="35"/>
      <c r="AID274" s="35"/>
      <c r="AIE274" s="35"/>
      <c r="AIF274" s="35"/>
      <c r="AIG274" s="35"/>
      <c r="AIH274" s="35"/>
      <c r="AII274" s="35"/>
      <c r="AIJ274" s="35"/>
      <c r="AIK274" s="35"/>
      <c r="AIL274" s="35"/>
      <c r="AIM274" s="35"/>
      <c r="AIN274" s="35"/>
      <c r="AIO274" s="35"/>
      <c r="AIP274" s="35"/>
      <c r="AIQ274" s="35"/>
      <c r="AIR274" s="35"/>
      <c r="AIS274" s="35"/>
      <c r="AIT274" s="35"/>
      <c r="AIU274" s="35"/>
      <c r="AIV274" s="35"/>
      <c r="AIW274" s="35"/>
      <c r="AIX274" s="35"/>
      <c r="AIY274" s="35"/>
      <c r="AIZ274" s="35"/>
      <c r="AJA274" s="35"/>
      <c r="AJB274" s="35"/>
      <c r="AJC274" s="35"/>
      <c r="AJD274" s="35"/>
      <c r="AJE274" s="35"/>
      <c r="AJF274" s="35"/>
      <c r="AJG274" s="35"/>
      <c r="AJH274" s="35"/>
      <c r="AJI274" s="35"/>
      <c r="AJJ274" s="35"/>
      <c r="AJK274" s="35"/>
      <c r="AJL274" s="35"/>
      <c r="AJM274" s="35"/>
      <c r="AJN274" s="35"/>
      <c r="AJO274" s="35"/>
      <c r="AJP274" s="35"/>
      <c r="AJQ274" s="35"/>
      <c r="AJR274" s="35"/>
      <c r="AJS274" s="35"/>
      <c r="AJT274" s="35"/>
      <c r="AJU274" s="35"/>
      <c r="AJV274" s="35"/>
      <c r="AJW274" s="35"/>
      <c r="AJX274" s="35"/>
      <c r="AJY274" s="35"/>
      <c r="AJZ274" s="35"/>
      <c r="AKA274" s="35"/>
      <c r="AKB274" s="35"/>
      <c r="AKC274" s="35"/>
      <c r="AKD274" s="35"/>
      <c r="AKE274" s="35"/>
      <c r="AKF274" s="35"/>
      <c r="AKG274" s="35"/>
      <c r="AKH274" s="35"/>
      <c r="AKI274" s="35"/>
      <c r="AKJ274" s="35"/>
      <c r="AKK274" s="35"/>
      <c r="AKL274" s="35"/>
      <c r="AKM274" s="35"/>
      <c r="AKN274" s="35"/>
      <c r="AKO274" s="35"/>
      <c r="AKP274" s="35"/>
      <c r="AKQ274" s="35"/>
      <c r="AKR274" s="35"/>
      <c r="AKS274" s="35"/>
      <c r="AKT274" s="35"/>
      <c r="AKU274" s="35"/>
      <c r="AKV274" s="35"/>
      <c r="AKW274" s="35"/>
      <c r="AKX274" s="35"/>
      <c r="AKY274" s="35"/>
      <c r="AKZ274" s="35"/>
      <c r="ALA274" s="35"/>
      <c r="ALB274" s="35"/>
      <c r="ALC274" s="35"/>
      <c r="ALD274" s="35"/>
      <c r="ALE274" s="35"/>
      <c r="ALF274" s="35"/>
      <c r="ALG274" s="35"/>
      <c r="ALH274" s="35"/>
      <c r="ALI274" s="35"/>
      <c r="ALJ274" s="35"/>
      <c r="ALK274" s="35"/>
      <c r="ALL274" s="35"/>
      <c r="ALM274" s="35"/>
      <c r="ALN274" s="35"/>
      <c r="ALO274" s="35"/>
      <c r="ALP274" s="35"/>
      <c r="ALQ274" s="35"/>
      <c r="ALR274" s="35"/>
      <c r="ALS274" s="35"/>
      <c r="ALT274" s="35"/>
      <c r="ALU274" s="35"/>
      <c r="ALV274" s="35"/>
      <c r="ALW274" s="35"/>
      <c r="ALX274" s="35"/>
      <c r="ALY274" s="35"/>
      <c r="ALZ274" s="35"/>
      <c r="AMA274" s="35"/>
    </row>
    <row r="275" spans="14:1015">
      <c r="N275" s="3">
        <f>Y275*info!T$4+AC275*info!T$5+AG275*info!T$6+AK275*info!T$7+N274</f>
        <v>6.9593999999999951</v>
      </c>
      <c r="P275" s="45">
        <v>235</v>
      </c>
      <c r="Q275" s="131"/>
      <c r="R275" s="131"/>
      <c r="S275" s="161">
        <f t="shared" si="125"/>
        <v>4.0861264822134397E-2</v>
      </c>
      <c r="T275" s="169">
        <f>AA274*$AA$30*$AA$34*(1-$AA$32)+AE274*$AE$30*$AE$34*(1-$AE$32)+AI274*$AI$30*$AI$34*(1-$AI$32)+AM274*$AM$30*$AM$34*(1-$AM$32)+AQ274*$AQ$30*$AQ$34*(1-$AQ$32)+AU274*$AU$30*$AU$34*(1-$AU$32)+Q275-R275+AW274+AX274+Advance!G249</f>
        <v>0.38609999999999889</v>
      </c>
      <c r="U275" s="132">
        <f t="shared" si="134"/>
        <v>0</v>
      </c>
      <c r="V275" s="165">
        <f t="shared" si="113"/>
        <v>0.38609999999999889</v>
      </c>
      <c r="W275" s="166">
        <f t="shared" si="126"/>
        <v>14.963999999999999</v>
      </c>
      <c r="X275" s="49"/>
      <c r="Y275" s="42">
        <f t="shared" si="105"/>
        <v>0</v>
      </c>
      <c r="Z275" s="46">
        <f t="shared" si="127"/>
        <v>0</v>
      </c>
      <c r="AA275" s="47">
        <f t="shared" si="114"/>
        <v>0</v>
      </c>
      <c r="AB275" s="48">
        <f t="shared" si="115"/>
        <v>0.38609999999999889</v>
      </c>
      <c r="AC275" s="49">
        <f t="shared" si="116"/>
        <v>0</v>
      </c>
      <c r="AD275" s="46">
        <f t="shared" si="128"/>
        <v>0</v>
      </c>
      <c r="AE275" s="46">
        <f t="shared" si="117"/>
        <v>100</v>
      </c>
      <c r="AF275" s="50">
        <f t="shared" si="106"/>
        <v>0.38609999999999889</v>
      </c>
      <c r="AG275" s="42">
        <f t="shared" si="129"/>
        <v>0</v>
      </c>
      <c r="AH275" s="46">
        <f t="shared" si="130"/>
        <v>0</v>
      </c>
      <c r="AI275" s="46">
        <f t="shared" si="118"/>
        <v>200</v>
      </c>
      <c r="AJ275" s="50">
        <f t="shared" si="107"/>
        <v>0.38609999999999889</v>
      </c>
      <c r="AK275" s="42">
        <f t="shared" si="119"/>
        <v>10</v>
      </c>
      <c r="AL275" s="46">
        <f t="shared" si="131"/>
        <v>-8</v>
      </c>
      <c r="AM275" s="46">
        <f t="shared" si="120"/>
        <v>249</v>
      </c>
      <c r="AN275" s="50">
        <f t="shared" si="108"/>
        <v>2.6099999999998902E-2</v>
      </c>
      <c r="AO275" s="42">
        <f t="shared" si="121"/>
        <v>0</v>
      </c>
      <c r="AP275" s="46">
        <f t="shared" si="132"/>
        <v>0</v>
      </c>
      <c r="AQ275" s="46">
        <f t="shared" si="122"/>
        <v>0</v>
      </c>
      <c r="AR275" s="50">
        <f t="shared" si="109"/>
        <v>2.6099999999998902E-2</v>
      </c>
      <c r="AS275" s="42">
        <f t="shared" si="123"/>
        <v>0</v>
      </c>
      <c r="AT275" s="46">
        <f t="shared" si="133"/>
        <v>0</v>
      </c>
      <c r="AU275" s="46">
        <f t="shared" si="124"/>
        <v>0</v>
      </c>
      <c r="AV275" s="51">
        <f t="shared" si="110"/>
        <v>2.6099999999998902E-2</v>
      </c>
      <c r="AW275" s="42">
        <f t="shared" si="111"/>
        <v>0.38609999999999889</v>
      </c>
      <c r="AX275" s="43">
        <f t="shared" si="112"/>
        <v>-0.36</v>
      </c>
      <c r="AY275" s="42">
        <f t="shared" si="135"/>
        <v>549</v>
      </c>
      <c r="AZ275" s="52">
        <f t="shared" si="136"/>
        <v>14.963999999999999</v>
      </c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  <c r="QR275" s="35"/>
      <c r="QS275" s="35"/>
      <c r="QT275" s="35"/>
      <c r="QU275" s="35"/>
      <c r="QV275" s="35"/>
      <c r="QW275" s="35"/>
      <c r="QX275" s="35"/>
      <c r="QY275" s="35"/>
      <c r="QZ275" s="35"/>
      <c r="RA275" s="35"/>
      <c r="RB275" s="35"/>
      <c r="RC275" s="35"/>
      <c r="RD275" s="35"/>
      <c r="RE275" s="35"/>
      <c r="RF275" s="35"/>
      <c r="RG275" s="35"/>
      <c r="RH275" s="35"/>
      <c r="RI275" s="35"/>
      <c r="RJ275" s="35"/>
      <c r="RK275" s="35"/>
      <c r="RL275" s="35"/>
      <c r="RM275" s="35"/>
      <c r="RN275" s="35"/>
      <c r="RO275" s="35"/>
      <c r="RP275" s="35"/>
      <c r="RQ275" s="35"/>
      <c r="RR275" s="35"/>
      <c r="RS275" s="35"/>
      <c r="RT275" s="35"/>
      <c r="RU275" s="35"/>
      <c r="RV275" s="35"/>
      <c r="RW275" s="35"/>
      <c r="RX275" s="35"/>
      <c r="RY275" s="35"/>
      <c r="RZ275" s="35"/>
      <c r="SA275" s="35"/>
      <c r="SB275" s="35"/>
      <c r="SC275" s="35"/>
      <c r="SD275" s="35"/>
      <c r="SE275" s="35"/>
      <c r="SF275" s="35"/>
      <c r="SG275" s="35"/>
      <c r="SH275" s="35"/>
      <c r="SI275" s="35"/>
      <c r="SJ275" s="35"/>
      <c r="SK275" s="35"/>
      <c r="SL275" s="35"/>
      <c r="SM275" s="35"/>
      <c r="SN275" s="35"/>
      <c r="SO275" s="35"/>
      <c r="SP275" s="35"/>
      <c r="SQ275" s="35"/>
      <c r="SR275" s="35"/>
      <c r="SS275" s="35"/>
      <c r="ST275" s="35"/>
      <c r="SU275" s="35"/>
      <c r="SV275" s="35"/>
      <c r="SW275" s="35"/>
      <c r="SX275" s="35"/>
      <c r="SY275" s="35"/>
      <c r="SZ275" s="35"/>
      <c r="TA275" s="35"/>
      <c r="TB275" s="35"/>
      <c r="TC275" s="35"/>
      <c r="TD275" s="35"/>
      <c r="TE275" s="35"/>
      <c r="TF275" s="35"/>
      <c r="TG275" s="35"/>
      <c r="TH275" s="35"/>
      <c r="TI275" s="35"/>
      <c r="TJ275" s="35"/>
      <c r="TK275" s="35"/>
      <c r="TL275" s="35"/>
      <c r="TM275" s="35"/>
      <c r="TN275" s="35"/>
      <c r="TO275" s="35"/>
      <c r="TP275" s="35"/>
      <c r="TQ275" s="35"/>
      <c r="TR275" s="35"/>
      <c r="TS275" s="35"/>
      <c r="TT275" s="35"/>
      <c r="TU275" s="35"/>
      <c r="TV275" s="35"/>
      <c r="TW275" s="35"/>
      <c r="TX275" s="35"/>
      <c r="TY275" s="35"/>
      <c r="TZ275" s="35"/>
      <c r="UA275" s="35"/>
      <c r="UB275" s="35"/>
      <c r="UC275" s="35"/>
      <c r="UD275" s="35"/>
      <c r="UE275" s="35"/>
      <c r="UF275" s="35"/>
      <c r="UG275" s="35"/>
      <c r="UH275" s="35"/>
      <c r="UI275" s="35"/>
      <c r="UJ275" s="35"/>
      <c r="UK275" s="35"/>
      <c r="UL275" s="35"/>
      <c r="UM275" s="35"/>
      <c r="UN275" s="35"/>
      <c r="UO275" s="35"/>
      <c r="UP275" s="35"/>
      <c r="UQ275" s="35"/>
      <c r="UR275" s="35"/>
      <c r="US275" s="35"/>
      <c r="UT275" s="35"/>
      <c r="UU275" s="35"/>
      <c r="UV275" s="35"/>
      <c r="UW275" s="35"/>
      <c r="UX275" s="35"/>
      <c r="UY275" s="35"/>
      <c r="UZ275" s="35"/>
      <c r="VA275" s="35"/>
      <c r="VB275" s="35"/>
      <c r="VC275" s="35"/>
      <c r="VD275" s="35"/>
      <c r="VE275" s="35"/>
      <c r="VF275" s="35"/>
      <c r="VG275" s="35"/>
      <c r="VH275" s="35"/>
      <c r="VI275" s="35"/>
      <c r="VJ275" s="35"/>
      <c r="VK275" s="35"/>
      <c r="VL275" s="35"/>
      <c r="VM275" s="35"/>
      <c r="VN275" s="35"/>
      <c r="VO275" s="35"/>
      <c r="VP275" s="35"/>
      <c r="VQ275" s="35"/>
      <c r="VR275" s="35"/>
      <c r="VS275" s="35"/>
      <c r="VT275" s="35"/>
      <c r="VU275" s="35"/>
      <c r="VV275" s="35"/>
      <c r="VW275" s="35"/>
      <c r="VX275" s="35"/>
      <c r="VY275" s="35"/>
      <c r="VZ275" s="35"/>
      <c r="WA275" s="35"/>
      <c r="WB275" s="35"/>
      <c r="WC275" s="35"/>
      <c r="WD275" s="35"/>
      <c r="WE275" s="35"/>
      <c r="WF275" s="35"/>
      <c r="WG275" s="35"/>
      <c r="WH275" s="35"/>
      <c r="WI275" s="35"/>
      <c r="WJ275" s="35"/>
      <c r="WK275" s="35"/>
      <c r="WL275" s="35"/>
      <c r="WM275" s="35"/>
      <c r="WN275" s="35"/>
      <c r="WO275" s="35"/>
      <c r="WP275" s="35"/>
      <c r="WQ275" s="35"/>
      <c r="WR275" s="35"/>
      <c r="WS275" s="35"/>
      <c r="WT275" s="35"/>
      <c r="WU275" s="35"/>
      <c r="WV275" s="35"/>
      <c r="WW275" s="35"/>
      <c r="WX275" s="35"/>
      <c r="WY275" s="35"/>
      <c r="WZ275" s="35"/>
      <c r="XA275" s="35"/>
      <c r="XB275" s="35"/>
      <c r="XC275" s="35"/>
      <c r="XD275" s="35"/>
      <c r="XE275" s="35"/>
      <c r="XF275" s="35"/>
      <c r="XG275" s="35"/>
      <c r="XH275" s="35"/>
      <c r="XI275" s="35"/>
      <c r="XJ275" s="35"/>
      <c r="XK275" s="35"/>
      <c r="XL275" s="35"/>
      <c r="XM275" s="35"/>
      <c r="XN275" s="35"/>
      <c r="XO275" s="35"/>
      <c r="XP275" s="35"/>
      <c r="XQ275" s="35"/>
      <c r="XR275" s="35"/>
      <c r="XS275" s="35"/>
      <c r="XT275" s="35"/>
      <c r="XU275" s="35"/>
      <c r="XV275" s="35"/>
      <c r="XW275" s="35"/>
      <c r="XX275" s="35"/>
      <c r="XY275" s="35"/>
      <c r="XZ275" s="35"/>
      <c r="YA275" s="35"/>
      <c r="YB275" s="35"/>
      <c r="YC275" s="35"/>
      <c r="YD275" s="35"/>
      <c r="YE275" s="35"/>
      <c r="YF275" s="35"/>
      <c r="YG275" s="35"/>
      <c r="YH275" s="35"/>
      <c r="YI275" s="35"/>
      <c r="YJ275" s="35"/>
      <c r="YK275" s="35"/>
      <c r="YL275" s="35"/>
      <c r="YM275" s="35"/>
      <c r="YN275" s="35"/>
      <c r="YO275" s="35"/>
      <c r="YP275" s="35"/>
      <c r="YQ275" s="35"/>
      <c r="YR275" s="35"/>
      <c r="YS275" s="35"/>
      <c r="YT275" s="35"/>
      <c r="YU275" s="35"/>
      <c r="YV275" s="35"/>
      <c r="YW275" s="35"/>
      <c r="YX275" s="35"/>
      <c r="YY275" s="35"/>
      <c r="YZ275" s="35"/>
      <c r="ZA275" s="35"/>
      <c r="ZB275" s="35"/>
      <c r="ZC275" s="35"/>
      <c r="ZD275" s="35"/>
      <c r="ZE275" s="35"/>
      <c r="ZF275" s="35"/>
      <c r="ZG275" s="35"/>
      <c r="ZH275" s="35"/>
      <c r="ZI275" s="35"/>
      <c r="ZJ275" s="35"/>
      <c r="ZK275" s="35"/>
      <c r="ZL275" s="35"/>
      <c r="ZM275" s="35"/>
      <c r="ZN275" s="35"/>
      <c r="ZO275" s="35"/>
      <c r="ZP275" s="35"/>
      <c r="ZQ275" s="35"/>
      <c r="ZR275" s="35"/>
      <c r="ZS275" s="35"/>
      <c r="ZT275" s="35"/>
      <c r="ZU275" s="35"/>
      <c r="ZV275" s="35"/>
      <c r="ZW275" s="35"/>
      <c r="ZX275" s="35"/>
      <c r="ZY275" s="35"/>
      <c r="ZZ275" s="35"/>
      <c r="AAA275" s="35"/>
      <c r="AAB275" s="35"/>
      <c r="AAC275" s="35"/>
      <c r="AAD275" s="35"/>
      <c r="AAE275" s="35"/>
      <c r="AAF275" s="35"/>
      <c r="AAG275" s="35"/>
      <c r="AAH275" s="35"/>
      <c r="AAI275" s="35"/>
      <c r="AAJ275" s="35"/>
      <c r="AAK275" s="35"/>
      <c r="AAL275" s="35"/>
      <c r="AAM275" s="35"/>
      <c r="AAN275" s="35"/>
      <c r="AAO275" s="35"/>
      <c r="AAP275" s="35"/>
      <c r="AAQ275" s="35"/>
      <c r="AAR275" s="35"/>
      <c r="AAS275" s="35"/>
      <c r="AAT275" s="35"/>
      <c r="AAU275" s="35"/>
      <c r="AAV275" s="35"/>
      <c r="AAW275" s="35"/>
      <c r="AAX275" s="35"/>
      <c r="AAY275" s="35"/>
      <c r="AAZ275" s="35"/>
      <c r="ABA275" s="35"/>
      <c r="ABB275" s="35"/>
      <c r="ABC275" s="35"/>
      <c r="ABD275" s="35"/>
      <c r="ABE275" s="35"/>
      <c r="ABF275" s="35"/>
      <c r="ABG275" s="35"/>
      <c r="ABH275" s="35"/>
      <c r="ABI275" s="35"/>
      <c r="ABJ275" s="35"/>
      <c r="ABK275" s="35"/>
      <c r="ABL275" s="35"/>
      <c r="ABM275" s="35"/>
      <c r="ABN275" s="35"/>
      <c r="ABO275" s="35"/>
      <c r="ABP275" s="35"/>
      <c r="ABQ275" s="35"/>
      <c r="ABR275" s="35"/>
      <c r="ABS275" s="35"/>
      <c r="ABT275" s="35"/>
      <c r="ABU275" s="35"/>
      <c r="ABV275" s="35"/>
      <c r="ABW275" s="35"/>
      <c r="ABX275" s="35"/>
      <c r="ABY275" s="35"/>
      <c r="ABZ275" s="35"/>
      <c r="ACA275" s="35"/>
      <c r="ACB275" s="35"/>
      <c r="ACC275" s="35"/>
      <c r="ACD275" s="35"/>
      <c r="ACE275" s="35"/>
      <c r="ACF275" s="35"/>
      <c r="ACG275" s="35"/>
      <c r="ACH275" s="35"/>
      <c r="ACI275" s="35"/>
      <c r="ACJ275" s="35"/>
      <c r="ACK275" s="35"/>
      <c r="ACL275" s="35"/>
      <c r="ACM275" s="35"/>
      <c r="ACN275" s="35"/>
      <c r="ACO275" s="35"/>
      <c r="ACP275" s="35"/>
      <c r="ACQ275" s="35"/>
      <c r="ACR275" s="35"/>
      <c r="ACS275" s="35"/>
      <c r="ACT275" s="35"/>
      <c r="ACU275" s="35"/>
      <c r="ACV275" s="35"/>
      <c r="ACW275" s="35"/>
      <c r="ACX275" s="35"/>
      <c r="ACY275" s="35"/>
      <c r="ACZ275" s="35"/>
      <c r="ADA275" s="35"/>
      <c r="ADB275" s="35"/>
      <c r="ADC275" s="35"/>
      <c r="ADD275" s="35"/>
      <c r="ADE275" s="35"/>
      <c r="ADF275" s="35"/>
      <c r="ADG275" s="35"/>
      <c r="ADH275" s="35"/>
      <c r="ADI275" s="35"/>
      <c r="ADJ275" s="35"/>
      <c r="ADK275" s="35"/>
      <c r="ADL275" s="35"/>
      <c r="ADM275" s="35"/>
      <c r="ADN275" s="35"/>
      <c r="ADO275" s="35"/>
      <c r="ADP275" s="35"/>
      <c r="ADQ275" s="35"/>
      <c r="ADR275" s="35"/>
      <c r="ADS275" s="35"/>
      <c r="ADT275" s="35"/>
      <c r="ADU275" s="35"/>
      <c r="ADV275" s="35"/>
      <c r="ADW275" s="35"/>
      <c r="ADX275" s="35"/>
      <c r="ADY275" s="35"/>
      <c r="ADZ275" s="35"/>
      <c r="AEA275" s="35"/>
      <c r="AEB275" s="35"/>
      <c r="AEC275" s="35"/>
      <c r="AED275" s="35"/>
      <c r="AEE275" s="35"/>
      <c r="AEF275" s="35"/>
      <c r="AEG275" s="35"/>
      <c r="AEH275" s="35"/>
      <c r="AEI275" s="35"/>
      <c r="AEJ275" s="35"/>
      <c r="AEK275" s="35"/>
      <c r="AEL275" s="35"/>
      <c r="AEM275" s="35"/>
      <c r="AEN275" s="35"/>
      <c r="AEO275" s="35"/>
      <c r="AEP275" s="35"/>
      <c r="AEQ275" s="35"/>
      <c r="AER275" s="35"/>
      <c r="AES275" s="35"/>
      <c r="AET275" s="35"/>
      <c r="AEU275" s="35"/>
      <c r="AEV275" s="35"/>
      <c r="AEW275" s="35"/>
      <c r="AEX275" s="35"/>
      <c r="AEY275" s="35"/>
      <c r="AEZ275" s="35"/>
      <c r="AFA275" s="35"/>
      <c r="AFB275" s="35"/>
      <c r="AFC275" s="35"/>
      <c r="AFD275" s="35"/>
      <c r="AFE275" s="35"/>
      <c r="AFF275" s="35"/>
      <c r="AFG275" s="35"/>
      <c r="AFH275" s="35"/>
      <c r="AFI275" s="35"/>
      <c r="AFJ275" s="35"/>
      <c r="AFK275" s="35"/>
      <c r="AFL275" s="35"/>
      <c r="AFM275" s="35"/>
      <c r="AFN275" s="35"/>
      <c r="AFO275" s="35"/>
      <c r="AFP275" s="35"/>
      <c r="AFQ275" s="35"/>
      <c r="AFR275" s="35"/>
      <c r="AFS275" s="35"/>
      <c r="AFT275" s="35"/>
      <c r="AFU275" s="35"/>
      <c r="AFV275" s="35"/>
      <c r="AFW275" s="35"/>
      <c r="AFX275" s="35"/>
      <c r="AFY275" s="35"/>
      <c r="AFZ275" s="35"/>
      <c r="AGA275" s="35"/>
      <c r="AGB275" s="35"/>
      <c r="AGC275" s="35"/>
      <c r="AGD275" s="35"/>
      <c r="AGE275" s="35"/>
      <c r="AGF275" s="35"/>
      <c r="AGG275" s="35"/>
      <c r="AGH275" s="35"/>
      <c r="AGI275" s="35"/>
      <c r="AGJ275" s="35"/>
      <c r="AGK275" s="35"/>
      <c r="AGL275" s="35"/>
      <c r="AGM275" s="35"/>
      <c r="AGN275" s="35"/>
      <c r="AGO275" s="35"/>
      <c r="AGP275" s="35"/>
      <c r="AGQ275" s="35"/>
      <c r="AGR275" s="35"/>
      <c r="AGS275" s="35"/>
      <c r="AGT275" s="35"/>
      <c r="AGU275" s="35"/>
      <c r="AGV275" s="35"/>
      <c r="AGW275" s="35"/>
      <c r="AGX275" s="35"/>
      <c r="AGY275" s="35"/>
      <c r="AGZ275" s="35"/>
      <c r="AHA275" s="35"/>
      <c r="AHB275" s="35"/>
      <c r="AHC275" s="35"/>
      <c r="AHD275" s="35"/>
      <c r="AHE275" s="35"/>
      <c r="AHF275" s="35"/>
      <c r="AHG275" s="35"/>
      <c r="AHH275" s="35"/>
      <c r="AHI275" s="35"/>
      <c r="AHJ275" s="35"/>
      <c r="AHK275" s="35"/>
      <c r="AHL275" s="35"/>
      <c r="AHM275" s="35"/>
      <c r="AHN275" s="35"/>
      <c r="AHO275" s="35"/>
      <c r="AHP275" s="35"/>
      <c r="AHQ275" s="35"/>
      <c r="AHR275" s="35"/>
      <c r="AHS275" s="35"/>
      <c r="AHT275" s="35"/>
      <c r="AHU275" s="35"/>
      <c r="AHV275" s="35"/>
      <c r="AHW275" s="35"/>
      <c r="AHX275" s="35"/>
      <c r="AHY275" s="35"/>
      <c r="AHZ275" s="35"/>
      <c r="AIA275" s="35"/>
      <c r="AIB275" s="35"/>
      <c r="AIC275" s="35"/>
      <c r="AID275" s="35"/>
      <c r="AIE275" s="35"/>
      <c r="AIF275" s="35"/>
      <c r="AIG275" s="35"/>
      <c r="AIH275" s="35"/>
      <c r="AII275" s="35"/>
      <c r="AIJ275" s="35"/>
      <c r="AIK275" s="35"/>
      <c r="AIL275" s="35"/>
      <c r="AIM275" s="35"/>
      <c r="AIN275" s="35"/>
      <c r="AIO275" s="35"/>
      <c r="AIP275" s="35"/>
      <c r="AIQ275" s="35"/>
      <c r="AIR275" s="35"/>
      <c r="AIS275" s="35"/>
      <c r="AIT275" s="35"/>
      <c r="AIU275" s="35"/>
      <c r="AIV275" s="35"/>
      <c r="AIW275" s="35"/>
      <c r="AIX275" s="35"/>
      <c r="AIY275" s="35"/>
      <c r="AIZ275" s="35"/>
      <c r="AJA275" s="35"/>
      <c r="AJB275" s="35"/>
      <c r="AJC275" s="35"/>
      <c r="AJD275" s="35"/>
      <c r="AJE275" s="35"/>
      <c r="AJF275" s="35"/>
      <c r="AJG275" s="35"/>
      <c r="AJH275" s="35"/>
      <c r="AJI275" s="35"/>
      <c r="AJJ275" s="35"/>
      <c r="AJK275" s="35"/>
      <c r="AJL275" s="35"/>
      <c r="AJM275" s="35"/>
      <c r="AJN275" s="35"/>
      <c r="AJO275" s="35"/>
      <c r="AJP275" s="35"/>
      <c r="AJQ275" s="35"/>
      <c r="AJR275" s="35"/>
      <c r="AJS275" s="35"/>
      <c r="AJT275" s="35"/>
      <c r="AJU275" s="35"/>
      <c r="AJV275" s="35"/>
      <c r="AJW275" s="35"/>
      <c r="AJX275" s="35"/>
      <c r="AJY275" s="35"/>
      <c r="AJZ275" s="35"/>
      <c r="AKA275" s="35"/>
      <c r="AKB275" s="35"/>
      <c r="AKC275" s="35"/>
      <c r="AKD275" s="35"/>
      <c r="AKE275" s="35"/>
      <c r="AKF275" s="35"/>
      <c r="AKG275" s="35"/>
      <c r="AKH275" s="35"/>
      <c r="AKI275" s="35"/>
      <c r="AKJ275" s="35"/>
      <c r="AKK275" s="35"/>
      <c r="AKL275" s="35"/>
      <c r="AKM275" s="35"/>
      <c r="AKN275" s="35"/>
      <c r="AKO275" s="35"/>
      <c r="AKP275" s="35"/>
      <c r="AKQ275" s="35"/>
      <c r="AKR275" s="35"/>
      <c r="AKS275" s="35"/>
      <c r="AKT275" s="35"/>
      <c r="AKU275" s="35"/>
      <c r="AKV275" s="35"/>
      <c r="AKW275" s="35"/>
      <c r="AKX275" s="35"/>
      <c r="AKY275" s="35"/>
      <c r="AKZ275" s="35"/>
      <c r="ALA275" s="35"/>
      <c r="ALB275" s="35"/>
      <c r="ALC275" s="35"/>
      <c r="ALD275" s="35"/>
      <c r="ALE275" s="35"/>
      <c r="ALF275" s="35"/>
      <c r="ALG275" s="35"/>
      <c r="ALH275" s="35"/>
      <c r="ALI275" s="35"/>
      <c r="ALJ275" s="35"/>
      <c r="ALK275" s="35"/>
      <c r="ALL275" s="35"/>
      <c r="ALM275" s="35"/>
      <c r="ALN275" s="35"/>
      <c r="ALO275" s="35"/>
      <c r="ALP275" s="35"/>
      <c r="ALQ275" s="35"/>
      <c r="ALR275" s="35"/>
      <c r="ALS275" s="35"/>
      <c r="ALT275" s="35"/>
      <c r="ALU275" s="35"/>
      <c r="ALV275" s="35"/>
      <c r="ALW275" s="35"/>
      <c r="ALX275" s="35"/>
      <c r="ALY275" s="35"/>
      <c r="ALZ275" s="35"/>
      <c r="AMA275" s="35"/>
    </row>
    <row r="276" spans="14:1015">
      <c r="N276" s="3">
        <f>Y276*info!T$4+AC276*info!T$5+AG276*info!T$6+AK276*info!T$7+N275</f>
        <v>6.9989999999999952</v>
      </c>
      <c r="P276" s="45">
        <v>236</v>
      </c>
      <c r="Q276" s="131"/>
      <c r="R276" s="131"/>
      <c r="S276" s="161">
        <f t="shared" si="125"/>
        <v>4.1024901185770762E-2</v>
      </c>
      <c r="T276" s="169">
        <f>AA275*$AA$30*$AA$34*(1-$AA$32)+AE275*$AE$30*$AE$34*(1-$AE$32)+AI275*$AI$30*$AI$34*(1-$AI$32)+AM275*$AM$30*$AM$34*(1-$AM$32)+AQ275*$AQ$30*$AQ$34*(1-$AQ$32)+AU275*$AU$30*$AU$34*(1-$AU$32)+Q276-R276+AW275+AX275+Advance!G250</f>
        <v>0.40019999999999889</v>
      </c>
      <c r="U276" s="132">
        <f t="shared" si="134"/>
        <v>0</v>
      </c>
      <c r="V276" s="165">
        <f t="shared" si="113"/>
        <v>0.40019999999999889</v>
      </c>
      <c r="W276" s="166">
        <f t="shared" si="126"/>
        <v>15.215999999999999</v>
      </c>
      <c r="X276" s="49"/>
      <c r="Y276" s="42">
        <f t="shared" si="105"/>
        <v>0</v>
      </c>
      <c r="Z276" s="46">
        <f t="shared" si="127"/>
        <v>0</v>
      </c>
      <c r="AA276" s="47">
        <f t="shared" si="114"/>
        <v>0</v>
      </c>
      <c r="AB276" s="48">
        <f t="shared" si="115"/>
        <v>0.40019999999999889</v>
      </c>
      <c r="AC276" s="49">
        <f t="shared" si="116"/>
        <v>0</v>
      </c>
      <c r="AD276" s="46">
        <f t="shared" si="128"/>
        <v>0</v>
      </c>
      <c r="AE276" s="46">
        <f t="shared" si="117"/>
        <v>100</v>
      </c>
      <c r="AF276" s="50">
        <f t="shared" si="106"/>
        <v>0.40019999999999889</v>
      </c>
      <c r="AG276" s="42">
        <f t="shared" si="129"/>
        <v>0</v>
      </c>
      <c r="AH276" s="46">
        <f t="shared" si="130"/>
        <v>0</v>
      </c>
      <c r="AI276" s="46">
        <f t="shared" si="118"/>
        <v>200</v>
      </c>
      <c r="AJ276" s="50">
        <f t="shared" si="107"/>
        <v>0.40019999999999889</v>
      </c>
      <c r="AK276" s="42">
        <f t="shared" si="119"/>
        <v>11</v>
      </c>
      <c r="AL276" s="46">
        <f t="shared" si="131"/>
        <v>-4</v>
      </c>
      <c r="AM276" s="46">
        <f t="shared" si="120"/>
        <v>256</v>
      </c>
      <c r="AN276" s="50">
        <f t="shared" si="108"/>
        <v>4.1999999999989268E-3</v>
      </c>
      <c r="AO276" s="42">
        <f t="shared" si="121"/>
        <v>0</v>
      </c>
      <c r="AP276" s="46">
        <f t="shared" si="132"/>
        <v>0</v>
      </c>
      <c r="AQ276" s="46">
        <f t="shared" si="122"/>
        <v>0</v>
      </c>
      <c r="AR276" s="50">
        <f t="shared" si="109"/>
        <v>4.1999999999989268E-3</v>
      </c>
      <c r="AS276" s="42">
        <f t="shared" si="123"/>
        <v>0</v>
      </c>
      <c r="AT276" s="46">
        <f t="shared" si="133"/>
        <v>0</v>
      </c>
      <c r="AU276" s="46">
        <f t="shared" si="124"/>
        <v>0</v>
      </c>
      <c r="AV276" s="51">
        <f t="shared" si="110"/>
        <v>4.1999999999989268E-3</v>
      </c>
      <c r="AW276" s="42">
        <f t="shared" si="111"/>
        <v>0.40019999999999889</v>
      </c>
      <c r="AX276" s="43">
        <f t="shared" si="112"/>
        <v>-0.39599999999999996</v>
      </c>
      <c r="AY276" s="42">
        <f t="shared" si="135"/>
        <v>556</v>
      </c>
      <c r="AZ276" s="52">
        <f t="shared" si="136"/>
        <v>15.215999999999999</v>
      </c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  <c r="QR276" s="35"/>
      <c r="QS276" s="35"/>
      <c r="QT276" s="35"/>
      <c r="QU276" s="35"/>
      <c r="QV276" s="35"/>
      <c r="QW276" s="35"/>
      <c r="QX276" s="35"/>
      <c r="QY276" s="35"/>
      <c r="QZ276" s="35"/>
      <c r="RA276" s="35"/>
      <c r="RB276" s="35"/>
      <c r="RC276" s="35"/>
      <c r="RD276" s="35"/>
      <c r="RE276" s="35"/>
      <c r="RF276" s="35"/>
      <c r="RG276" s="35"/>
      <c r="RH276" s="35"/>
      <c r="RI276" s="35"/>
      <c r="RJ276" s="35"/>
      <c r="RK276" s="35"/>
      <c r="RL276" s="35"/>
      <c r="RM276" s="35"/>
      <c r="RN276" s="35"/>
      <c r="RO276" s="35"/>
      <c r="RP276" s="35"/>
      <c r="RQ276" s="35"/>
      <c r="RR276" s="35"/>
      <c r="RS276" s="35"/>
      <c r="RT276" s="35"/>
      <c r="RU276" s="35"/>
      <c r="RV276" s="35"/>
      <c r="RW276" s="35"/>
      <c r="RX276" s="35"/>
      <c r="RY276" s="35"/>
      <c r="RZ276" s="35"/>
      <c r="SA276" s="35"/>
      <c r="SB276" s="35"/>
      <c r="SC276" s="35"/>
      <c r="SD276" s="35"/>
      <c r="SE276" s="35"/>
      <c r="SF276" s="35"/>
      <c r="SG276" s="35"/>
      <c r="SH276" s="35"/>
      <c r="SI276" s="35"/>
      <c r="SJ276" s="35"/>
      <c r="SK276" s="35"/>
      <c r="SL276" s="35"/>
      <c r="SM276" s="35"/>
      <c r="SN276" s="35"/>
      <c r="SO276" s="35"/>
      <c r="SP276" s="35"/>
      <c r="SQ276" s="35"/>
      <c r="SR276" s="35"/>
      <c r="SS276" s="35"/>
      <c r="ST276" s="35"/>
      <c r="SU276" s="35"/>
      <c r="SV276" s="35"/>
      <c r="SW276" s="35"/>
      <c r="SX276" s="35"/>
      <c r="SY276" s="35"/>
      <c r="SZ276" s="35"/>
      <c r="TA276" s="35"/>
      <c r="TB276" s="35"/>
      <c r="TC276" s="35"/>
      <c r="TD276" s="35"/>
      <c r="TE276" s="35"/>
      <c r="TF276" s="35"/>
      <c r="TG276" s="35"/>
      <c r="TH276" s="35"/>
      <c r="TI276" s="35"/>
      <c r="TJ276" s="35"/>
      <c r="TK276" s="35"/>
      <c r="TL276" s="35"/>
      <c r="TM276" s="35"/>
      <c r="TN276" s="35"/>
      <c r="TO276" s="35"/>
      <c r="TP276" s="35"/>
      <c r="TQ276" s="35"/>
      <c r="TR276" s="35"/>
      <c r="TS276" s="35"/>
      <c r="TT276" s="35"/>
      <c r="TU276" s="35"/>
      <c r="TV276" s="35"/>
      <c r="TW276" s="35"/>
      <c r="TX276" s="35"/>
      <c r="TY276" s="35"/>
      <c r="TZ276" s="35"/>
      <c r="UA276" s="35"/>
      <c r="UB276" s="35"/>
      <c r="UC276" s="35"/>
      <c r="UD276" s="35"/>
      <c r="UE276" s="35"/>
      <c r="UF276" s="35"/>
      <c r="UG276" s="35"/>
      <c r="UH276" s="35"/>
      <c r="UI276" s="35"/>
      <c r="UJ276" s="35"/>
      <c r="UK276" s="35"/>
      <c r="UL276" s="35"/>
      <c r="UM276" s="35"/>
      <c r="UN276" s="35"/>
      <c r="UO276" s="35"/>
      <c r="UP276" s="35"/>
      <c r="UQ276" s="35"/>
      <c r="UR276" s="35"/>
      <c r="US276" s="35"/>
      <c r="UT276" s="35"/>
      <c r="UU276" s="35"/>
      <c r="UV276" s="35"/>
      <c r="UW276" s="35"/>
      <c r="UX276" s="35"/>
      <c r="UY276" s="35"/>
      <c r="UZ276" s="35"/>
      <c r="VA276" s="35"/>
      <c r="VB276" s="35"/>
      <c r="VC276" s="35"/>
      <c r="VD276" s="35"/>
      <c r="VE276" s="35"/>
      <c r="VF276" s="35"/>
      <c r="VG276" s="35"/>
      <c r="VH276" s="35"/>
      <c r="VI276" s="35"/>
      <c r="VJ276" s="35"/>
      <c r="VK276" s="35"/>
      <c r="VL276" s="35"/>
      <c r="VM276" s="35"/>
      <c r="VN276" s="35"/>
      <c r="VO276" s="35"/>
      <c r="VP276" s="35"/>
      <c r="VQ276" s="35"/>
      <c r="VR276" s="35"/>
      <c r="VS276" s="35"/>
      <c r="VT276" s="35"/>
      <c r="VU276" s="35"/>
      <c r="VV276" s="35"/>
      <c r="VW276" s="35"/>
      <c r="VX276" s="35"/>
      <c r="VY276" s="35"/>
      <c r="VZ276" s="35"/>
      <c r="WA276" s="35"/>
      <c r="WB276" s="35"/>
      <c r="WC276" s="35"/>
      <c r="WD276" s="35"/>
      <c r="WE276" s="35"/>
      <c r="WF276" s="35"/>
      <c r="WG276" s="35"/>
      <c r="WH276" s="35"/>
      <c r="WI276" s="35"/>
      <c r="WJ276" s="35"/>
      <c r="WK276" s="35"/>
      <c r="WL276" s="35"/>
      <c r="WM276" s="35"/>
      <c r="WN276" s="35"/>
      <c r="WO276" s="35"/>
      <c r="WP276" s="35"/>
      <c r="WQ276" s="35"/>
      <c r="WR276" s="35"/>
      <c r="WS276" s="35"/>
      <c r="WT276" s="35"/>
      <c r="WU276" s="35"/>
      <c r="WV276" s="35"/>
      <c r="WW276" s="35"/>
      <c r="WX276" s="35"/>
      <c r="WY276" s="35"/>
      <c r="WZ276" s="35"/>
      <c r="XA276" s="35"/>
      <c r="XB276" s="35"/>
      <c r="XC276" s="35"/>
      <c r="XD276" s="35"/>
      <c r="XE276" s="35"/>
      <c r="XF276" s="35"/>
      <c r="XG276" s="35"/>
      <c r="XH276" s="35"/>
      <c r="XI276" s="35"/>
      <c r="XJ276" s="35"/>
      <c r="XK276" s="35"/>
      <c r="XL276" s="35"/>
      <c r="XM276" s="35"/>
      <c r="XN276" s="35"/>
      <c r="XO276" s="35"/>
      <c r="XP276" s="35"/>
      <c r="XQ276" s="35"/>
      <c r="XR276" s="35"/>
      <c r="XS276" s="35"/>
      <c r="XT276" s="35"/>
      <c r="XU276" s="35"/>
      <c r="XV276" s="35"/>
      <c r="XW276" s="35"/>
      <c r="XX276" s="35"/>
      <c r="XY276" s="35"/>
      <c r="XZ276" s="35"/>
      <c r="YA276" s="35"/>
      <c r="YB276" s="35"/>
      <c r="YC276" s="35"/>
      <c r="YD276" s="35"/>
      <c r="YE276" s="35"/>
      <c r="YF276" s="35"/>
      <c r="YG276" s="35"/>
      <c r="YH276" s="35"/>
      <c r="YI276" s="35"/>
      <c r="YJ276" s="35"/>
      <c r="YK276" s="35"/>
      <c r="YL276" s="35"/>
      <c r="YM276" s="35"/>
      <c r="YN276" s="35"/>
      <c r="YO276" s="35"/>
      <c r="YP276" s="35"/>
      <c r="YQ276" s="35"/>
      <c r="YR276" s="35"/>
      <c r="YS276" s="35"/>
      <c r="YT276" s="35"/>
      <c r="YU276" s="35"/>
      <c r="YV276" s="35"/>
      <c r="YW276" s="35"/>
      <c r="YX276" s="35"/>
      <c r="YY276" s="35"/>
      <c r="YZ276" s="35"/>
      <c r="ZA276" s="35"/>
      <c r="ZB276" s="35"/>
      <c r="ZC276" s="35"/>
      <c r="ZD276" s="35"/>
      <c r="ZE276" s="35"/>
      <c r="ZF276" s="35"/>
      <c r="ZG276" s="35"/>
      <c r="ZH276" s="35"/>
      <c r="ZI276" s="35"/>
      <c r="ZJ276" s="35"/>
      <c r="ZK276" s="35"/>
      <c r="ZL276" s="35"/>
      <c r="ZM276" s="35"/>
      <c r="ZN276" s="35"/>
      <c r="ZO276" s="35"/>
      <c r="ZP276" s="35"/>
      <c r="ZQ276" s="35"/>
      <c r="ZR276" s="35"/>
      <c r="ZS276" s="35"/>
      <c r="ZT276" s="35"/>
      <c r="ZU276" s="35"/>
      <c r="ZV276" s="35"/>
      <c r="ZW276" s="35"/>
      <c r="ZX276" s="35"/>
      <c r="ZY276" s="35"/>
      <c r="ZZ276" s="35"/>
      <c r="AAA276" s="35"/>
      <c r="AAB276" s="35"/>
      <c r="AAC276" s="35"/>
      <c r="AAD276" s="35"/>
      <c r="AAE276" s="35"/>
      <c r="AAF276" s="35"/>
      <c r="AAG276" s="35"/>
      <c r="AAH276" s="35"/>
      <c r="AAI276" s="35"/>
      <c r="AAJ276" s="35"/>
      <c r="AAK276" s="35"/>
      <c r="AAL276" s="35"/>
      <c r="AAM276" s="35"/>
      <c r="AAN276" s="35"/>
      <c r="AAO276" s="35"/>
      <c r="AAP276" s="35"/>
      <c r="AAQ276" s="35"/>
      <c r="AAR276" s="35"/>
      <c r="AAS276" s="35"/>
      <c r="AAT276" s="35"/>
      <c r="AAU276" s="35"/>
      <c r="AAV276" s="35"/>
      <c r="AAW276" s="35"/>
      <c r="AAX276" s="35"/>
      <c r="AAY276" s="35"/>
      <c r="AAZ276" s="35"/>
      <c r="ABA276" s="35"/>
      <c r="ABB276" s="35"/>
      <c r="ABC276" s="35"/>
      <c r="ABD276" s="35"/>
      <c r="ABE276" s="35"/>
      <c r="ABF276" s="35"/>
      <c r="ABG276" s="35"/>
      <c r="ABH276" s="35"/>
      <c r="ABI276" s="35"/>
      <c r="ABJ276" s="35"/>
      <c r="ABK276" s="35"/>
      <c r="ABL276" s="35"/>
      <c r="ABM276" s="35"/>
      <c r="ABN276" s="35"/>
      <c r="ABO276" s="35"/>
      <c r="ABP276" s="35"/>
      <c r="ABQ276" s="35"/>
      <c r="ABR276" s="35"/>
      <c r="ABS276" s="35"/>
      <c r="ABT276" s="35"/>
      <c r="ABU276" s="35"/>
      <c r="ABV276" s="35"/>
      <c r="ABW276" s="35"/>
      <c r="ABX276" s="35"/>
      <c r="ABY276" s="35"/>
      <c r="ABZ276" s="35"/>
      <c r="ACA276" s="35"/>
      <c r="ACB276" s="35"/>
      <c r="ACC276" s="35"/>
      <c r="ACD276" s="35"/>
      <c r="ACE276" s="35"/>
      <c r="ACF276" s="35"/>
      <c r="ACG276" s="35"/>
      <c r="ACH276" s="35"/>
      <c r="ACI276" s="35"/>
      <c r="ACJ276" s="35"/>
      <c r="ACK276" s="35"/>
      <c r="ACL276" s="35"/>
      <c r="ACM276" s="35"/>
      <c r="ACN276" s="35"/>
      <c r="ACO276" s="35"/>
      <c r="ACP276" s="35"/>
      <c r="ACQ276" s="35"/>
      <c r="ACR276" s="35"/>
      <c r="ACS276" s="35"/>
      <c r="ACT276" s="35"/>
      <c r="ACU276" s="35"/>
      <c r="ACV276" s="35"/>
      <c r="ACW276" s="35"/>
      <c r="ACX276" s="35"/>
      <c r="ACY276" s="35"/>
      <c r="ACZ276" s="35"/>
      <c r="ADA276" s="35"/>
      <c r="ADB276" s="35"/>
      <c r="ADC276" s="35"/>
      <c r="ADD276" s="35"/>
      <c r="ADE276" s="35"/>
      <c r="ADF276" s="35"/>
      <c r="ADG276" s="35"/>
      <c r="ADH276" s="35"/>
      <c r="ADI276" s="35"/>
      <c r="ADJ276" s="35"/>
      <c r="ADK276" s="35"/>
      <c r="ADL276" s="35"/>
      <c r="ADM276" s="35"/>
      <c r="ADN276" s="35"/>
      <c r="ADO276" s="35"/>
      <c r="ADP276" s="35"/>
      <c r="ADQ276" s="35"/>
      <c r="ADR276" s="35"/>
      <c r="ADS276" s="35"/>
      <c r="ADT276" s="35"/>
      <c r="ADU276" s="35"/>
      <c r="ADV276" s="35"/>
      <c r="ADW276" s="35"/>
      <c r="ADX276" s="35"/>
      <c r="ADY276" s="35"/>
      <c r="ADZ276" s="35"/>
      <c r="AEA276" s="35"/>
      <c r="AEB276" s="35"/>
      <c r="AEC276" s="35"/>
      <c r="AED276" s="35"/>
      <c r="AEE276" s="35"/>
      <c r="AEF276" s="35"/>
      <c r="AEG276" s="35"/>
      <c r="AEH276" s="35"/>
      <c r="AEI276" s="35"/>
      <c r="AEJ276" s="35"/>
      <c r="AEK276" s="35"/>
      <c r="AEL276" s="35"/>
      <c r="AEM276" s="35"/>
      <c r="AEN276" s="35"/>
      <c r="AEO276" s="35"/>
      <c r="AEP276" s="35"/>
      <c r="AEQ276" s="35"/>
      <c r="AER276" s="35"/>
      <c r="AES276" s="35"/>
      <c r="AET276" s="35"/>
      <c r="AEU276" s="35"/>
      <c r="AEV276" s="35"/>
      <c r="AEW276" s="35"/>
      <c r="AEX276" s="35"/>
      <c r="AEY276" s="35"/>
      <c r="AEZ276" s="35"/>
      <c r="AFA276" s="35"/>
      <c r="AFB276" s="35"/>
      <c r="AFC276" s="35"/>
      <c r="AFD276" s="35"/>
      <c r="AFE276" s="35"/>
      <c r="AFF276" s="35"/>
      <c r="AFG276" s="35"/>
      <c r="AFH276" s="35"/>
      <c r="AFI276" s="35"/>
      <c r="AFJ276" s="35"/>
      <c r="AFK276" s="35"/>
      <c r="AFL276" s="35"/>
      <c r="AFM276" s="35"/>
      <c r="AFN276" s="35"/>
      <c r="AFO276" s="35"/>
      <c r="AFP276" s="35"/>
      <c r="AFQ276" s="35"/>
      <c r="AFR276" s="35"/>
      <c r="AFS276" s="35"/>
      <c r="AFT276" s="35"/>
      <c r="AFU276" s="35"/>
      <c r="AFV276" s="35"/>
      <c r="AFW276" s="35"/>
      <c r="AFX276" s="35"/>
      <c r="AFY276" s="35"/>
      <c r="AFZ276" s="35"/>
      <c r="AGA276" s="35"/>
      <c r="AGB276" s="35"/>
      <c r="AGC276" s="35"/>
      <c r="AGD276" s="35"/>
      <c r="AGE276" s="35"/>
      <c r="AGF276" s="35"/>
      <c r="AGG276" s="35"/>
      <c r="AGH276" s="35"/>
      <c r="AGI276" s="35"/>
      <c r="AGJ276" s="35"/>
      <c r="AGK276" s="35"/>
      <c r="AGL276" s="35"/>
      <c r="AGM276" s="35"/>
      <c r="AGN276" s="35"/>
      <c r="AGO276" s="35"/>
      <c r="AGP276" s="35"/>
      <c r="AGQ276" s="35"/>
      <c r="AGR276" s="35"/>
      <c r="AGS276" s="35"/>
      <c r="AGT276" s="35"/>
      <c r="AGU276" s="35"/>
      <c r="AGV276" s="35"/>
      <c r="AGW276" s="35"/>
      <c r="AGX276" s="35"/>
      <c r="AGY276" s="35"/>
      <c r="AGZ276" s="35"/>
      <c r="AHA276" s="35"/>
      <c r="AHB276" s="35"/>
      <c r="AHC276" s="35"/>
      <c r="AHD276" s="35"/>
      <c r="AHE276" s="35"/>
      <c r="AHF276" s="35"/>
      <c r="AHG276" s="35"/>
      <c r="AHH276" s="35"/>
      <c r="AHI276" s="35"/>
      <c r="AHJ276" s="35"/>
      <c r="AHK276" s="35"/>
      <c r="AHL276" s="35"/>
      <c r="AHM276" s="35"/>
      <c r="AHN276" s="35"/>
      <c r="AHO276" s="35"/>
      <c r="AHP276" s="35"/>
      <c r="AHQ276" s="35"/>
      <c r="AHR276" s="35"/>
      <c r="AHS276" s="35"/>
      <c r="AHT276" s="35"/>
      <c r="AHU276" s="35"/>
      <c r="AHV276" s="35"/>
      <c r="AHW276" s="35"/>
      <c r="AHX276" s="35"/>
      <c r="AHY276" s="35"/>
      <c r="AHZ276" s="35"/>
      <c r="AIA276" s="35"/>
      <c r="AIB276" s="35"/>
      <c r="AIC276" s="35"/>
      <c r="AID276" s="35"/>
      <c r="AIE276" s="35"/>
      <c r="AIF276" s="35"/>
      <c r="AIG276" s="35"/>
      <c r="AIH276" s="35"/>
      <c r="AII276" s="35"/>
      <c r="AIJ276" s="35"/>
      <c r="AIK276" s="35"/>
      <c r="AIL276" s="35"/>
      <c r="AIM276" s="35"/>
      <c r="AIN276" s="35"/>
      <c r="AIO276" s="35"/>
      <c r="AIP276" s="35"/>
      <c r="AIQ276" s="35"/>
      <c r="AIR276" s="35"/>
      <c r="AIS276" s="35"/>
      <c r="AIT276" s="35"/>
      <c r="AIU276" s="35"/>
      <c r="AIV276" s="35"/>
      <c r="AIW276" s="35"/>
      <c r="AIX276" s="35"/>
      <c r="AIY276" s="35"/>
      <c r="AIZ276" s="35"/>
      <c r="AJA276" s="35"/>
      <c r="AJB276" s="35"/>
      <c r="AJC276" s="35"/>
      <c r="AJD276" s="35"/>
      <c r="AJE276" s="35"/>
      <c r="AJF276" s="35"/>
      <c r="AJG276" s="35"/>
      <c r="AJH276" s="35"/>
      <c r="AJI276" s="35"/>
      <c r="AJJ276" s="35"/>
      <c r="AJK276" s="35"/>
      <c r="AJL276" s="35"/>
      <c r="AJM276" s="35"/>
      <c r="AJN276" s="35"/>
      <c r="AJO276" s="35"/>
      <c r="AJP276" s="35"/>
      <c r="AJQ276" s="35"/>
      <c r="AJR276" s="35"/>
      <c r="AJS276" s="35"/>
      <c r="AJT276" s="35"/>
      <c r="AJU276" s="35"/>
      <c r="AJV276" s="35"/>
      <c r="AJW276" s="35"/>
      <c r="AJX276" s="35"/>
      <c r="AJY276" s="35"/>
      <c r="AJZ276" s="35"/>
      <c r="AKA276" s="35"/>
      <c r="AKB276" s="35"/>
      <c r="AKC276" s="35"/>
      <c r="AKD276" s="35"/>
      <c r="AKE276" s="35"/>
      <c r="AKF276" s="35"/>
      <c r="AKG276" s="35"/>
      <c r="AKH276" s="35"/>
      <c r="AKI276" s="35"/>
      <c r="AKJ276" s="35"/>
      <c r="AKK276" s="35"/>
      <c r="AKL276" s="35"/>
      <c r="AKM276" s="35"/>
      <c r="AKN276" s="35"/>
      <c r="AKO276" s="35"/>
      <c r="AKP276" s="35"/>
      <c r="AKQ276" s="35"/>
      <c r="AKR276" s="35"/>
      <c r="AKS276" s="35"/>
      <c r="AKT276" s="35"/>
      <c r="AKU276" s="35"/>
      <c r="AKV276" s="35"/>
      <c r="AKW276" s="35"/>
      <c r="AKX276" s="35"/>
      <c r="AKY276" s="35"/>
      <c r="AKZ276" s="35"/>
      <c r="ALA276" s="35"/>
      <c r="ALB276" s="35"/>
      <c r="ALC276" s="35"/>
      <c r="ALD276" s="35"/>
      <c r="ALE276" s="35"/>
      <c r="ALF276" s="35"/>
      <c r="ALG276" s="35"/>
      <c r="ALH276" s="35"/>
      <c r="ALI276" s="35"/>
      <c r="ALJ276" s="35"/>
      <c r="ALK276" s="35"/>
      <c r="ALL276" s="35"/>
      <c r="ALM276" s="35"/>
      <c r="ALN276" s="35"/>
      <c r="ALO276" s="35"/>
      <c r="ALP276" s="35"/>
      <c r="ALQ276" s="35"/>
      <c r="ALR276" s="35"/>
      <c r="ALS276" s="35"/>
      <c r="ALT276" s="35"/>
      <c r="ALU276" s="35"/>
      <c r="ALV276" s="35"/>
      <c r="ALW276" s="35"/>
      <c r="ALX276" s="35"/>
      <c r="ALY276" s="35"/>
      <c r="ALZ276" s="35"/>
      <c r="AMA276" s="35"/>
    </row>
    <row r="277" spans="14:1015">
      <c r="N277" s="3">
        <f>Y277*info!T$4+AC277*info!T$5+AG277*info!T$6+AK277*info!T$7+N276</f>
        <v>7.0349999999999948</v>
      </c>
      <c r="P277" s="45">
        <v>237</v>
      </c>
      <c r="Q277" s="131"/>
      <c r="R277" s="131"/>
      <c r="S277" s="161">
        <f t="shared" si="125"/>
        <v>4.1597628458498029E-2</v>
      </c>
      <c r="T277" s="169">
        <f>AA276*$AA$30*$AA$34*(1-$AA$32)+AE276*$AE$30*$AE$34*(1-$AE$32)+AI276*$AI$30*$AI$34*(1-$AI$32)+AM276*$AM$30*$AM$34*(1-$AM$32)+AQ276*$AQ$30*$AQ$34*(1-$AQ$32)+AU276*$AU$30*$AU$34*(1-$AU$32)+Q277-R277+AW276+AX276+Advance!G251</f>
        <v>0.38459999999999889</v>
      </c>
      <c r="U277" s="132">
        <f t="shared" si="134"/>
        <v>0</v>
      </c>
      <c r="V277" s="165">
        <f t="shared" si="113"/>
        <v>0.38459999999999889</v>
      </c>
      <c r="W277" s="166">
        <f t="shared" si="126"/>
        <v>15.36</v>
      </c>
      <c r="X277" s="49"/>
      <c r="Y277" s="42">
        <f t="shared" si="105"/>
        <v>0</v>
      </c>
      <c r="Z277" s="46">
        <f t="shared" si="127"/>
        <v>0</v>
      </c>
      <c r="AA277" s="47">
        <f t="shared" si="114"/>
        <v>0</v>
      </c>
      <c r="AB277" s="48">
        <f t="shared" si="115"/>
        <v>0.38459999999999889</v>
      </c>
      <c r="AC277" s="49">
        <f t="shared" si="116"/>
        <v>0</v>
      </c>
      <c r="AD277" s="46">
        <f t="shared" si="128"/>
        <v>0</v>
      </c>
      <c r="AE277" s="46">
        <f t="shared" si="117"/>
        <v>100</v>
      </c>
      <c r="AF277" s="50">
        <f t="shared" si="106"/>
        <v>0.38459999999999889</v>
      </c>
      <c r="AG277" s="42">
        <f t="shared" si="129"/>
        <v>0</v>
      </c>
      <c r="AH277" s="46">
        <f t="shared" si="130"/>
        <v>0</v>
      </c>
      <c r="AI277" s="46">
        <f t="shared" si="118"/>
        <v>200</v>
      </c>
      <c r="AJ277" s="50">
        <f t="shared" si="107"/>
        <v>0.38459999999999889</v>
      </c>
      <c r="AK277" s="42">
        <f t="shared" si="119"/>
        <v>10</v>
      </c>
      <c r="AL277" s="46">
        <f t="shared" si="131"/>
        <v>-6</v>
      </c>
      <c r="AM277" s="46">
        <f t="shared" si="120"/>
        <v>260</v>
      </c>
      <c r="AN277" s="50">
        <f t="shared" si="108"/>
        <v>2.4599999999998901E-2</v>
      </c>
      <c r="AO277" s="42">
        <f t="shared" si="121"/>
        <v>0</v>
      </c>
      <c r="AP277" s="46">
        <f t="shared" si="132"/>
        <v>0</v>
      </c>
      <c r="AQ277" s="46">
        <f t="shared" si="122"/>
        <v>0</v>
      </c>
      <c r="AR277" s="50">
        <f t="shared" si="109"/>
        <v>2.4599999999998901E-2</v>
      </c>
      <c r="AS277" s="42">
        <f t="shared" si="123"/>
        <v>0</v>
      </c>
      <c r="AT277" s="46">
        <f t="shared" si="133"/>
        <v>0</v>
      </c>
      <c r="AU277" s="46">
        <f t="shared" si="124"/>
        <v>0</v>
      </c>
      <c r="AV277" s="51">
        <f t="shared" si="110"/>
        <v>2.4599999999998901E-2</v>
      </c>
      <c r="AW277" s="42">
        <f t="shared" si="111"/>
        <v>0.38459999999999889</v>
      </c>
      <c r="AX277" s="43">
        <f t="shared" si="112"/>
        <v>-0.36</v>
      </c>
      <c r="AY277" s="42">
        <f t="shared" si="135"/>
        <v>560</v>
      </c>
      <c r="AZ277" s="52">
        <f t="shared" si="136"/>
        <v>15.36</v>
      </c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  <c r="QR277" s="35"/>
      <c r="QS277" s="35"/>
      <c r="QT277" s="35"/>
      <c r="QU277" s="35"/>
      <c r="QV277" s="35"/>
      <c r="QW277" s="35"/>
      <c r="QX277" s="35"/>
      <c r="QY277" s="35"/>
      <c r="QZ277" s="35"/>
      <c r="RA277" s="35"/>
      <c r="RB277" s="35"/>
      <c r="RC277" s="35"/>
      <c r="RD277" s="35"/>
      <c r="RE277" s="35"/>
      <c r="RF277" s="35"/>
      <c r="RG277" s="35"/>
      <c r="RH277" s="35"/>
      <c r="RI277" s="35"/>
      <c r="RJ277" s="35"/>
      <c r="RK277" s="35"/>
      <c r="RL277" s="35"/>
      <c r="RM277" s="35"/>
      <c r="RN277" s="35"/>
      <c r="RO277" s="35"/>
      <c r="RP277" s="35"/>
      <c r="RQ277" s="35"/>
      <c r="RR277" s="35"/>
      <c r="RS277" s="35"/>
      <c r="RT277" s="35"/>
      <c r="RU277" s="35"/>
      <c r="RV277" s="35"/>
      <c r="RW277" s="35"/>
      <c r="RX277" s="35"/>
      <c r="RY277" s="35"/>
      <c r="RZ277" s="35"/>
      <c r="SA277" s="35"/>
      <c r="SB277" s="35"/>
      <c r="SC277" s="35"/>
      <c r="SD277" s="35"/>
      <c r="SE277" s="35"/>
      <c r="SF277" s="35"/>
      <c r="SG277" s="35"/>
      <c r="SH277" s="35"/>
      <c r="SI277" s="35"/>
      <c r="SJ277" s="35"/>
      <c r="SK277" s="35"/>
      <c r="SL277" s="35"/>
      <c r="SM277" s="35"/>
      <c r="SN277" s="35"/>
      <c r="SO277" s="35"/>
      <c r="SP277" s="35"/>
      <c r="SQ277" s="35"/>
      <c r="SR277" s="35"/>
      <c r="SS277" s="35"/>
      <c r="ST277" s="35"/>
      <c r="SU277" s="35"/>
      <c r="SV277" s="35"/>
      <c r="SW277" s="35"/>
      <c r="SX277" s="35"/>
      <c r="SY277" s="35"/>
      <c r="SZ277" s="35"/>
      <c r="TA277" s="35"/>
      <c r="TB277" s="35"/>
      <c r="TC277" s="35"/>
      <c r="TD277" s="35"/>
      <c r="TE277" s="35"/>
      <c r="TF277" s="35"/>
      <c r="TG277" s="35"/>
      <c r="TH277" s="35"/>
      <c r="TI277" s="35"/>
      <c r="TJ277" s="35"/>
      <c r="TK277" s="35"/>
      <c r="TL277" s="35"/>
      <c r="TM277" s="35"/>
      <c r="TN277" s="35"/>
      <c r="TO277" s="35"/>
      <c r="TP277" s="35"/>
      <c r="TQ277" s="35"/>
      <c r="TR277" s="35"/>
      <c r="TS277" s="35"/>
      <c r="TT277" s="35"/>
      <c r="TU277" s="35"/>
      <c r="TV277" s="35"/>
      <c r="TW277" s="35"/>
      <c r="TX277" s="35"/>
      <c r="TY277" s="35"/>
      <c r="TZ277" s="35"/>
      <c r="UA277" s="35"/>
      <c r="UB277" s="35"/>
      <c r="UC277" s="35"/>
      <c r="UD277" s="35"/>
      <c r="UE277" s="35"/>
      <c r="UF277" s="35"/>
      <c r="UG277" s="35"/>
      <c r="UH277" s="35"/>
      <c r="UI277" s="35"/>
      <c r="UJ277" s="35"/>
      <c r="UK277" s="35"/>
      <c r="UL277" s="35"/>
      <c r="UM277" s="35"/>
      <c r="UN277" s="35"/>
      <c r="UO277" s="35"/>
      <c r="UP277" s="35"/>
      <c r="UQ277" s="35"/>
      <c r="UR277" s="35"/>
      <c r="US277" s="35"/>
      <c r="UT277" s="35"/>
      <c r="UU277" s="35"/>
      <c r="UV277" s="35"/>
      <c r="UW277" s="35"/>
      <c r="UX277" s="35"/>
      <c r="UY277" s="35"/>
      <c r="UZ277" s="35"/>
      <c r="VA277" s="35"/>
      <c r="VB277" s="35"/>
      <c r="VC277" s="35"/>
      <c r="VD277" s="35"/>
      <c r="VE277" s="35"/>
      <c r="VF277" s="35"/>
      <c r="VG277" s="35"/>
      <c r="VH277" s="35"/>
      <c r="VI277" s="35"/>
      <c r="VJ277" s="35"/>
      <c r="VK277" s="35"/>
      <c r="VL277" s="35"/>
      <c r="VM277" s="35"/>
      <c r="VN277" s="35"/>
      <c r="VO277" s="35"/>
      <c r="VP277" s="35"/>
      <c r="VQ277" s="35"/>
      <c r="VR277" s="35"/>
      <c r="VS277" s="35"/>
      <c r="VT277" s="35"/>
      <c r="VU277" s="35"/>
      <c r="VV277" s="35"/>
      <c r="VW277" s="35"/>
      <c r="VX277" s="35"/>
      <c r="VY277" s="35"/>
      <c r="VZ277" s="35"/>
      <c r="WA277" s="35"/>
      <c r="WB277" s="35"/>
      <c r="WC277" s="35"/>
      <c r="WD277" s="35"/>
      <c r="WE277" s="35"/>
      <c r="WF277" s="35"/>
      <c r="WG277" s="35"/>
      <c r="WH277" s="35"/>
      <c r="WI277" s="35"/>
      <c r="WJ277" s="35"/>
      <c r="WK277" s="35"/>
      <c r="WL277" s="35"/>
      <c r="WM277" s="35"/>
      <c r="WN277" s="35"/>
      <c r="WO277" s="35"/>
      <c r="WP277" s="35"/>
      <c r="WQ277" s="35"/>
      <c r="WR277" s="35"/>
      <c r="WS277" s="35"/>
      <c r="WT277" s="35"/>
      <c r="WU277" s="35"/>
      <c r="WV277" s="35"/>
      <c r="WW277" s="35"/>
      <c r="WX277" s="35"/>
      <c r="WY277" s="35"/>
      <c r="WZ277" s="35"/>
      <c r="XA277" s="35"/>
      <c r="XB277" s="35"/>
      <c r="XC277" s="35"/>
      <c r="XD277" s="35"/>
      <c r="XE277" s="35"/>
      <c r="XF277" s="35"/>
      <c r="XG277" s="35"/>
      <c r="XH277" s="35"/>
      <c r="XI277" s="35"/>
      <c r="XJ277" s="35"/>
      <c r="XK277" s="35"/>
      <c r="XL277" s="35"/>
      <c r="XM277" s="35"/>
      <c r="XN277" s="35"/>
      <c r="XO277" s="35"/>
      <c r="XP277" s="35"/>
      <c r="XQ277" s="35"/>
      <c r="XR277" s="35"/>
      <c r="XS277" s="35"/>
      <c r="XT277" s="35"/>
      <c r="XU277" s="35"/>
      <c r="XV277" s="35"/>
      <c r="XW277" s="35"/>
      <c r="XX277" s="35"/>
      <c r="XY277" s="35"/>
      <c r="XZ277" s="35"/>
      <c r="YA277" s="35"/>
      <c r="YB277" s="35"/>
      <c r="YC277" s="35"/>
      <c r="YD277" s="35"/>
      <c r="YE277" s="35"/>
      <c r="YF277" s="35"/>
      <c r="YG277" s="35"/>
      <c r="YH277" s="35"/>
      <c r="YI277" s="35"/>
      <c r="YJ277" s="35"/>
      <c r="YK277" s="35"/>
      <c r="YL277" s="35"/>
      <c r="YM277" s="35"/>
      <c r="YN277" s="35"/>
      <c r="YO277" s="35"/>
      <c r="YP277" s="35"/>
      <c r="YQ277" s="35"/>
      <c r="YR277" s="35"/>
      <c r="YS277" s="35"/>
      <c r="YT277" s="35"/>
      <c r="YU277" s="35"/>
      <c r="YV277" s="35"/>
      <c r="YW277" s="35"/>
      <c r="YX277" s="35"/>
      <c r="YY277" s="35"/>
      <c r="YZ277" s="35"/>
      <c r="ZA277" s="35"/>
      <c r="ZB277" s="35"/>
      <c r="ZC277" s="35"/>
      <c r="ZD277" s="35"/>
      <c r="ZE277" s="35"/>
      <c r="ZF277" s="35"/>
      <c r="ZG277" s="35"/>
      <c r="ZH277" s="35"/>
      <c r="ZI277" s="35"/>
      <c r="ZJ277" s="35"/>
      <c r="ZK277" s="35"/>
      <c r="ZL277" s="35"/>
      <c r="ZM277" s="35"/>
      <c r="ZN277" s="35"/>
      <c r="ZO277" s="35"/>
      <c r="ZP277" s="35"/>
      <c r="ZQ277" s="35"/>
      <c r="ZR277" s="35"/>
      <c r="ZS277" s="35"/>
      <c r="ZT277" s="35"/>
      <c r="ZU277" s="35"/>
      <c r="ZV277" s="35"/>
      <c r="ZW277" s="35"/>
      <c r="ZX277" s="35"/>
      <c r="ZY277" s="35"/>
      <c r="ZZ277" s="35"/>
      <c r="AAA277" s="35"/>
      <c r="AAB277" s="35"/>
      <c r="AAC277" s="35"/>
      <c r="AAD277" s="35"/>
      <c r="AAE277" s="35"/>
      <c r="AAF277" s="35"/>
      <c r="AAG277" s="35"/>
      <c r="AAH277" s="35"/>
      <c r="AAI277" s="35"/>
      <c r="AAJ277" s="35"/>
      <c r="AAK277" s="35"/>
      <c r="AAL277" s="35"/>
      <c r="AAM277" s="35"/>
      <c r="AAN277" s="35"/>
      <c r="AAO277" s="35"/>
      <c r="AAP277" s="35"/>
      <c r="AAQ277" s="35"/>
      <c r="AAR277" s="35"/>
      <c r="AAS277" s="35"/>
      <c r="AAT277" s="35"/>
      <c r="AAU277" s="35"/>
      <c r="AAV277" s="35"/>
      <c r="AAW277" s="35"/>
      <c r="AAX277" s="35"/>
      <c r="AAY277" s="35"/>
      <c r="AAZ277" s="35"/>
      <c r="ABA277" s="35"/>
      <c r="ABB277" s="35"/>
      <c r="ABC277" s="35"/>
      <c r="ABD277" s="35"/>
      <c r="ABE277" s="35"/>
      <c r="ABF277" s="35"/>
      <c r="ABG277" s="35"/>
      <c r="ABH277" s="35"/>
      <c r="ABI277" s="35"/>
      <c r="ABJ277" s="35"/>
      <c r="ABK277" s="35"/>
      <c r="ABL277" s="35"/>
      <c r="ABM277" s="35"/>
      <c r="ABN277" s="35"/>
      <c r="ABO277" s="35"/>
      <c r="ABP277" s="35"/>
      <c r="ABQ277" s="35"/>
      <c r="ABR277" s="35"/>
      <c r="ABS277" s="35"/>
      <c r="ABT277" s="35"/>
      <c r="ABU277" s="35"/>
      <c r="ABV277" s="35"/>
      <c r="ABW277" s="35"/>
      <c r="ABX277" s="35"/>
      <c r="ABY277" s="35"/>
      <c r="ABZ277" s="35"/>
      <c r="ACA277" s="35"/>
      <c r="ACB277" s="35"/>
      <c r="ACC277" s="35"/>
      <c r="ACD277" s="35"/>
      <c r="ACE277" s="35"/>
      <c r="ACF277" s="35"/>
      <c r="ACG277" s="35"/>
      <c r="ACH277" s="35"/>
      <c r="ACI277" s="35"/>
      <c r="ACJ277" s="35"/>
      <c r="ACK277" s="35"/>
      <c r="ACL277" s="35"/>
      <c r="ACM277" s="35"/>
      <c r="ACN277" s="35"/>
      <c r="ACO277" s="35"/>
      <c r="ACP277" s="35"/>
      <c r="ACQ277" s="35"/>
      <c r="ACR277" s="35"/>
      <c r="ACS277" s="35"/>
      <c r="ACT277" s="35"/>
      <c r="ACU277" s="35"/>
      <c r="ACV277" s="35"/>
      <c r="ACW277" s="35"/>
      <c r="ACX277" s="35"/>
      <c r="ACY277" s="35"/>
      <c r="ACZ277" s="35"/>
      <c r="ADA277" s="35"/>
      <c r="ADB277" s="35"/>
      <c r="ADC277" s="35"/>
      <c r="ADD277" s="35"/>
      <c r="ADE277" s="35"/>
      <c r="ADF277" s="35"/>
      <c r="ADG277" s="35"/>
      <c r="ADH277" s="35"/>
      <c r="ADI277" s="35"/>
      <c r="ADJ277" s="35"/>
      <c r="ADK277" s="35"/>
      <c r="ADL277" s="35"/>
      <c r="ADM277" s="35"/>
      <c r="ADN277" s="35"/>
      <c r="ADO277" s="35"/>
      <c r="ADP277" s="35"/>
      <c r="ADQ277" s="35"/>
      <c r="ADR277" s="35"/>
      <c r="ADS277" s="35"/>
      <c r="ADT277" s="35"/>
      <c r="ADU277" s="35"/>
      <c r="ADV277" s="35"/>
      <c r="ADW277" s="35"/>
      <c r="ADX277" s="35"/>
      <c r="ADY277" s="35"/>
      <c r="ADZ277" s="35"/>
      <c r="AEA277" s="35"/>
      <c r="AEB277" s="35"/>
      <c r="AEC277" s="35"/>
      <c r="AED277" s="35"/>
      <c r="AEE277" s="35"/>
      <c r="AEF277" s="35"/>
      <c r="AEG277" s="35"/>
      <c r="AEH277" s="35"/>
      <c r="AEI277" s="35"/>
      <c r="AEJ277" s="35"/>
      <c r="AEK277" s="35"/>
      <c r="AEL277" s="35"/>
      <c r="AEM277" s="35"/>
      <c r="AEN277" s="35"/>
      <c r="AEO277" s="35"/>
      <c r="AEP277" s="35"/>
      <c r="AEQ277" s="35"/>
      <c r="AER277" s="35"/>
      <c r="AES277" s="35"/>
      <c r="AET277" s="35"/>
      <c r="AEU277" s="35"/>
      <c r="AEV277" s="35"/>
      <c r="AEW277" s="35"/>
      <c r="AEX277" s="35"/>
      <c r="AEY277" s="35"/>
      <c r="AEZ277" s="35"/>
      <c r="AFA277" s="35"/>
      <c r="AFB277" s="35"/>
      <c r="AFC277" s="35"/>
      <c r="AFD277" s="35"/>
      <c r="AFE277" s="35"/>
      <c r="AFF277" s="35"/>
      <c r="AFG277" s="35"/>
      <c r="AFH277" s="35"/>
      <c r="AFI277" s="35"/>
      <c r="AFJ277" s="35"/>
      <c r="AFK277" s="35"/>
      <c r="AFL277" s="35"/>
      <c r="AFM277" s="35"/>
      <c r="AFN277" s="35"/>
      <c r="AFO277" s="35"/>
      <c r="AFP277" s="35"/>
      <c r="AFQ277" s="35"/>
      <c r="AFR277" s="35"/>
      <c r="AFS277" s="35"/>
      <c r="AFT277" s="35"/>
      <c r="AFU277" s="35"/>
      <c r="AFV277" s="35"/>
      <c r="AFW277" s="35"/>
      <c r="AFX277" s="35"/>
      <c r="AFY277" s="35"/>
      <c r="AFZ277" s="35"/>
      <c r="AGA277" s="35"/>
      <c r="AGB277" s="35"/>
      <c r="AGC277" s="35"/>
      <c r="AGD277" s="35"/>
      <c r="AGE277" s="35"/>
      <c r="AGF277" s="35"/>
      <c r="AGG277" s="35"/>
      <c r="AGH277" s="35"/>
      <c r="AGI277" s="35"/>
      <c r="AGJ277" s="35"/>
      <c r="AGK277" s="35"/>
      <c r="AGL277" s="35"/>
      <c r="AGM277" s="35"/>
      <c r="AGN277" s="35"/>
      <c r="AGO277" s="35"/>
      <c r="AGP277" s="35"/>
      <c r="AGQ277" s="35"/>
      <c r="AGR277" s="35"/>
      <c r="AGS277" s="35"/>
      <c r="AGT277" s="35"/>
      <c r="AGU277" s="35"/>
      <c r="AGV277" s="35"/>
      <c r="AGW277" s="35"/>
      <c r="AGX277" s="35"/>
      <c r="AGY277" s="35"/>
      <c r="AGZ277" s="35"/>
      <c r="AHA277" s="35"/>
      <c r="AHB277" s="35"/>
      <c r="AHC277" s="35"/>
      <c r="AHD277" s="35"/>
      <c r="AHE277" s="35"/>
      <c r="AHF277" s="35"/>
      <c r="AHG277" s="35"/>
      <c r="AHH277" s="35"/>
      <c r="AHI277" s="35"/>
      <c r="AHJ277" s="35"/>
      <c r="AHK277" s="35"/>
      <c r="AHL277" s="35"/>
      <c r="AHM277" s="35"/>
      <c r="AHN277" s="35"/>
      <c r="AHO277" s="35"/>
      <c r="AHP277" s="35"/>
      <c r="AHQ277" s="35"/>
      <c r="AHR277" s="35"/>
      <c r="AHS277" s="35"/>
      <c r="AHT277" s="35"/>
      <c r="AHU277" s="35"/>
      <c r="AHV277" s="35"/>
      <c r="AHW277" s="35"/>
      <c r="AHX277" s="35"/>
      <c r="AHY277" s="35"/>
      <c r="AHZ277" s="35"/>
      <c r="AIA277" s="35"/>
      <c r="AIB277" s="35"/>
      <c r="AIC277" s="35"/>
      <c r="AID277" s="35"/>
      <c r="AIE277" s="35"/>
      <c r="AIF277" s="35"/>
      <c r="AIG277" s="35"/>
      <c r="AIH277" s="35"/>
      <c r="AII277" s="35"/>
      <c r="AIJ277" s="35"/>
      <c r="AIK277" s="35"/>
      <c r="AIL277" s="35"/>
      <c r="AIM277" s="35"/>
      <c r="AIN277" s="35"/>
      <c r="AIO277" s="35"/>
      <c r="AIP277" s="35"/>
      <c r="AIQ277" s="35"/>
      <c r="AIR277" s="35"/>
      <c r="AIS277" s="35"/>
      <c r="AIT277" s="35"/>
      <c r="AIU277" s="35"/>
      <c r="AIV277" s="35"/>
      <c r="AIW277" s="35"/>
      <c r="AIX277" s="35"/>
      <c r="AIY277" s="35"/>
      <c r="AIZ277" s="35"/>
      <c r="AJA277" s="35"/>
      <c r="AJB277" s="35"/>
      <c r="AJC277" s="35"/>
      <c r="AJD277" s="35"/>
      <c r="AJE277" s="35"/>
      <c r="AJF277" s="35"/>
      <c r="AJG277" s="35"/>
      <c r="AJH277" s="35"/>
      <c r="AJI277" s="35"/>
      <c r="AJJ277" s="35"/>
      <c r="AJK277" s="35"/>
      <c r="AJL277" s="35"/>
      <c r="AJM277" s="35"/>
      <c r="AJN277" s="35"/>
      <c r="AJO277" s="35"/>
      <c r="AJP277" s="35"/>
      <c r="AJQ277" s="35"/>
      <c r="AJR277" s="35"/>
      <c r="AJS277" s="35"/>
      <c r="AJT277" s="35"/>
      <c r="AJU277" s="35"/>
      <c r="AJV277" s="35"/>
      <c r="AJW277" s="35"/>
      <c r="AJX277" s="35"/>
      <c r="AJY277" s="35"/>
      <c r="AJZ277" s="35"/>
      <c r="AKA277" s="35"/>
      <c r="AKB277" s="35"/>
      <c r="AKC277" s="35"/>
      <c r="AKD277" s="35"/>
      <c r="AKE277" s="35"/>
      <c r="AKF277" s="35"/>
      <c r="AKG277" s="35"/>
      <c r="AKH277" s="35"/>
      <c r="AKI277" s="35"/>
      <c r="AKJ277" s="35"/>
      <c r="AKK277" s="35"/>
      <c r="AKL277" s="35"/>
      <c r="AKM277" s="35"/>
      <c r="AKN277" s="35"/>
      <c r="AKO277" s="35"/>
      <c r="AKP277" s="35"/>
      <c r="AKQ277" s="35"/>
      <c r="AKR277" s="35"/>
      <c r="AKS277" s="35"/>
      <c r="AKT277" s="35"/>
      <c r="AKU277" s="35"/>
      <c r="AKV277" s="35"/>
      <c r="AKW277" s="35"/>
      <c r="AKX277" s="35"/>
      <c r="AKY277" s="35"/>
      <c r="AKZ277" s="35"/>
      <c r="ALA277" s="35"/>
      <c r="ALB277" s="35"/>
      <c r="ALC277" s="35"/>
      <c r="ALD277" s="35"/>
      <c r="ALE277" s="35"/>
      <c r="ALF277" s="35"/>
      <c r="ALG277" s="35"/>
      <c r="ALH277" s="35"/>
      <c r="ALI277" s="35"/>
      <c r="ALJ277" s="35"/>
      <c r="ALK277" s="35"/>
      <c r="ALL277" s="35"/>
      <c r="ALM277" s="35"/>
      <c r="ALN277" s="35"/>
      <c r="ALO277" s="35"/>
      <c r="ALP277" s="35"/>
      <c r="ALQ277" s="35"/>
      <c r="ALR277" s="35"/>
      <c r="ALS277" s="35"/>
      <c r="ALT277" s="35"/>
      <c r="ALU277" s="35"/>
      <c r="ALV277" s="35"/>
      <c r="ALW277" s="35"/>
      <c r="ALX277" s="35"/>
      <c r="ALY277" s="35"/>
      <c r="ALZ277" s="35"/>
      <c r="AMA277" s="35"/>
    </row>
    <row r="278" spans="14:1015">
      <c r="N278" s="3">
        <f>Y278*info!T$4+AC278*info!T$5+AG278*info!T$6+AK278*info!T$7+N277</f>
        <v>7.0745999999999949</v>
      </c>
      <c r="P278" s="45">
        <v>238</v>
      </c>
      <c r="Q278" s="131"/>
      <c r="R278" s="131"/>
      <c r="S278" s="161">
        <f t="shared" si="125"/>
        <v>4.192490118577076E-2</v>
      </c>
      <c r="T278" s="169">
        <f>AA277*$AA$30*$AA$34*(1-$AA$32)+AE277*$AE$30*$AE$34*(1-$AE$32)+AI277*$AI$30*$AI$34*(1-$AI$32)+AM277*$AM$30*$AM$34*(1-$AM$32)+AQ277*$AQ$30*$AQ$34*(1-$AQ$32)+AU277*$AU$30*$AU$34*(1-$AU$32)+Q278-R278+AW277+AX277+Advance!G252</f>
        <v>0.40859999999999885</v>
      </c>
      <c r="U278" s="132">
        <f t="shared" si="134"/>
        <v>0</v>
      </c>
      <c r="V278" s="165">
        <f t="shared" si="113"/>
        <v>0.40859999999999885</v>
      </c>
      <c r="W278" s="166">
        <f t="shared" si="126"/>
        <v>15.575999999999999</v>
      </c>
      <c r="X278" s="49"/>
      <c r="Y278" s="42">
        <f t="shared" si="105"/>
        <v>0</v>
      </c>
      <c r="Z278" s="46">
        <f t="shared" si="127"/>
        <v>0</v>
      </c>
      <c r="AA278" s="47">
        <f t="shared" si="114"/>
        <v>0</v>
      </c>
      <c r="AB278" s="48">
        <f t="shared" si="115"/>
        <v>0.40859999999999885</v>
      </c>
      <c r="AC278" s="49">
        <f t="shared" si="116"/>
        <v>0</v>
      </c>
      <c r="AD278" s="46">
        <f t="shared" si="128"/>
        <v>0</v>
      </c>
      <c r="AE278" s="46">
        <f t="shared" si="117"/>
        <v>100</v>
      </c>
      <c r="AF278" s="50">
        <f t="shared" si="106"/>
        <v>0.40859999999999885</v>
      </c>
      <c r="AG278" s="42">
        <f t="shared" si="129"/>
        <v>0</v>
      </c>
      <c r="AH278" s="46">
        <f t="shared" si="130"/>
        <v>0</v>
      </c>
      <c r="AI278" s="46">
        <f t="shared" si="118"/>
        <v>200</v>
      </c>
      <c r="AJ278" s="50">
        <f t="shared" si="107"/>
        <v>0.40859999999999885</v>
      </c>
      <c r="AK278" s="42">
        <f t="shared" si="119"/>
        <v>11</v>
      </c>
      <c r="AL278" s="46">
        <f t="shared" si="131"/>
        <v>-5</v>
      </c>
      <c r="AM278" s="46">
        <f t="shared" si="120"/>
        <v>266</v>
      </c>
      <c r="AN278" s="50">
        <f t="shared" si="108"/>
        <v>1.259999999999889E-2</v>
      </c>
      <c r="AO278" s="42">
        <f t="shared" si="121"/>
        <v>0</v>
      </c>
      <c r="AP278" s="46">
        <f t="shared" si="132"/>
        <v>0</v>
      </c>
      <c r="AQ278" s="46">
        <f t="shared" si="122"/>
        <v>0</v>
      </c>
      <c r="AR278" s="50">
        <f t="shared" si="109"/>
        <v>1.259999999999889E-2</v>
      </c>
      <c r="AS278" s="42">
        <f t="shared" si="123"/>
        <v>0</v>
      </c>
      <c r="AT278" s="46">
        <f t="shared" si="133"/>
        <v>0</v>
      </c>
      <c r="AU278" s="46">
        <f t="shared" si="124"/>
        <v>0</v>
      </c>
      <c r="AV278" s="51">
        <f t="shared" si="110"/>
        <v>1.259999999999889E-2</v>
      </c>
      <c r="AW278" s="42">
        <f t="shared" si="111"/>
        <v>0.40859999999999885</v>
      </c>
      <c r="AX278" s="43">
        <f t="shared" si="112"/>
        <v>-0.39599999999999996</v>
      </c>
      <c r="AY278" s="42">
        <f t="shared" si="135"/>
        <v>566</v>
      </c>
      <c r="AZ278" s="52">
        <f t="shared" si="136"/>
        <v>15.575999999999999</v>
      </c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  <c r="QR278" s="35"/>
      <c r="QS278" s="35"/>
      <c r="QT278" s="35"/>
      <c r="QU278" s="35"/>
      <c r="QV278" s="35"/>
      <c r="QW278" s="35"/>
      <c r="QX278" s="35"/>
      <c r="QY278" s="35"/>
      <c r="QZ278" s="35"/>
      <c r="RA278" s="35"/>
      <c r="RB278" s="35"/>
      <c r="RC278" s="35"/>
      <c r="RD278" s="35"/>
      <c r="RE278" s="35"/>
      <c r="RF278" s="35"/>
      <c r="RG278" s="35"/>
      <c r="RH278" s="35"/>
      <c r="RI278" s="35"/>
      <c r="RJ278" s="35"/>
      <c r="RK278" s="35"/>
      <c r="RL278" s="35"/>
      <c r="RM278" s="35"/>
      <c r="RN278" s="35"/>
      <c r="RO278" s="35"/>
      <c r="RP278" s="35"/>
      <c r="RQ278" s="35"/>
      <c r="RR278" s="35"/>
      <c r="RS278" s="35"/>
      <c r="RT278" s="35"/>
      <c r="RU278" s="35"/>
      <c r="RV278" s="35"/>
      <c r="RW278" s="35"/>
      <c r="RX278" s="35"/>
      <c r="RY278" s="35"/>
      <c r="RZ278" s="35"/>
      <c r="SA278" s="35"/>
      <c r="SB278" s="35"/>
      <c r="SC278" s="35"/>
      <c r="SD278" s="35"/>
      <c r="SE278" s="35"/>
      <c r="SF278" s="35"/>
      <c r="SG278" s="35"/>
      <c r="SH278" s="35"/>
      <c r="SI278" s="35"/>
      <c r="SJ278" s="35"/>
      <c r="SK278" s="35"/>
      <c r="SL278" s="35"/>
      <c r="SM278" s="35"/>
      <c r="SN278" s="35"/>
      <c r="SO278" s="35"/>
      <c r="SP278" s="35"/>
      <c r="SQ278" s="35"/>
      <c r="SR278" s="35"/>
      <c r="SS278" s="35"/>
      <c r="ST278" s="35"/>
      <c r="SU278" s="35"/>
      <c r="SV278" s="35"/>
      <c r="SW278" s="35"/>
      <c r="SX278" s="35"/>
      <c r="SY278" s="35"/>
      <c r="SZ278" s="35"/>
      <c r="TA278" s="35"/>
      <c r="TB278" s="35"/>
      <c r="TC278" s="35"/>
      <c r="TD278" s="35"/>
      <c r="TE278" s="35"/>
      <c r="TF278" s="35"/>
      <c r="TG278" s="35"/>
      <c r="TH278" s="35"/>
      <c r="TI278" s="35"/>
      <c r="TJ278" s="35"/>
      <c r="TK278" s="35"/>
      <c r="TL278" s="35"/>
      <c r="TM278" s="35"/>
      <c r="TN278" s="35"/>
      <c r="TO278" s="35"/>
      <c r="TP278" s="35"/>
      <c r="TQ278" s="35"/>
      <c r="TR278" s="35"/>
      <c r="TS278" s="35"/>
      <c r="TT278" s="35"/>
      <c r="TU278" s="35"/>
      <c r="TV278" s="35"/>
      <c r="TW278" s="35"/>
      <c r="TX278" s="35"/>
      <c r="TY278" s="35"/>
      <c r="TZ278" s="35"/>
      <c r="UA278" s="35"/>
      <c r="UB278" s="35"/>
      <c r="UC278" s="35"/>
      <c r="UD278" s="35"/>
      <c r="UE278" s="35"/>
      <c r="UF278" s="35"/>
      <c r="UG278" s="35"/>
      <c r="UH278" s="35"/>
      <c r="UI278" s="35"/>
      <c r="UJ278" s="35"/>
      <c r="UK278" s="35"/>
      <c r="UL278" s="35"/>
      <c r="UM278" s="35"/>
      <c r="UN278" s="35"/>
      <c r="UO278" s="35"/>
      <c r="UP278" s="35"/>
      <c r="UQ278" s="35"/>
      <c r="UR278" s="35"/>
      <c r="US278" s="35"/>
      <c r="UT278" s="35"/>
      <c r="UU278" s="35"/>
      <c r="UV278" s="35"/>
      <c r="UW278" s="35"/>
      <c r="UX278" s="35"/>
      <c r="UY278" s="35"/>
      <c r="UZ278" s="35"/>
      <c r="VA278" s="35"/>
      <c r="VB278" s="35"/>
      <c r="VC278" s="35"/>
      <c r="VD278" s="35"/>
      <c r="VE278" s="35"/>
      <c r="VF278" s="35"/>
      <c r="VG278" s="35"/>
      <c r="VH278" s="35"/>
      <c r="VI278" s="35"/>
      <c r="VJ278" s="35"/>
      <c r="VK278" s="35"/>
      <c r="VL278" s="35"/>
      <c r="VM278" s="35"/>
      <c r="VN278" s="35"/>
      <c r="VO278" s="35"/>
      <c r="VP278" s="35"/>
      <c r="VQ278" s="35"/>
      <c r="VR278" s="35"/>
      <c r="VS278" s="35"/>
      <c r="VT278" s="35"/>
      <c r="VU278" s="35"/>
      <c r="VV278" s="35"/>
      <c r="VW278" s="35"/>
      <c r="VX278" s="35"/>
      <c r="VY278" s="35"/>
      <c r="VZ278" s="35"/>
      <c r="WA278" s="35"/>
      <c r="WB278" s="35"/>
      <c r="WC278" s="35"/>
      <c r="WD278" s="35"/>
      <c r="WE278" s="35"/>
      <c r="WF278" s="35"/>
      <c r="WG278" s="35"/>
      <c r="WH278" s="35"/>
      <c r="WI278" s="35"/>
      <c r="WJ278" s="35"/>
      <c r="WK278" s="35"/>
      <c r="WL278" s="35"/>
      <c r="WM278" s="35"/>
      <c r="WN278" s="35"/>
      <c r="WO278" s="35"/>
      <c r="WP278" s="35"/>
      <c r="WQ278" s="35"/>
      <c r="WR278" s="35"/>
      <c r="WS278" s="35"/>
      <c r="WT278" s="35"/>
      <c r="WU278" s="35"/>
      <c r="WV278" s="35"/>
      <c r="WW278" s="35"/>
      <c r="WX278" s="35"/>
      <c r="WY278" s="35"/>
      <c r="WZ278" s="35"/>
      <c r="XA278" s="35"/>
      <c r="XB278" s="35"/>
      <c r="XC278" s="35"/>
      <c r="XD278" s="35"/>
      <c r="XE278" s="35"/>
      <c r="XF278" s="35"/>
      <c r="XG278" s="35"/>
      <c r="XH278" s="35"/>
      <c r="XI278" s="35"/>
      <c r="XJ278" s="35"/>
      <c r="XK278" s="35"/>
      <c r="XL278" s="35"/>
      <c r="XM278" s="35"/>
      <c r="XN278" s="35"/>
      <c r="XO278" s="35"/>
      <c r="XP278" s="35"/>
      <c r="XQ278" s="35"/>
      <c r="XR278" s="35"/>
      <c r="XS278" s="35"/>
      <c r="XT278" s="35"/>
      <c r="XU278" s="35"/>
      <c r="XV278" s="35"/>
      <c r="XW278" s="35"/>
      <c r="XX278" s="35"/>
      <c r="XY278" s="35"/>
      <c r="XZ278" s="35"/>
      <c r="YA278" s="35"/>
      <c r="YB278" s="35"/>
      <c r="YC278" s="35"/>
      <c r="YD278" s="35"/>
      <c r="YE278" s="35"/>
      <c r="YF278" s="35"/>
      <c r="YG278" s="35"/>
      <c r="YH278" s="35"/>
      <c r="YI278" s="35"/>
      <c r="YJ278" s="35"/>
      <c r="YK278" s="35"/>
      <c r="YL278" s="35"/>
      <c r="YM278" s="35"/>
      <c r="YN278" s="35"/>
      <c r="YO278" s="35"/>
      <c r="YP278" s="35"/>
      <c r="YQ278" s="35"/>
      <c r="YR278" s="35"/>
      <c r="YS278" s="35"/>
      <c r="YT278" s="35"/>
      <c r="YU278" s="35"/>
      <c r="YV278" s="35"/>
      <c r="YW278" s="35"/>
      <c r="YX278" s="35"/>
      <c r="YY278" s="35"/>
      <c r="YZ278" s="35"/>
      <c r="ZA278" s="35"/>
      <c r="ZB278" s="35"/>
      <c r="ZC278" s="35"/>
      <c r="ZD278" s="35"/>
      <c r="ZE278" s="35"/>
      <c r="ZF278" s="35"/>
      <c r="ZG278" s="35"/>
      <c r="ZH278" s="35"/>
      <c r="ZI278" s="35"/>
      <c r="ZJ278" s="35"/>
      <c r="ZK278" s="35"/>
      <c r="ZL278" s="35"/>
      <c r="ZM278" s="35"/>
      <c r="ZN278" s="35"/>
      <c r="ZO278" s="35"/>
      <c r="ZP278" s="35"/>
      <c r="ZQ278" s="35"/>
      <c r="ZR278" s="35"/>
      <c r="ZS278" s="35"/>
      <c r="ZT278" s="35"/>
      <c r="ZU278" s="35"/>
      <c r="ZV278" s="35"/>
      <c r="ZW278" s="35"/>
      <c r="ZX278" s="35"/>
      <c r="ZY278" s="35"/>
      <c r="ZZ278" s="35"/>
      <c r="AAA278" s="35"/>
      <c r="AAB278" s="35"/>
      <c r="AAC278" s="35"/>
      <c r="AAD278" s="35"/>
      <c r="AAE278" s="35"/>
      <c r="AAF278" s="35"/>
      <c r="AAG278" s="35"/>
      <c r="AAH278" s="35"/>
      <c r="AAI278" s="35"/>
      <c r="AAJ278" s="35"/>
      <c r="AAK278" s="35"/>
      <c r="AAL278" s="35"/>
      <c r="AAM278" s="35"/>
      <c r="AAN278" s="35"/>
      <c r="AAO278" s="35"/>
      <c r="AAP278" s="35"/>
      <c r="AAQ278" s="35"/>
      <c r="AAR278" s="35"/>
      <c r="AAS278" s="35"/>
      <c r="AAT278" s="35"/>
      <c r="AAU278" s="35"/>
      <c r="AAV278" s="35"/>
      <c r="AAW278" s="35"/>
      <c r="AAX278" s="35"/>
      <c r="AAY278" s="35"/>
      <c r="AAZ278" s="35"/>
      <c r="ABA278" s="35"/>
      <c r="ABB278" s="35"/>
      <c r="ABC278" s="35"/>
      <c r="ABD278" s="35"/>
      <c r="ABE278" s="35"/>
      <c r="ABF278" s="35"/>
      <c r="ABG278" s="35"/>
      <c r="ABH278" s="35"/>
      <c r="ABI278" s="35"/>
      <c r="ABJ278" s="35"/>
      <c r="ABK278" s="35"/>
      <c r="ABL278" s="35"/>
      <c r="ABM278" s="35"/>
      <c r="ABN278" s="35"/>
      <c r="ABO278" s="35"/>
      <c r="ABP278" s="35"/>
      <c r="ABQ278" s="35"/>
      <c r="ABR278" s="35"/>
      <c r="ABS278" s="35"/>
      <c r="ABT278" s="35"/>
      <c r="ABU278" s="35"/>
      <c r="ABV278" s="35"/>
      <c r="ABW278" s="35"/>
      <c r="ABX278" s="35"/>
      <c r="ABY278" s="35"/>
      <c r="ABZ278" s="35"/>
      <c r="ACA278" s="35"/>
      <c r="ACB278" s="35"/>
      <c r="ACC278" s="35"/>
      <c r="ACD278" s="35"/>
      <c r="ACE278" s="35"/>
      <c r="ACF278" s="35"/>
      <c r="ACG278" s="35"/>
      <c r="ACH278" s="35"/>
      <c r="ACI278" s="35"/>
      <c r="ACJ278" s="35"/>
      <c r="ACK278" s="35"/>
      <c r="ACL278" s="35"/>
      <c r="ACM278" s="35"/>
      <c r="ACN278" s="35"/>
      <c r="ACO278" s="35"/>
      <c r="ACP278" s="35"/>
      <c r="ACQ278" s="35"/>
      <c r="ACR278" s="35"/>
      <c r="ACS278" s="35"/>
      <c r="ACT278" s="35"/>
      <c r="ACU278" s="35"/>
      <c r="ACV278" s="35"/>
      <c r="ACW278" s="35"/>
      <c r="ACX278" s="35"/>
      <c r="ACY278" s="35"/>
      <c r="ACZ278" s="35"/>
      <c r="ADA278" s="35"/>
      <c r="ADB278" s="35"/>
      <c r="ADC278" s="35"/>
      <c r="ADD278" s="35"/>
      <c r="ADE278" s="35"/>
      <c r="ADF278" s="35"/>
      <c r="ADG278" s="35"/>
      <c r="ADH278" s="35"/>
      <c r="ADI278" s="35"/>
      <c r="ADJ278" s="35"/>
      <c r="ADK278" s="35"/>
      <c r="ADL278" s="35"/>
      <c r="ADM278" s="35"/>
      <c r="ADN278" s="35"/>
      <c r="ADO278" s="35"/>
      <c r="ADP278" s="35"/>
      <c r="ADQ278" s="35"/>
      <c r="ADR278" s="35"/>
      <c r="ADS278" s="35"/>
      <c r="ADT278" s="35"/>
      <c r="ADU278" s="35"/>
      <c r="ADV278" s="35"/>
      <c r="ADW278" s="35"/>
      <c r="ADX278" s="35"/>
      <c r="ADY278" s="35"/>
      <c r="ADZ278" s="35"/>
      <c r="AEA278" s="35"/>
      <c r="AEB278" s="35"/>
      <c r="AEC278" s="35"/>
      <c r="AED278" s="35"/>
      <c r="AEE278" s="35"/>
      <c r="AEF278" s="35"/>
      <c r="AEG278" s="35"/>
      <c r="AEH278" s="35"/>
      <c r="AEI278" s="35"/>
      <c r="AEJ278" s="35"/>
      <c r="AEK278" s="35"/>
      <c r="AEL278" s="35"/>
      <c r="AEM278" s="35"/>
      <c r="AEN278" s="35"/>
      <c r="AEO278" s="35"/>
      <c r="AEP278" s="35"/>
      <c r="AEQ278" s="35"/>
      <c r="AER278" s="35"/>
      <c r="AES278" s="35"/>
      <c r="AET278" s="35"/>
      <c r="AEU278" s="35"/>
      <c r="AEV278" s="35"/>
      <c r="AEW278" s="35"/>
      <c r="AEX278" s="35"/>
      <c r="AEY278" s="35"/>
      <c r="AEZ278" s="35"/>
      <c r="AFA278" s="35"/>
      <c r="AFB278" s="35"/>
      <c r="AFC278" s="35"/>
      <c r="AFD278" s="35"/>
      <c r="AFE278" s="35"/>
      <c r="AFF278" s="35"/>
      <c r="AFG278" s="35"/>
      <c r="AFH278" s="35"/>
      <c r="AFI278" s="35"/>
      <c r="AFJ278" s="35"/>
      <c r="AFK278" s="35"/>
      <c r="AFL278" s="35"/>
      <c r="AFM278" s="35"/>
      <c r="AFN278" s="35"/>
      <c r="AFO278" s="35"/>
      <c r="AFP278" s="35"/>
      <c r="AFQ278" s="35"/>
      <c r="AFR278" s="35"/>
      <c r="AFS278" s="35"/>
      <c r="AFT278" s="35"/>
      <c r="AFU278" s="35"/>
      <c r="AFV278" s="35"/>
      <c r="AFW278" s="35"/>
      <c r="AFX278" s="35"/>
      <c r="AFY278" s="35"/>
      <c r="AFZ278" s="35"/>
      <c r="AGA278" s="35"/>
      <c r="AGB278" s="35"/>
      <c r="AGC278" s="35"/>
      <c r="AGD278" s="35"/>
      <c r="AGE278" s="35"/>
      <c r="AGF278" s="35"/>
      <c r="AGG278" s="35"/>
      <c r="AGH278" s="35"/>
      <c r="AGI278" s="35"/>
      <c r="AGJ278" s="35"/>
      <c r="AGK278" s="35"/>
      <c r="AGL278" s="35"/>
      <c r="AGM278" s="35"/>
      <c r="AGN278" s="35"/>
      <c r="AGO278" s="35"/>
      <c r="AGP278" s="35"/>
      <c r="AGQ278" s="35"/>
      <c r="AGR278" s="35"/>
      <c r="AGS278" s="35"/>
      <c r="AGT278" s="35"/>
      <c r="AGU278" s="35"/>
      <c r="AGV278" s="35"/>
      <c r="AGW278" s="35"/>
      <c r="AGX278" s="35"/>
      <c r="AGY278" s="35"/>
      <c r="AGZ278" s="35"/>
      <c r="AHA278" s="35"/>
      <c r="AHB278" s="35"/>
      <c r="AHC278" s="35"/>
      <c r="AHD278" s="35"/>
      <c r="AHE278" s="35"/>
      <c r="AHF278" s="35"/>
      <c r="AHG278" s="35"/>
      <c r="AHH278" s="35"/>
      <c r="AHI278" s="35"/>
      <c r="AHJ278" s="35"/>
      <c r="AHK278" s="35"/>
      <c r="AHL278" s="35"/>
      <c r="AHM278" s="35"/>
      <c r="AHN278" s="35"/>
      <c r="AHO278" s="35"/>
      <c r="AHP278" s="35"/>
      <c r="AHQ278" s="35"/>
      <c r="AHR278" s="35"/>
      <c r="AHS278" s="35"/>
      <c r="AHT278" s="35"/>
      <c r="AHU278" s="35"/>
      <c r="AHV278" s="35"/>
      <c r="AHW278" s="35"/>
      <c r="AHX278" s="35"/>
      <c r="AHY278" s="35"/>
      <c r="AHZ278" s="35"/>
      <c r="AIA278" s="35"/>
      <c r="AIB278" s="35"/>
      <c r="AIC278" s="35"/>
      <c r="AID278" s="35"/>
      <c r="AIE278" s="35"/>
      <c r="AIF278" s="35"/>
      <c r="AIG278" s="35"/>
      <c r="AIH278" s="35"/>
      <c r="AII278" s="35"/>
      <c r="AIJ278" s="35"/>
      <c r="AIK278" s="35"/>
      <c r="AIL278" s="35"/>
      <c r="AIM278" s="35"/>
      <c r="AIN278" s="35"/>
      <c r="AIO278" s="35"/>
      <c r="AIP278" s="35"/>
      <c r="AIQ278" s="35"/>
      <c r="AIR278" s="35"/>
      <c r="AIS278" s="35"/>
      <c r="AIT278" s="35"/>
      <c r="AIU278" s="35"/>
      <c r="AIV278" s="35"/>
      <c r="AIW278" s="35"/>
      <c r="AIX278" s="35"/>
      <c r="AIY278" s="35"/>
      <c r="AIZ278" s="35"/>
      <c r="AJA278" s="35"/>
      <c r="AJB278" s="35"/>
      <c r="AJC278" s="35"/>
      <c r="AJD278" s="35"/>
      <c r="AJE278" s="35"/>
      <c r="AJF278" s="35"/>
      <c r="AJG278" s="35"/>
      <c r="AJH278" s="35"/>
      <c r="AJI278" s="35"/>
      <c r="AJJ278" s="35"/>
      <c r="AJK278" s="35"/>
      <c r="AJL278" s="35"/>
      <c r="AJM278" s="35"/>
      <c r="AJN278" s="35"/>
      <c r="AJO278" s="35"/>
      <c r="AJP278" s="35"/>
      <c r="AJQ278" s="35"/>
      <c r="AJR278" s="35"/>
      <c r="AJS278" s="35"/>
      <c r="AJT278" s="35"/>
      <c r="AJU278" s="35"/>
      <c r="AJV278" s="35"/>
      <c r="AJW278" s="35"/>
      <c r="AJX278" s="35"/>
      <c r="AJY278" s="35"/>
      <c r="AJZ278" s="35"/>
      <c r="AKA278" s="35"/>
      <c r="AKB278" s="35"/>
      <c r="AKC278" s="35"/>
      <c r="AKD278" s="35"/>
      <c r="AKE278" s="35"/>
      <c r="AKF278" s="35"/>
      <c r="AKG278" s="35"/>
      <c r="AKH278" s="35"/>
      <c r="AKI278" s="35"/>
      <c r="AKJ278" s="35"/>
      <c r="AKK278" s="35"/>
      <c r="AKL278" s="35"/>
      <c r="AKM278" s="35"/>
      <c r="AKN278" s="35"/>
      <c r="AKO278" s="35"/>
      <c r="AKP278" s="35"/>
      <c r="AKQ278" s="35"/>
      <c r="AKR278" s="35"/>
      <c r="AKS278" s="35"/>
      <c r="AKT278" s="35"/>
      <c r="AKU278" s="35"/>
      <c r="AKV278" s="35"/>
      <c r="AKW278" s="35"/>
      <c r="AKX278" s="35"/>
      <c r="AKY278" s="35"/>
      <c r="AKZ278" s="35"/>
      <c r="ALA278" s="35"/>
      <c r="ALB278" s="35"/>
      <c r="ALC278" s="35"/>
      <c r="ALD278" s="35"/>
      <c r="ALE278" s="35"/>
      <c r="ALF278" s="35"/>
      <c r="ALG278" s="35"/>
      <c r="ALH278" s="35"/>
      <c r="ALI278" s="35"/>
      <c r="ALJ278" s="35"/>
      <c r="ALK278" s="35"/>
      <c r="ALL278" s="35"/>
      <c r="ALM278" s="35"/>
      <c r="ALN278" s="35"/>
      <c r="ALO278" s="35"/>
      <c r="ALP278" s="35"/>
      <c r="ALQ278" s="35"/>
      <c r="ALR278" s="35"/>
      <c r="ALS278" s="35"/>
      <c r="ALT278" s="35"/>
      <c r="ALU278" s="35"/>
      <c r="ALV278" s="35"/>
      <c r="ALW278" s="35"/>
      <c r="ALX278" s="35"/>
      <c r="ALY278" s="35"/>
      <c r="ALZ278" s="35"/>
      <c r="AMA278" s="35"/>
    </row>
    <row r="279" spans="14:1015">
      <c r="N279" s="3">
        <f>Y279*info!T$4+AC279*info!T$5+AG279*info!T$6+AK279*info!T$7+N278</f>
        <v>7.114199999999995</v>
      </c>
      <c r="P279" s="45">
        <v>239</v>
      </c>
      <c r="Q279" s="131"/>
      <c r="R279" s="131"/>
      <c r="S279" s="161">
        <f t="shared" si="125"/>
        <v>4.2415810276679851E-2</v>
      </c>
      <c r="T279" s="169">
        <f>AA278*$AA$30*$AA$34*(1-$AA$32)+AE278*$AE$30*$AE$34*(1-$AE$32)+AI278*$AI$30*$AI$34*(1-$AI$32)+AM278*$AM$30*$AM$34*(1-$AM$32)+AQ278*$AQ$30*$AQ$34*(1-$AQ$32)+AU278*$AU$30*$AU$34*(1-$AU$32)+Q279-R279+AW278+AX278+Advance!G253</f>
        <v>0.40199999999999886</v>
      </c>
      <c r="U279" s="132">
        <f t="shared" si="134"/>
        <v>0</v>
      </c>
      <c r="V279" s="165">
        <f t="shared" si="113"/>
        <v>0.40199999999999886</v>
      </c>
      <c r="W279" s="166">
        <f t="shared" si="126"/>
        <v>15.863999999999999</v>
      </c>
      <c r="X279" s="49"/>
      <c r="Y279" s="42">
        <f t="shared" si="105"/>
        <v>0</v>
      </c>
      <c r="Z279" s="46">
        <f t="shared" si="127"/>
        <v>0</v>
      </c>
      <c r="AA279" s="47">
        <f t="shared" si="114"/>
        <v>0</v>
      </c>
      <c r="AB279" s="48">
        <f t="shared" si="115"/>
        <v>0.40199999999999886</v>
      </c>
      <c r="AC279" s="49">
        <f t="shared" si="116"/>
        <v>0</v>
      </c>
      <c r="AD279" s="46">
        <f t="shared" si="128"/>
        <v>0</v>
      </c>
      <c r="AE279" s="46">
        <f t="shared" si="117"/>
        <v>100</v>
      </c>
      <c r="AF279" s="50">
        <f t="shared" si="106"/>
        <v>0.40199999999999886</v>
      </c>
      <c r="AG279" s="42">
        <f t="shared" si="129"/>
        <v>0</v>
      </c>
      <c r="AH279" s="46">
        <f t="shared" si="130"/>
        <v>0</v>
      </c>
      <c r="AI279" s="46">
        <f t="shared" si="118"/>
        <v>200</v>
      </c>
      <c r="AJ279" s="50">
        <f t="shared" si="107"/>
        <v>0.40199999999999886</v>
      </c>
      <c r="AK279" s="42">
        <f t="shared" si="119"/>
        <v>11</v>
      </c>
      <c r="AL279" s="46">
        <f t="shared" si="131"/>
        <v>-3</v>
      </c>
      <c r="AM279" s="46">
        <f t="shared" si="120"/>
        <v>274</v>
      </c>
      <c r="AN279" s="50">
        <f t="shared" si="108"/>
        <v>5.9999999999988951E-3</v>
      </c>
      <c r="AO279" s="42">
        <f t="shared" si="121"/>
        <v>0</v>
      </c>
      <c r="AP279" s="46">
        <f t="shared" si="132"/>
        <v>0</v>
      </c>
      <c r="AQ279" s="46">
        <f t="shared" si="122"/>
        <v>0</v>
      </c>
      <c r="AR279" s="50">
        <f t="shared" si="109"/>
        <v>5.9999999999988951E-3</v>
      </c>
      <c r="AS279" s="42">
        <f t="shared" si="123"/>
        <v>0</v>
      </c>
      <c r="AT279" s="46">
        <f t="shared" si="133"/>
        <v>0</v>
      </c>
      <c r="AU279" s="46">
        <f t="shared" si="124"/>
        <v>0</v>
      </c>
      <c r="AV279" s="51">
        <f t="shared" si="110"/>
        <v>5.9999999999988951E-3</v>
      </c>
      <c r="AW279" s="42">
        <f t="shared" si="111"/>
        <v>0.40199999999999886</v>
      </c>
      <c r="AX279" s="43">
        <f t="shared" si="112"/>
        <v>-0.39599999999999996</v>
      </c>
      <c r="AY279" s="42">
        <f t="shared" si="135"/>
        <v>574</v>
      </c>
      <c r="AZ279" s="52">
        <f t="shared" si="136"/>
        <v>15.863999999999999</v>
      </c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  <c r="QR279" s="35"/>
      <c r="QS279" s="35"/>
      <c r="QT279" s="35"/>
      <c r="QU279" s="35"/>
      <c r="QV279" s="35"/>
      <c r="QW279" s="35"/>
      <c r="QX279" s="35"/>
      <c r="QY279" s="35"/>
      <c r="QZ279" s="35"/>
      <c r="RA279" s="35"/>
      <c r="RB279" s="35"/>
      <c r="RC279" s="35"/>
      <c r="RD279" s="35"/>
      <c r="RE279" s="35"/>
      <c r="RF279" s="35"/>
      <c r="RG279" s="35"/>
      <c r="RH279" s="35"/>
      <c r="RI279" s="35"/>
      <c r="RJ279" s="35"/>
      <c r="RK279" s="35"/>
      <c r="RL279" s="35"/>
      <c r="RM279" s="35"/>
      <c r="RN279" s="35"/>
      <c r="RO279" s="35"/>
      <c r="RP279" s="35"/>
      <c r="RQ279" s="35"/>
      <c r="RR279" s="35"/>
      <c r="RS279" s="35"/>
      <c r="RT279" s="35"/>
      <c r="RU279" s="35"/>
      <c r="RV279" s="35"/>
      <c r="RW279" s="35"/>
      <c r="RX279" s="35"/>
      <c r="RY279" s="35"/>
      <c r="RZ279" s="35"/>
      <c r="SA279" s="35"/>
      <c r="SB279" s="35"/>
      <c r="SC279" s="35"/>
      <c r="SD279" s="35"/>
      <c r="SE279" s="35"/>
      <c r="SF279" s="35"/>
      <c r="SG279" s="35"/>
      <c r="SH279" s="35"/>
      <c r="SI279" s="35"/>
      <c r="SJ279" s="35"/>
      <c r="SK279" s="35"/>
      <c r="SL279" s="35"/>
      <c r="SM279" s="35"/>
      <c r="SN279" s="35"/>
      <c r="SO279" s="35"/>
      <c r="SP279" s="35"/>
      <c r="SQ279" s="35"/>
      <c r="SR279" s="35"/>
      <c r="SS279" s="35"/>
      <c r="ST279" s="35"/>
      <c r="SU279" s="35"/>
      <c r="SV279" s="35"/>
      <c r="SW279" s="35"/>
      <c r="SX279" s="35"/>
      <c r="SY279" s="35"/>
      <c r="SZ279" s="35"/>
      <c r="TA279" s="35"/>
      <c r="TB279" s="35"/>
      <c r="TC279" s="35"/>
      <c r="TD279" s="35"/>
      <c r="TE279" s="35"/>
      <c r="TF279" s="35"/>
      <c r="TG279" s="35"/>
      <c r="TH279" s="35"/>
      <c r="TI279" s="35"/>
      <c r="TJ279" s="35"/>
      <c r="TK279" s="35"/>
      <c r="TL279" s="35"/>
      <c r="TM279" s="35"/>
      <c r="TN279" s="35"/>
      <c r="TO279" s="35"/>
      <c r="TP279" s="35"/>
      <c r="TQ279" s="35"/>
      <c r="TR279" s="35"/>
      <c r="TS279" s="35"/>
      <c r="TT279" s="35"/>
      <c r="TU279" s="35"/>
      <c r="TV279" s="35"/>
      <c r="TW279" s="35"/>
      <c r="TX279" s="35"/>
      <c r="TY279" s="35"/>
      <c r="TZ279" s="35"/>
      <c r="UA279" s="35"/>
      <c r="UB279" s="35"/>
      <c r="UC279" s="35"/>
      <c r="UD279" s="35"/>
      <c r="UE279" s="35"/>
      <c r="UF279" s="35"/>
      <c r="UG279" s="35"/>
      <c r="UH279" s="35"/>
      <c r="UI279" s="35"/>
      <c r="UJ279" s="35"/>
      <c r="UK279" s="35"/>
      <c r="UL279" s="35"/>
      <c r="UM279" s="35"/>
      <c r="UN279" s="35"/>
      <c r="UO279" s="35"/>
      <c r="UP279" s="35"/>
      <c r="UQ279" s="35"/>
      <c r="UR279" s="35"/>
      <c r="US279" s="35"/>
      <c r="UT279" s="35"/>
      <c r="UU279" s="35"/>
      <c r="UV279" s="35"/>
      <c r="UW279" s="35"/>
      <c r="UX279" s="35"/>
      <c r="UY279" s="35"/>
      <c r="UZ279" s="35"/>
      <c r="VA279" s="35"/>
      <c r="VB279" s="35"/>
      <c r="VC279" s="35"/>
      <c r="VD279" s="35"/>
      <c r="VE279" s="35"/>
      <c r="VF279" s="35"/>
      <c r="VG279" s="35"/>
      <c r="VH279" s="35"/>
      <c r="VI279" s="35"/>
      <c r="VJ279" s="35"/>
      <c r="VK279" s="35"/>
      <c r="VL279" s="35"/>
      <c r="VM279" s="35"/>
      <c r="VN279" s="35"/>
      <c r="VO279" s="35"/>
      <c r="VP279" s="35"/>
      <c r="VQ279" s="35"/>
      <c r="VR279" s="35"/>
      <c r="VS279" s="35"/>
      <c r="VT279" s="35"/>
      <c r="VU279" s="35"/>
      <c r="VV279" s="35"/>
      <c r="VW279" s="35"/>
      <c r="VX279" s="35"/>
      <c r="VY279" s="35"/>
      <c r="VZ279" s="35"/>
      <c r="WA279" s="35"/>
      <c r="WB279" s="35"/>
      <c r="WC279" s="35"/>
      <c r="WD279" s="35"/>
      <c r="WE279" s="35"/>
      <c r="WF279" s="35"/>
      <c r="WG279" s="35"/>
      <c r="WH279" s="35"/>
      <c r="WI279" s="35"/>
      <c r="WJ279" s="35"/>
      <c r="WK279" s="35"/>
      <c r="WL279" s="35"/>
      <c r="WM279" s="35"/>
      <c r="WN279" s="35"/>
      <c r="WO279" s="35"/>
      <c r="WP279" s="35"/>
      <c r="WQ279" s="35"/>
      <c r="WR279" s="35"/>
      <c r="WS279" s="35"/>
      <c r="WT279" s="35"/>
      <c r="WU279" s="35"/>
      <c r="WV279" s="35"/>
      <c r="WW279" s="35"/>
      <c r="WX279" s="35"/>
      <c r="WY279" s="35"/>
      <c r="WZ279" s="35"/>
      <c r="XA279" s="35"/>
      <c r="XB279" s="35"/>
      <c r="XC279" s="35"/>
      <c r="XD279" s="35"/>
      <c r="XE279" s="35"/>
      <c r="XF279" s="35"/>
      <c r="XG279" s="35"/>
      <c r="XH279" s="35"/>
      <c r="XI279" s="35"/>
      <c r="XJ279" s="35"/>
      <c r="XK279" s="35"/>
      <c r="XL279" s="35"/>
      <c r="XM279" s="35"/>
      <c r="XN279" s="35"/>
      <c r="XO279" s="35"/>
      <c r="XP279" s="35"/>
      <c r="XQ279" s="35"/>
      <c r="XR279" s="35"/>
      <c r="XS279" s="35"/>
      <c r="XT279" s="35"/>
      <c r="XU279" s="35"/>
      <c r="XV279" s="35"/>
      <c r="XW279" s="35"/>
      <c r="XX279" s="35"/>
      <c r="XY279" s="35"/>
      <c r="XZ279" s="35"/>
      <c r="YA279" s="35"/>
      <c r="YB279" s="35"/>
      <c r="YC279" s="35"/>
      <c r="YD279" s="35"/>
      <c r="YE279" s="35"/>
      <c r="YF279" s="35"/>
      <c r="YG279" s="35"/>
      <c r="YH279" s="35"/>
      <c r="YI279" s="35"/>
      <c r="YJ279" s="35"/>
      <c r="YK279" s="35"/>
      <c r="YL279" s="35"/>
      <c r="YM279" s="35"/>
      <c r="YN279" s="35"/>
      <c r="YO279" s="35"/>
      <c r="YP279" s="35"/>
      <c r="YQ279" s="35"/>
      <c r="YR279" s="35"/>
      <c r="YS279" s="35"/>
      <c r="YT279" s="35"/>
      <c r="YU279" s="35"/>
      <c r="YV279" s="35"/>
      <c r="YW279" s="35"/>
      <c r="YX279" s="35"/>
      <c r="YY279" s="35"/>
      <c r="YZ279" s="35"/>
      <c r="ZA279" s="35"/>
      <c r="ZB279" s="35"/>
      <c r="ZC279" s="35"/>
      <c r="ZD279" s="35"/>
      <c r="ZE279" s="35"/>
      <c r="ZF279" s="35"/>
      <c r="ZG279" s="35"/>
      <c r="ZH279" s="35"/>
      <c r="ZI279" s="35"/>
      <c r="ZJ279" s="35"/>
      <c r="ZK279" s="35"/>
      <c r="ZL279" s="35"/>
      <c r="ZM279" s="35"/>
      <c r="ZN279" s="35"/>
      <c r="ZO279" s="35"/>
      <c r="ZP279" s="35"/>
      <c r="ZQ279" s="35"/>
      <c r="ZR279" s="35"/>
      <c r="ZS279" s="35"/>
      <c r="ZT279" s="35"/>
      <c r="ZU279" s="35"/>
      <c r="ZV279" s="35"/>
      <c r="ZW279" s="35"/>
      <c r="ZX279" s="35"/>
      <c r="ZY279" s="35"/>
      <c r="ZZ279" s="35"/>
      <c r="AAA279" s="35"/>
      <c r="AAB279" s="35"/>
      <c r="AAC279" s="35"/>
      <c r="AAD279" s="35"/>
      <c r="AAE279" s="35"/>
      <c r="AAF279" s="35"/>
      <c r="AAG279" s="35"/>
      <c r="AAH279" s="35"/>
      <c r="AAI279" s="35"/>
      <c r="AAJ279" s="35"/>
      <c r="AAK279" s="35"/>
      <c r="AAL279" s="35"/>
      <c r="AAM279" s="35"/>
      <c r="AAN279" s="35"/>
      <c r="AAO279" s="35"/>
      <c r="AAP279" s="35"/>
      <c r="AAQ279" s="35"/>
      <c r="AAR279" s="35"/>
      <c r="AAS279" s="35"/>
      <c r="AAT279" s="35"/>
      <c r="AAU279" s="35"/>
      <c r="AAV279" s="35"/>
      <c r="AAW279" s="35"/>
      <c r="AAX279" s="35"/>
      <c r="AAY279" s="35"/>
      <c r="AAZ279" s="35"/>
      <c r="ABA279" s="35"/>
      <c r="ABB279" s="35"/>
      <c r="ABC279" s="35"/>
      <c r="ABD279" s="35"/>
      <c r="ABE279" s="35"/>
      <c r="ABF279" s="35"/>
      <c r="ABG279" s="35"/>
      <c r="ABH279" s="35"/>
      <c r="ABI279" s="35"/>
      <c r="ABJ279" s="35"/>
      <c r="ABK279" s="35"/>
      <c r="ABL279" s="35"/>
      <c r="ABM279" s="35"/>
      <c r="ABN279" s="35"/>
      <c r="ABO279" s="35"/>
      <c r="ABP279" s="35"/>
      <c r="ABQ279" s="35"/>
      <c r="ABR279" s="35"/>
      <c r="ABS279" s="35"/>
      <c r="ABT279" s="35"/>
      <c r="ABU279" s="35"/>
      <c r="ABV279" s="35"/>
      <c r="ABW279" s="35"/>
      <c r="ABX279" s="35"/>
      <c r="ABY279" s="35"/>
      <c r="ABZ279" s="35"/>
      <c r="ACA279" s="35"/>
      <c r="ACB279" s="35"/>
      <c r="ACC279" s="35"/>
      <c r="ACD279" s="35"/>
      <c r="ACE279" s="35"/>
      <c r="ACF279" s="35"/>
      <c r="ACG279" s="35"/>
      <c r="ACH279" s="35"/>
      <c r="ACI279" s="35"/>
      <c r="ACJ279" s="35"/>
      <c r="ACK279" s="35"/>
      <c r="ACL279" s="35"/>
      <c r="ACM279" s="35"/>
      <c r="ACN279" s="35"/>
      <c r="ACO279" s="35"/>
      <c r="ACP279" s="35"/>
      <c r="ACQ279" s="35"/>
      <c r="ACR279" s="35"/>
      <c r="ACS279" s="35"/>
      <c r="ACT279" s="35"/>
      <c r="ACU279" s="35"/>
      <c r="ACV279" s="35"/>
      <c r="ACW279" s="35"/>
      <c r="ACX279" s="35"/>
      <c r="ACY279" s="35"/>
      <c r="ACZ279" s="35"/>
      <c r="ADA279" s="35"/>
      <c r="ADB279" s="35"/>
      <c r="ADC279" s="35"/>
      <c r="ADD279" s="35"/>
      <c r="ADE279" s="35"/>
      <c r="ADF279" s="35"/>
      <c r="ADG279" s="35"/>
      <c r="ADH279" s="35"/>
      <c r="ADI279" s="35"/>
      <c r="ADJ279" s="35"/>
      <c r="ADK279" s="35"/>
      <c r="ADL279" s="35"/>
      <c r="ADM279" s="35"/>
      <c r="ADN279" s="35"/>
      <c r="ADO279" s="35"/>
      <c r="ADP279" s="35"/>
      <c r="ADQ279" s="35"/>
      <c r="ADR279" s="35"/>
      <c r="ADS279" s="35"/>
      <c r="ADT279" s="35"/>
      <c r="ADU279" s="35"/>
      <c r="ADV279" s="35"/>
      <c r="ADW279" s="35"/>
      <c r="ADX279" s="35"/>
      <c r="ADY279" s="35"/>
      <c r="ADZ279" s="35"/>
      <c r="AEA279" s="35"/>
      <c r="AEB279" s="35"/>
      <c r="AEC279" s="35"/>
      <c r="AED279" s="35"/>
      <c r="AEE279" s="35"/>
      <c r="AEF279" s="35"/>
      <c r="AEG279" s="35"/>
      <c r="AEH279" s="35"/>
      <c r="AEI279" s="35"/>
      <c r="AEJ279" s="35"/>
      <c r="AEK279" s="35"/>
      <c r="AEL279" s="35"/>
      <c r="AEM279" s="35"/>
      <c r="AEN279" s="35"/>
      <c r="AEO279" s="35"/>
      <c r="AEP279" s="35"/>
      <c r="AEQ279" s="35"/>
      <c r="AER279" s="35"/>
      <c r="AES279" s="35"/>
      <c r="AET279" s="35"/>
      <c r="AEU279" s="35"/>
      <c r="AEV279" s="35"/>
      <c r="AEW279" s="35"/>
      <c r="AEX279" s="35"/>
      <c r="AEY279" s="35"/>
      <c r="AEZ279" s="35"/>
      <c r="AFA279" s="35"/>
      <c r="AFB279" s="35"/>
      <c r="AFC279" s="35"/>
      <c r="AFD279" s="35"/>
      <c r="AFE279" s="35"/>
      <c r="AFF279" s="35"/>
      <c r="AFG279" s="35"/>
      <c r="AFH279" s="35"/>
      <c r="AFI279" s="35"/>
      <c r="AFJ279" s="35"/>
      <c r="AFK279" s="35"/>
      <c r="AFL279" s="35"/>
      <c r="AFM279" s="35"/>
      <c r="AFN279" s="35"/>
      <c r="AFO279" s="35"/>
      <c r="AFP279" s="35"/>
      <c r="AFQ279" s="35"/>
      <c r="AFR279" s="35"/>
      <c r="AFS279" s="35"/>
      <c r="AFT279" s="35"/>
      <c r="AFU279" s="35"/>
      <c r="AFV279" s="35"/>
      <c r="AFW279" s="35"/>
      <c r="AFX279" s="35"/>
      <c r="AFY279" s="35"/>
      <c r="AFZ279" s="35"/>
      <c r="AGA279" s="35"/>
      <c r="AGB279" s="35"/>
      <c r="AGC279" s="35"/>
      <c r="AGD279" s="35"/>
      <c r="AGE279" s="35"/>
      <c r="AGF279" s="35"/>
      <c r="AGG279" s="35"/>
      <c r="AGH279" s="35"/>
      <c r="AGI279" s="35"/>
      <c r="AGJ279" s="35"/>
      <c r="AGK279" s="35"/>
      <c r="AGL279" s="35"/>
      <c r="AGM279" s="35"/>
      <c r="AGN279" s="35"/>
      <c r="AGO279" s="35"/>
      <c r="AGP279" s="35"/>
      <c r="AGQ279" s="35"/>
      <c r="AGR279" s="35"/>
      <c r="AGS279" s="35"/>
      <c r="AGT279" s="35"/>
      <c r="AGU279" s="35"/>
      <c r="AGV279" s="35"/>
      <c r="AGW279" s="35"/>
      <c r="AGX279" s="35"/>
      <c r="AGY279" s="35"/>
      <c r="AGZ279" s="35"/>
      <c r="AHA279" s="35"/>
      <c r="AHB279" s="35"/>
      <c r="AHC279" s="35"/>
      <c r="AHD279" s="35"/>
      <c r="AHE279" s="35"/>
      <c r="AHF279" s="35"/>
      <c r="AHG279" s="35"/>
      <c r="AHH279" s="35"/>
      <c r="AHI279" s="35"/>
      <c r="AHJ279" s="35"/>
      <c r="AHK279" s="35"/>
      <c r="AHL279" s="35"/>
      <c r="AHM279" s="35"/>
      <c r="AHN279" s="35"/>
      <c r="AHO279" s="35"/>
      <c r="AHP279" s="35"/>
      <c r="AHQ279" s="35"/>
      <c r="AHR279" s="35"/>
      <c r="AHS279" s="35"/>
      <c r="AHT279" s="35"/>
      <c r="AHU279" s="35"/>
      <c r="AHV279" s="35"/>
      <c r="AHW279" s="35"/>
      <c r="AHX279" s="35"/>
      <c r="AHY279" s="35"/>
      <c r="AHZ279" s="35"/>
      <c r="AIA279" s="35"/>
      <c r="AIB279" s="35"/>
      <c r="AIC279" s="35"/>
      <c r="AID279" s="35"/>
      <c r="AIE279" s="35"/>
      <c r="AIF279" s="35"/>
      <c r="AIG279" s="35"/>
      <c r="AIH279" s="35"/>
      <c r="AII279" s="35"/>
      <c r="AIJ279" s="35"/>
      <c r="AIK279" s="35"/>
      <c r="AIL279" s="35"/>
      <c r="AIM279" s="35"/>
      <c r="AIN279" s="35"/>
      <c r="AIO279" s="35"/>
      <c r="AIP279" s="35"/>
      <c r="AIQ279" s="35"/>
      <c r="AIR279" s="35"/>
      <c r="AIS279" s="35"/>
      <c r="AIT279" s="35"/>
      <c r="AIU279" s="35"/>
      <c r="AIV279" s="35"/>
      <c r="AIW279" s="35"/>
      <c r="AIX279" s="35"/>
      <c r="AIY279" s="35"/>
      <c r="AIZ279" s="35"/>
      <c r="AJA279" s="35"/>
      <c r="AJB279" s="35"/>
      <c r="AJC279" s="35"/>
      <c r="AJD279" s="35"/>
      <c r="AJE279" s="35"/>
      <c r="AJF279" s="35"/>
      <c r="AJG279" s="35"/>
      <c r="AJH279" s="35"/>
      <c r="AJI279" s="35"/>
      <c r="AJJ279" s="35"/>
      <c r="AJK279" s="35"/>
      <c r="AJL279" s="35"/>
      <c r="AJM279" s="35"/>
      <c r="AJN279" s="35"/>
      <c r="AJO279" s="35"/>
      <c r="AJP279" s="35"/>
      <c r="AJQ279" s="35"/>
      <c r="AJR279" s="35"/>
      <c r="AJS279" s="35"/>
      <c r="AJT279" s="35"/>
      <c r="AJU279" s="35"/>
      <c r="AJV279" s="35"/>
      <c r="AJW279" s="35"/>
      <c r="AJX279" s="35"/>
      <c r="AJY279" s="35"/>
      <c r="AJZ279" s="35"/>
      <c r="AKA279" s="35"/>
      <c r="AKB279" s="35"/>
      <c r="AKC279" s="35"/>
      <c r="AKD279" s="35"/>
      <c r="AKE279" s="35"/>
      <c r="AKF279" s="35"/>
      <c r="AKG279" s="35"/>
      <c r="AKH279" s="35"/>
      <c r="AKI279" s="35"/>
      <c r="AKJ279" s="35"/>
      <c r="AKK279" s="35"/>
      <c r="AKL279" s="35"/>
      <c r="AKM279" s="35"/>
      <c r="AKN279" s="35"/>
      <c r="AKO279" s="35"/>
      <c r="AKP279" s="35"/>
      <c r="AKQ279" s="35"/>
      <c r="AKR279" s="35"/>
      <c r="AKS279" s="35"/>
      <c r="AKT279" s="35"/>
      <c r="AKU279" s="35"/>
      <c r="AKV279" s="35"/>
      <c r="AKW279" s="35"/>
      <c r="AKX279" s="35"/>
      <c r="AKY279" s="35"/>
      <c r="AKZ279" s="35"/>
      <c r="ALA279" s="35"/>
      <c r="ALB279" s="35"/>
      <c r="ALC279" s="35"/>
      <c r="ALD279" s="35"/>
      <c r="ALE279" s="35"/>
      <c r="ALF279" s="35"/>
      <c r="ALG279" s="35"/>
      <c r="ALH279" s="35"/>
      <c r="ALI279" s="35"/>
      <c r="ALJ279" s="35"/>
      <c r="ALK279" s="35"/>
      <c r="ALL279" s="35"/>
      <c r="ALM279" s="35"/>
      <c r="ALN279" s="35"/>
      <c r="ALO279" s="35"/>
      <c r="ALP279" s="35"/>
      <c r="ALQ279" s="35"/>
      <c r="ALR279" s="35"/>
      <c r="ALS279" s="35"/>
      <c r="ALT279" s="35"/>
      <c r="ALU279" s="35"/>
      <c r="ALV279" s="35"/>
      <c r="ALW279" s="35"/>
      <c r="ALX279" s="35"/>
      <c r="ALY279" s="35"/>
      <c r="ALZ279" s="35"/>
      <c r="AMA279" s="35"/>
    </row>
    <row r="280" spans="14:1015">
      <c r="N280" s="3">
        <f>Y280*info!T$4+AC280*info!T$5+AG280*info!T$6+AK280*info!T$7+N279</f>
        <v>7.1693999999999951</v>
      </c>
      <c r="P280" s="45">
        <v>240</v>
      </c>
      <c r="Q280" s="131"/>
      <c r="R280" s="131"/>
      <c r="S280" s="161">
        <f t="shared" si="125"/>
        <v>4.3070355731225307E-2</v>
      </c>
      <c r="T280" s="169">
        <f>AA279*$AA$30*$AA$34*(1-$AA$32)+AE279*$AE$30*$AE$34*(1-$AE$32)+AI279*$AI$30*$AI$34*(1-$AI$32)+AM279*$AM$30*$AM$34*(1-$AM$32)+AQ279*$AQ$30*$AQ$34*(1-$AQ$32)+AU279*$AU$30*$AU$34*(1-$AU$32)+Q280-R280+AW279+AX279+Advance!G254</f>
        <v>0.4025999999999989</v>
      </c>
      <c r="U280" s="132">
        <f t="shared" si="134"/>
        <v>0</v>
      </c>
      <c r="V280" s="165">
        <f t="shared" si="113"/>
        <v>0.4025999999999989</v>
      </c>
      <c r="W280" s="166">
        <f t="shared" si="126"/>
        <v>15.936</v>
      </c>
      <c r="X280" s="49"/>
      <c r="Y280" s="42">
        <f t="shared" si="105"/>
        <v>0</v>
      </c>
      <c r="Z280" s="46">
        <f t="shared" si="127"/>
        <v>0</v>
      </c>
      <c r="AA280" s="47">
        <f t="shared" si="114"/>
        <v>0</v>
      </c>
      <c r="AB280" s="48">
        <f t="shared" si="115"/>
        <v>0.4025999999999989</v>
      </c>
      <c r="AC280" s="49">
        <f t="shared" si="116"/>
        <v>14</v>
      </c>
      <c r="AD280" s="46">
        <f t="shared" si="128"/>
        <v>-14</v>
      </c>
      <c r="AE280" s="46">
        <f t="shared" si="117"/>
        <v>100</v>
      </c>
      <c r="AF280" s="50">
        <f t="shared" si="106"/>
        <v>0.23459999999999889</v>
      </c>
      <c r="AG280" s="42">
        <f t="shared" si="129"/>
        <v>0</v>
      </c>
      <c r="AH280" s="46">
        <f t="shared" si="130"/>
        <v>0</v>
      </c>
      <c r="AI280" s="46">
        <f t="shared" si="118"/>
        <v>200</v>
      </c>
      <c r="AJ280" s="50">
        <f t="shared" si="107"/>
        <v>0.23459999999999889</v>
      </c>
      <c r="AK280" s="42">
        <f t="shared" si="119"/>
        <v>6</v>
      </c>
      <c r="AL280" s="46">
        <f t="shared" si="131"/>
        <v>-4</v>
      </c>
      <c r="AM280" s="46">
        <f t="shared" si="120"/>
        <v>276</v>
      </c>
      <c r="AN280" s="50">
        <f t="shared" si="108"/>
        <v>1.8599999999998923E-2</v>
      </c>
      <c r="AO280" s="42">
        <f t="shared" si="121"/>
        <v>0</v>
      </c>
      <c r="AP280" s="46">
        <f t="shared" si="132"/>
        <v>0</v>
      </c>
      <c r="AQ280" s="46">
        <f t="shared" si="122"/>
        <v>0</v>
      </c>
      <c r="AR280" s="50">
        <f t="shared" si="109"/>
        <v>1.8599999999998923E-2</v>
      </c>
      <c r="AS280" s="42">
        <f t="shared" si="123"/>
        <v>0</v>
      </c>
      <c r="AT280" s="46">
        <f t="shared" si="133"/>
        <v>0</v>
      </c>
      <c r="AU280" s="46">
        <f t="shared" si="124"/>
        <v>0</v>
      </c>
      <c r="AV280" s="51">
        <f t="shared" si="110"/>
        <v>1.8599999999998923E-2</v>
      </c>
      <c r="AW280" s="42">
        <f t="shared" si="111"/>
        <v>0.4025999999999989</v>
      </c>
      <c r="AX280" s="43">
        <f t="shared" si="112"/>
        <v>-0.38400000000000001</v>
      </c>
      <c r="AY280" s="42">
        <f t="shared" si="135"/>
        <v>576</v>
      </c>
      <c r="AZ280" s="52">
        <f t="shared" si="136"/>
        <v>15.936</v>
      </c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  <c r="QR280" s="35"/>
      <c r="QS280" s="35"/>
      <c r="QT280" s="35"/>
      <c r="QU280" s="35"/>
      <c r="QV280" s="35"/>
      <c r="QW280" s="35"/>
      <c r="QX280" s="35"/>
      <c r="QY280" s="35"/>
      <c r="QZ280" s="35"/>
      <c r="RA280" s="35"/>
      <c r="RB280" s="35"/>
      <c r="RC280" s="35"/>
      <c r="RD280" s="35"/>
      <c r="RE280" s="35"/>
      <c r="RF280" s="35"/>
      <c r="RG280" s="35"/>
      <c r="RH280" s="35"/>
      <c r="RI280" s="35"/>
      <c r="RJ280" s="35"/>
      <c r="RK280" s="35"/>
      <c r="RL280" s="35"/>
      <c r="RM280" s="35"/>
      <c r="RN280" s="35"/>
      <c r="RO280" s="35"/>
      <c r="RP280" s="35"/>
      <c r="RQ280" s="35"/>
      <c r="RR280" s="35"/>
      <c r="RS280" s="35"/>
      <c r="RT280" s="35"/>
      <c r="RU280" s="35"/>
      <c r="RV280" s="35"/>
      <c r="RW280" s="35"/>
      <c r="RX280" s="35"/>
      <c r="RY280" s="35"/>
      <c r="RZ280" s="35"/>
      <c r="SA280" s="35"/>
      <c r="SB280" s="35"/>
      <c r="SC280" s="35"/>
      <c r="SD280" s="35"/>
      <c r="SE280" s="35"/>
      <c r="SF280" s="35"/>
      <c r="SG280" s="35"/>
      <c r="SH280" s="35"/>
      <c r="SI280" s="35"/>
      <c r="SJ280" s="35"/>
      <c r="SK280" s="35"/>
      <c r="SL280" s="35"/>
      <c r="SM280" s="35"/>
      <c r="SN280" s="35"/>
      <c r="SO280" s="35"/>
      <c r="SP280" s="35"/>
      <c r="SQ280" s="35"/>
      <c r="SR280" s="35"/>
      <c r="SS280" s="35"/>
      <c r="ST280" s="35"/>
      <c r="SU280" s="35"/>
      <c r="SV280" s="35"/>
      <c r="SW280" s="35"/>
      <c r="SX280" s="35"/>
      <c r="SY280" s="35"/>
      <c r="SZ280" s="35"/>
      <c r="TA280" s="35"/>
      <c r="TB280" s="35"/>
      <c r="TC280" s="35"/>
      <c r="TD280" s="35"/>
      <c r="TE280" s="35"/>
      <c r="TF280" s="35"/>
      <c r="TG280" s="35"/>
      <c r="TH280" s="35"/>
      <c r="TI280" s="35"/>
      <c r="TJ280" s="35"/>
      <c r="TK280" s="35"/>
      <c r="TL280" s="35"/>
      <c r="TM280" s="35"/>
      <c r="TN280" s="35"/>
      <c r="TO280" s="35"/>
      <c r="TP280" s="35"/>
      <c r="TQ280" s="35"/>
      <c r="TR280" s="35"/>
      <c r="TS280" s="35"/>
      <c r="TT280" s="35"/>
      <c r="TU280" s="35"/>
      <c r="TV280" s="35"/>
      <c r="TW280" s="35"/>
      <c r="TX280" s="35"/>
      <c r="TY280" s="35"/>
      <c r="TZ280" s="35"/>
      <c r="UA280" s="35"/>
      <c r="UB280" s="35"/>
      <c r="UC280" s="35"/>
      <c r="UD280" s="35"/>
      <c r="UE280" s="35"/>
      <c r="UF280" s="35"/>
      <c r="UG280" s="35"/>
      <c r="UH280" s="35"/>
      <c r="UI280" s="35"/>
      <c r="UJ280" s="35"/>
      <c r="UK280" s="35"/>
      <c r="UL280" s="35"/>
      <c r="UM280" s="35"/>
      <c r="UN280" s="35"/>
      <c r="UO280" s="35"/>
      <c r="UP280" s="35"/>
      <c r="UQ280" s="35"/>
      <c r="UR280" s="35"/>
      <c r="US280" s="35"/>
      <c r="UT280" s="35"/>
      <c r="UU280" s="35"/>
      <c r="UV280" s="35"/>
      <c r="UW280" s="35"/>
      <c r="UX280" s="35"/>
      <c r="UY280" s="35"/>
      <c r="UZ280" s="35"/>
      <c r="VA280" s="35"/>
      <c r="VB280" s="35"/>
      <c r="VC280" s="35"/>
      <c r="VD280" s="35"/>
      <c r="VE280" s="35"/>
      <c r="VF280" s="35"/>
      <c r="VG280" s="35"/>
      <c r="VH280" s="35"/>
      <c r="VI280" s="35"/>
      <c r="VJ280" s="35"/>
      <c r="VK280" s="35"/>
      <c r="VL280" s="35"/>
      <c r="VM280" s="35"/>
      <c r="VN280" s="35"/>
      <c r="VO280" s="35"/>
      <c r="VP280" s="35"/>
      <c r="VQ280" s="35"/>
      <c r="VR280" s="35"/>
      <c r="VS280" s="35"/>
      <c r="VT280" s="35"/>
      <c r="VU280" s="35"/>
      <c r="VV280" s="35"/>
      <c r="VW280" s="35"/>
      <c r="VX280" s="35"/>
      <c r="VY280" s="35"/>
      <c r="VZ280" s="35"/>
      <c r="WA280" s="35"/>
      <c r="WB280" s="35"/>
      <c r="WC280" s="35"/>
      <c r="WD280" s="35"/>
      <c r="WE280" s="35"/>
      <c r="WF280" s="35"/>
      <c r="WG280" s="35"/>
      <c r="WH280" s="35"/>
      <c r="WI280" s="35"/>
      <c r="WJ280" s="35"/>
      <c r="WK280" s="35"/>
      <c r="WL280" s="35"/>
      <c r="WM280" s="35"/>
      <c r="WN280" s="35"/>
      <c r="WO280" s="35"/>
      <c r="WP280" s="35"/>
      <c r="WQ280" s="35"/>
      <c r="WR280" s="35"/>
      <c r="WS280" s="35"/>
      <c r="WT280" s="35"/>
      <c r="WU280" s="35"/>
      <c r="WV280" s="35"/>
      <c r="WW280" s="35"/>
      <c r="WX280" s="35"/>
      <c r="WY280" s="35"/>
      <c r="WZ280" s="35"/>
      <c r="XA280" s="35"/>
      <c r="XB280" s="35"/>
      <c r="XC280" s="35"/>
      <c r="XD280" s="35"/>
      <c r="XE280" s="35"/>
      <c r="XF280" s="35"/>
      <c r="XG280" s="35"/>
      <c r="XH280" s="35"/>
      <c r="XI280" s="35"/>
      <c r="XJ280" s="35"/>
      <c r="XK280" s="35"/>
      <c r="XL280" s="35"/>
      <c r="XM280" s="35"/>
      <c r="XN280" s="35"/>
      <c r="XO280" s="35"/>
      <c r="XP280" s="35"/>
      <c r="XQ280" s="35"/>
      <c r="XR280" s="35"/>
      <c r="XS280" s="35"/>
      <c r="XT280" s="35"/>
      <c r="XU280" s="35"/>
      <c r="XV280" s="35"/>
      <c r="XW280" s="35"/>
      <c r="XX280" s="35"/>
      <c r="XY280" s="35"/>
      <c r="XZ280" s="35"/>
      <c r="YA280" s="35"/>
      <c r="YB280" s="35"/>
      <c r="YC280" s="35"/>
      <c r="YD280" s="35"/>
      <c r="YE280" s="35"/>
      <c r="YF280" s="35"/>
      <c r="YG280" s="35"/>
      <c r="YH280" s="35"/>
      <c r="YI280" s="35"/>
      <c r="YJ280" s="35"/>
      <c r="YK280" s="35"/>
      <c r="YL280" s="35"/>
      <c r="YM280" s="35"/>
      <c r="YN280" s="35"/>
      <c r="YO280" s="35"/>
      <c r="YP280" s="35"/>
      <c r="YQ280" s="35"/>
      <c r="YR280" s="35"/>
      <c r="YS280" s="35"/>
      <c r="YT280" s="35"/>
      <c r="YU280" s="35"/>
      <c r="YV280" s="35"/>
      <c r="YW280" s="35"/>
      <c r="YX280" s="35"/>
      <c r="YY280" s="35"/>
      <c r="YZ280" s="35"/>
      <c r="ZA280" s="35"/>
      <c r="ZB280" s="35"/>
      <c r="ZC280" s="35"/>
      <c r="ZD280" s="35"/>
      <c r="ZE280" s="35"/>
      <c r="ZF280" s="35"/>
      <c r="ZG280" s="35"/>
      <c r="ZH280" s="35"/>
      <c r="ZI280" s="35"/>
      <c r="ZJ280" s="35"/>
      <c r="ZK280" s="35"/>
      <c r="ZL280" s="35"/>
      <c r="ZM280" s="35"/>
      <c r="ZN280" s="35"/>
      <c r="ZO280" s="35"/>
      <c r="ZP280" s="35"/>
      <c r="ZQ280" s="35"/>
      <c r="ZR280" s="35"/>
      <c r="ZS280" s="35"/>
      <c r="ZT280" s="35"/>
      <c r="ZU280" s="35"/>
      <c r="ZV280" s="35"/>
      <c r="ZW280" s="35"/>
      <c r="ZX280" s="35"/>
      <c r="ZY280" s="35"/>
      <c r="ZZ280" s="35"/>
      <c r="AAA280" s="35"/>
      <c r="AAB280" s="35"/>
      <c r="AAC280" s="35"/>
      <c r="AAD280" s="35"/>
      <c r="AAE280" s="35"/>
      <c r="AAF280" s="35"/>
      <c r="AAG280" s="35"/>
      <c r="AAH280" s="35"/>
      <c r="AAI280" s="35"/>
      <c r="AAJ280" s="35"/>
      <c r="AAK280" s="35"/>
      <c r="AAL280" s="35"/>
      <c r="AAM280" s="35"/>
      <c r="AAN280" s="35"/>
      <c r="AAO280" s="35"/>
      <c r="AAP280" s="35"/>
      <c r="AAQ280" s="35"/>
      <c r="AAR280" s="35"/>
      <c r="AAS280" s="35"/>
      <c r="AAT280" s="35"/>
      <c r="AAU280" s="35"/>
      <c r="AAV280" s="35"/>
      <c r="AAW280" s="35"/>
      <c r="AAX280" s="35"/>
      <c r="AAY280" s="35"/>
      <c r="AAZ280" s="35"/>
      <c r="ABA280" s="35"/>
      <c r="ABB280" s="35"/>
      <c r="ABC280" s="35"/>
      <c r="ABD280" s="35"/>
      <c r="ABE280" s="35"/>
      <c r="ABF280" s="35"/>
      <c r="ABG280" s="35"/>
      <c r="ABH280" s="35"/>
      <c r="ABI280" s="35"/>
      <c r="ABJ280" s="35"/>
      <c r="ABK280" s="35"/>
      <c r="ABL280" s="35"/>
      <c r="ABM280" s="35"/>
      <c r="ABN280" s="35"/>
      <c r="ABO280" s="35"/>
      <c r="ABP280" s="35"/>
      <c r="ABQ280" s="35"/>
      <c r="ABR280" s="35"/>
      <c r="ABS280" s="35"/>
      <c r="ABT280" s="35"/>
      <c r="ABU280" s="35"/>
      <c r="ABV280" s="35"/>
      <c r="ABW280" s="35"/>
      <c r="ABX280" s="35"/>
      <c r="ABY280" s="35"/>
      <c r="ABZ280" s="35"/>
      <c r="ACA280" s="35"/>
      <c r="ACB280" s="35"/>
      <c r="ACC280" s="35"/>
      <c r="ACD280" s="35"/>
      <c r="ACE280" s="35"/>
      <c r="ACF280" s="35"/>
      <c r="ACG280" s="35"/>
      <c r="ACH280" s="35"/>
      <c r="ACI280" s="35"/>
      <c r="ACJ280" s="35"/>
      <c r="ACK280" s="35"/>
      <c r="ACL280" s="35"/>
      <c r="ACM280" s="35"/>
      <c r="ACN280" s="35"/>
      <c r="ACO280" s="35"/>
      <c r="ACP280" s="35"/>
      <c r="ACQ280" s="35"/>
      <c r="ACR280" s="35"/>
      <c r="ACS280" s="35"/>
      <c r="ACT280" s="35"/>
      <c r="ACU280" s="35"/>
      <c r="ACV280" s="35"/>
      <c r="ACW280" s="35"/>
      <c r="ACX280" s="35"/>
      <c r="ACY280" s="35"/>
      <c r="ACZ280" s="35"/>
      <c r="ADA280" s="35"/>
      <c r="ADB280" s="35"/>
      <c r="ADC280" s="35"/>
      <c r="ADD280" s="35"/>
      <c r="ADE280" s="35"/>
      <c r="ADF280" s="35"/>
      <c r="ADG280" s="35"/>
      <c r="ADH280" s="35"/>
      <c r="ADI280" s="35"/>
      <c r="ADJ280" s="35"/>
      <c r="ADK280" s="35"/>
      <c r="ADL280" s="35"/>
      <c r="ADM280" s="35"/>
      <c r="ADN280" s="35"/>
      <c r="ADO280" s="35"/>
      <c r="ADP280" s="35"/>
      <c r="ADQ280" s="35"/>
      <c r="ADR280" s="35"/>
      <c r="ADS280" s="35"/>
      <c r="ADT280" s="35"/>
      <c r="ADU280" s="35"/>
      <c r="ADV280" s="35"/>
      <c r="ADW280" s="35"/>
      <c r="ADX280" s="35"/>
      <c r="ADY280" s="35"/>
      <c r="ADZ280" s="35"/>
      <c r="AEA280" s="35"/>
      <c r="AEB280" s="35"/>
      <c r="AEC280" s="35"/>
      <c r="AED280" s="35"/>
      <c r="AEE280" s="35"/>
      <c r="AEF280" s="35"/>
      <c r="AEG280" s="35"/>
      <c r="AEH280" s="35"/>
      <c r="AEI280" s="35"/>
      <c r="AEJ280" s="35"/>
      <c r="AEK280" s="35"/>
      <c r="AEL280" s="35"/>
      <c r="AEM280" s="35"/>
      <c r="AEN280" s="35"/>
      <c r="AEO280" s="35"/>
      <c r="AEP280" s="35"/>
      <c r="AEQ280" s="35"/>
      <c r="AER280" s="35"/>
      <c r="AES280" s="35"/>
      <c r="AET280" s="35"/>
      <c r="AEU280" s="35"/>
      <c r="AEV280" s="35"/>
      <c r="AEW280" s="35"/>
      <c r="AEX280" s="35"/>
      <c r="AEY280" s="35"/>
      <c r="AEZ280" s="35"/>
      <c r="AFA280" s="35"/>
      <c r="AFB280" s="35"/>
      <c r="AFC280" s="35"/>
      <c r="AFD280" s="35"/>
      <c r="AFE280" s="35"/>
      <c r="AFF280" s="35"/>
      <c r="AFG280" s="35"/>
      <c r="AFH280" s="35"/>
      <c r="AFI280" s="35"/>
      <c r="AFJ280" s="35"/>
      <c r="AFK280" s="35"/>
      <c r="AFL280" s="35"/>
      <c r="AFM280" s="35"/>
      <c r="AFN280" s="35"/>
      <c r="AFO280" s="35"/>
      <c r="AFP280" s="35"/>
      <c r="AFQ280" s="35"/>
      <c r="AFR280" s="35"/>
      <c r="AFS280" s="35"/>
      <c r="AFT280" s="35"/>
      <c r="AFU280" s="35"/>
      <c r="AFV280" s="35"/>
      <c r="AFW280" s="35"/>
      <c r="AFX280" s="35"/>
      <c r="AFY280" s="35"/>
      <c r="AFZ280" s="35"/>
      <c r="AGA280" s="35"/>
      <c r="AGB280" s="35"/>
      <c r="AGC280" s="35"/>
      <c r="AGD280" s="35"/>
      <c r="AGE280" s="35"/>
      <c r="AGF280" s="35"/>
      <c r="AGG280" s="35"/>
      <c r="AGH280" s="35"/>
      <c r="AGI280" s="35"/>
      <c r="AGJ280" s="35"/>
      <c r="AGK280" s="35"/>
      <c r="AGL280" s="35"/>
      <c r="AGM280" s="35"/>
      <c r="AGN280" s="35"/>
      <c r="AGO280" s="35"/>
      <c r="AGP280" s="35"/>
      <c r="AGQ280" s="35"/>
      <c r="AGR280" s="35"/>
      <c r="AGS280" s="35"/>
      <c r="AGT280" s="35"/>
      <c r="AGU280" s="35"/>
      <c r="AGV280" s="35"/>
      <c r="AGW280" s="35"/>
      <c r="AGX280" s="35"/>
      <c r="AGY280" s="35"/>
      <c r="AGZ280" s="35"/>
      <c r="AHA280" s="35"/>
      <c r="AHB280" s="35"/>
      <c r="AHC280" s="35"/>
      <c r="AHD280" s="35"/>
      <c r="AHE280" s="35"/>
      <c r="AHF280" s="35"/>
      <c r="AHG280" s="35"/>
      <c r="AHH280" s="35"/>
      <c r="AHI280" s="35"/>
      <c r="AHJ280" s="35"/>
      <c r="AHK280" s="35"/>
      <c r="AHL280" s="35"/>
      <c r="AHM280" s="35"/>
      <c r="AHN280" s="35"/>
      <c r="AHO280" s="35"/>
      <c r="AHP280" s="35"/>
      <c r="AHQ280" s="35"/>
      <c r="AHR280" s="35"/>
      <c r="AHS280" s="35"/>
      <c r="AHT280" s="35"/>
      <c r="AHU280" s="35"/>
      <c r="AHV280" s="35"/>
      <c r="AHW280" s="35"/>
      <c r="AHX280" s="35"/>
      <c r="AHY280" s="35"/>
      <c r="AHZ280" s="35"/>
      <c r="AIA280" s="35"/>
      <c r="AIB280" s="35"/>
      <c r="AIC280" s="35"/>
      <c r="AID280" s="35"/>
      <c r="AIE280" s="35"/>
      <c r="AIF280" s="35"/>
      <c r="AIG280" s="35"/>
      <c r="AIH280" s="35"/>
      <c r="AII280" s="35"/>
      <c r="AIJ280" s="35"/>
      <c r="AIK280" s="35"/>
      <c r="AIL280" s="35"/>
      <c r="AIM280" s="35"/>
      <c r="AIN280" s="35"/>
      <c r="AIO280" s="35"/>
      <c r="AIP280" s="35"/>
      <c r="AIQ280" s="35"/>
      <c r="AIR280" s="35"/>
      <c r="AIS280" s="35"/>
      <c r="AIT280" s="35"/>
      <c r="AIU280" s="35"/>
      <c r="AIV280" s="35"/>
      <c r="AIW280" s="35"/>
      <c r="AIX280" s="35"/>
      <c r="AIY280" s="35"/>
      <c r="AIZ280" s="35"/>
      <c r="AJA280" s="35"/>
      <c r="AJB280" s="35"/>
      <c r="AJC280" s="35"/>
      <c r="AJD280" s="35"/>
      <c r="AJE280" s="35"/>
      <c r="AJF280" s="35"/>
      <c r="AJG280" s="35"/>
      <c r="AJH280" s="35"/>
      <c r="AJI280" s="35"/>
      <c r="AJJ280" s="35"/>
      <c r="AJK280" s="35"/>
      <c r="AJL280" s="35"/>
      <c r="AJM280" s="35"/>
      <c r="AJN280" s="35"/>
      <c r="AJO280" s="35"/>
      <c r="AJP280" s="35"/>
      <c r="AJQ280" s="35"/>
      <c r="AJR280" s="35"/>
      <c r="AJS280" s="35"/>
      <c r="AJT280" s="35"/>
      <c r="AJU280" s="35"/>
      <c r="AJV280" s="35"/>
      <c r="AJW280" s="35"/>
      <c r="AJX280" s="35"/>
      <c r="AJY280" s="35"/>
      <c r="AJZ280" s="35"/>
      <c r="AKA280" s="35"/>
      <c r="AKB280" s="35"/>
      <c r="AKC280" s="35"/>
      <c r="AKD280" s="35"/>
      <c r="AKE280" s="35"/>
      <c r="AKF280" s="35"/>
      <c r="AKG280" s="35"/>
      <c r="AKH280" s="35"/>
      <c r="AKI280" s="35"/>
      <c r="AKJ280" s="35"/>
      <c r="AKK280" s="35"/>
      <c r="AKL280" s="35"/>
      <c r="AKM280" s="35"/>
      <c r="AKN280" s="35"/>
      <c r="AKO280" s="35"/>
      <c r="AKP280" s="35"/>
      <c r="AKQ280" s="35"/>
      <c r="AKR280" s="35"/>
      <c r="AKS280" s="35"/>
      <c r="AKT280" s="35"/>
      <c r="AKU280" s="35"/>
      <c r="AKV280" s="35"/>
      <c r="AKW280" s="35"/>
      <c r="AKX280" s="35"/>
      <c r="AKY280" s="35"/>
      <c r="AKZ280" s="35"/>
      <c r="ALA280" s="35"/>
      <c r="ALB280" s="35"/>
      <c r="ALC280" s="35"/>
      <c r="ALD280" s="35"/>
      <c r="ALE280" s="35"/>
      <c r="ALF280" s="35"/>
      <c r="ALG280" s="35"/>
      <c r="ALH280" s="35"/>
      <c r="ALI280" s="35"/>
      <c r="ALJ280" s="35"/>
      <c r="ALK280" s="35"/>
      <c r="ALL280" s="35"/>
      <c r="ALM280" s="35"/>
      <c r="ALN280" s="35"/>
      <c r="ALO280" s="35"/>
      <c r="ALP280" s="35"/>
      <c r="ALQ280" s="35"/>
      <c r="ALR280" s="35"/>
      <c r="ALS280" s="35"/>
      <c r="ALT280" s="35"/>
      <c r="ALU280" s="35"/>
      <c r="ALV280" s="35"/>
      <c r="ALW280" s="35"/>
      <c r="ALX280" s="35"/>
      <c r="ALY280" s="35"/>
      <c r="ALZ280" s="35"/>
      <c r="AMA280" s="35"/>
    </row>
    <row r="281" spans="14:1015">
      <c r="N281" s="3">
        <f>Y281*info!T$4+AC281*info!T$5+AG281*info!T$6+AK281*info!T$7+N280</f>
        <v>7.2257999999999951</v>
      </c>
      <c r="P281" s="45">
        <v>241</v>
      </c>
      <c r="Q281" s="131"/>
      <c r="R281" s="131"/>
      <c r="S281" s="161">
        <f t="shared" si="125"/>
        <v>4.3233992094861673E-2</v>
      </c>
      <c r="T281" s="169">
        <f>AA280*$AA$30*$AA$34*(1-$AA$32)+AE280*$AE$30*$AE$34*(1-$AE$32)+AI280*$AI$30*$AI$34*(1-$AI$32)+AM280*$AM$30*$AM$34*(1-$AM$32)+AQ280*$AQ$30*$AQ$34*(1-$AQ$32)+AU280*$AU$30*$AU$34*(1-$AU$32)+Q281-R281+AW280+AX280+Advance!G255</f>
        <v>0.41699999999999882</v>
      </c>
      <c r="U281" s="132">
        <f t="shared" si="134"/>
        <v>0</v>
      </c>
      <c r="V281" s="165">
        <f t="shared" si="113"/>
        <v>0.41699999999999882</v>
      </c>
      <c r="W281" s="166">
        <f t="shared" si="126"/>
        <v>16.079999999999998</v>
      </c>
      <c r="X281" s="49"/>
      <c r="Y281" s="42">
        <f t="shared" si="105"/>
        <v>0</v>
      </c>
      <c r="Z281" s="46">
        <f t="shared" si="127"/>
        <v>0</v>
      </c>
      <c r="AA281" s="47">
        <f t="shared" si="114"/>
        <v>0</v>
      </c>
      <c r="AB281" s="48">
        <f t="shared" si="115"/>
        <v>0.41699999999999882</v>
      </c>
      <c r="AC281" s="49">
        <f t="shared" si="116"/>
        <v>10</v>
      </c>
      <c r="AD281" s="46">
        <f t="shared" si="128"/>
        <v>-10</v>
      </c>
      <c r="AE281" s="46">
        <f t="shared" si="117"/>
        <v>100</v>
      </c>
      <c r="AF281" s="50">
        <f t="shared" si="106"/>
        <v>0.29699999999999882</v>
      </c>
      <c r="AG281" s="42">
        <f t="shared" si="129"/>
        <v>3</v>
      </c>
      <c r="AH281" s="46">
        <f t="shared" si="130"/>
        <v>-3</v>
      </c>
      <c r="AI281" s="46">
        <f t="shared" si="118"/>
        <v>200</v>
      </c>
      <c r="AJ281" s="50">
        <f t="shared" si="107"/>
        <v>0.22499999999999881</v>
      </c>
      <c r="AK281" s="42">
        <f t="shared" si="119"/>
        <v>6</v>
      </c>
      <c r="AL281" s="46">
        <f t="shared" si="131"/>
        <v>-2</v>
      </c>
      <c r="AM281" s="46">
        <f t="shared" si="120"/>
        <v>280</v>
      </c>
      <c r="AN281" s="50">
        <f t="shared" si="108"/>
        <v>8.9999999999988423E-3</v>
      </c>
      <c r="AO281" s="42">
        <f t="shared" si="121"/>
        <v>0</v>
      </c>
      <c r="AP281" s="46">
        <f t="shared" si="132"/>
        <v>0</v>
      </c>
      <c r="AQ281" s="46">
        <f t="shared" si="122"/>
        <v>0</v>
      </c>
      <c r="AR281" s="50">
        <f t="shared" si="109"/>
        <v>8.9999999999988423E-3</v>
      </c>
      <c r="AS281" s="42">
        <f t="shared" si="123"/>
        <v>0</v>
      </c>
      <c r="AT281" s="46">
        <f t="shared" si="133"/>
        <v>0</v>
      </c>
      <c r="AU281" s="46">
        <f t="shared" si="124"/>
        <v>0</v>
      </c>
      <c r="AV281" s="51">
        <f t="shared" si="110"/>
        <v>8.9999999999988423E-3</v>
      </c>
      <c r="AW281" s="42">
        <f t="shared" si="111"/>
        <v>0.41699999999999882</v>
      </c>
      <c r="AX281" s="43">
        <f t="shared" si="112"/>
        <v>-0.40799999999999997</v>
      </c>
      <c r="AY281" s="42">
        <f t="shared" si="135"/>
        <v>580</v>
      </c>
      <c r="AZ281" s="52">
        <f t="shared" si="136"/>
        <v>16.079999999999998</v>
      </c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  <c r="QR281" s="35"/>
      <c r="QS281" s="35"/>
      <c r="QT281" s="35"/>
      <c r="QU281" s="35"/>
      <c r="QV281" s="35"/>
      <c r="QW281" s="35"/>
      <c r="QX281" s="35"/>
      <c r="QY281" s="35"/>
      <c r="QZ281" s="35"/>
      <c r="RA281" s="35"/>
      <c r="RB281" s="35"/>
      <c r="RC281" s="35"/>
      <c r="RD281" s="35"/>
      <c r="RE281" s="35"/>
      <c r="RF281" s="35"/>
      <c r="RG281" s="35"/>
      <c r="RH281" s="35"/>
      <c r="RI281" s="35"/>
      <c r="RJ281" s="35"/>
      <c r="RK281" s="35"/>
      <c r="RL281" s="35"/>
      <c r="RM281" s="35"/>
      <c r="RN281" s="35"/>
      <c r="RO281" s="35"/>
      <c r="RP281" s="35"/>
      <c r="RQ281" s="35"/>
      <c r="RR281" s="35"/>
      <c r="RS281" s="35"/>
      <c r="RT281" s="35"/>
      <c r="RU281" s="35"/>
      <c r="RV281" s="35"/>
      <c r="RW281" s="35"/>
      <c r="RX281" s="35"/>
      <c r="RY281" s="35"/>
      <c r="RZ281" s="35"/>
      <c r="SA281" s="35"/>
      <c r="SB281" s="35"/>
      <c r="SC281" s="35"/>
      <c r="SD281" s="35"/>
      <c r="SE281" s="35"/>
      <c r="SF281" s="35"/>
      <c r="SG281" s="35"/>
      <c r="SH281" s="35"/>
      <c r="SI281" s="35"/>
      <c r="SJ281" s="35"/>
      <c r="SK281" s="35"/>
      <c r="SL281" s="35"/>
      <c r="SM281" s="35"/>
      <c r="SN281" s="35"/>
      <c r="SO281" s="35"/>
      <c r="SP281" s="35"/>
      <c r="SQ281" s="35"/>
      <c r="SR281" s="35"/>
      <c r="SS281" s="35"/>
      <c r="ST281" s="35"/>
      <c r="SU281" s="35"/>
      <c r="SV281" s="35"/>
      <c r="SW281" s="35"/>
      <c r="SX281" s="35"/>
      <c r="SY281" s="35"/>
      <c r="SZ281" s="35"/>
      <c r="TA281" s="35"/>
      <c r="TB281" s="35"/>
      <c r="TC281" s="35"/>
      <c r="TD281" s="35"/>
      <c r="TE281" s="35"/>
      <c r="TF281" s="35"/>
      <c r="TG281" s="35"/>
      <c r="TH281" s="35"/>
      <c r="TI281" s="35"/>
      <c r="TJ281" s="35"/>
      <c r="TK281" s="35"/>
      <c r="TL281" s="35"/>
      <c r="TM281" s="35"/>
      <c r="TN281" s="35"/>
      <c r="TO281" s="35"/>
      <c r="TP281" s="35"/>
      <c r="TQ281" s="35"/>
      <c r="TR281" s="35"/>
      <c r="TS281" s="35"/>
      <c r="TT281" s="35"/>
      <c r="TU281" s="35"/>
      <c r="TV281" s="35"/>
      <c r="TW281" s="35"/>
      <c r="TX281" s="35"/>
      <c r="TY281" s="35"/>
      <c r="TZ281" s="35"/>
      <c r="UA281" s="35"/>
      <c r="UB281" s="35"/>
      <c r="UC281" s="35"/>
      <c r="UD281" s="35"/>
      <c r="UE281" s="35"/>
      <c r="UF281" s="35"/>
      <c r="UG281" s="35"/>
      <c r="UH281" s="35"/>
      <c r="UI281" s="35"/>
      <c r="UJ281" s="35"/>
      <c r="UK281" s="35"/>
      <c r="UL281" s="35"/>
      <c r="UM281" s="35"/>
      <c r="UN281" s="35"/>
      <c r="UO281" s="35"/>
      <c r="UP281" s="35"/>
      <c r="UQ281" s="35"/>
      <c r="UR281" s="35"/>
      <c r="US281" s="35"/>
      <c r="UT281" s="35"/>
      <c r="UU281" s="35"/>
      <c r="UV281" s="35"/>
      <c r="UW281" s="35"/>
      <c r="UX281" s="35"/>
      <c r="UY281" s="35"/>
      <c r="UZ281" s="35"/>
      <c r="VA281" s="35"/>
      <c r="VB281" s="35"/>
      <c r="VC281" s="35"/>
      <c r="VD281" s="35"/>
      <c r="VE281" s="35"/>
      <c r="VF281" s="35"/>
      <c r="VG281" s="35"/>
      <c r="VH281" s="35"/>
      <c r="VI281" s="35"/>
      <c r="VJ281" s="35"/>
      <c r="VK281" s="35"/>
      <c r="VL281" s="35"/>
      <c r="VM281" s="35"/>
      <c r="VN281" s="35"/>
      <c r="VO281" s="35"/>
      <c r="VP281" s="35"/>
      <c r="VQ281" s="35"/>
      <c r="VR281" s="35"/>
      <c r="VS281" s="35"/>
      <c r="VT281" s="35"/>
      <c r="VU281" s="35"/>
      <c r="VV281" s="35"/>
      <c r="VW281" s="35"/>
      <c r="VX281" s="35"/>
      <c r="VY281" s="35"/>
      <c r="VZ281" s="35"/>
      <c r="WA281" s="35"/>
      <c r="WB281" s="35"/>
      <c r="WC281" s="35"/>
      <c r="WD281" s="35"/>
      <c r="WE281" s="35"/>
      <c r="WF281" s="35"/>
      <c r="WG281" s="35"/>
      <c r="WH281" s="35"/>
      <c r="WI281" s="35"/>
      <c r="WJ281" s="35"/>
      <c r="WK281" s="35"/>
      <c r="WL281" s="35"/>
      <c r="WM281" s="35"/>
      <c r="WN281" s="35"/>
      <c r="WO281" s="35"/>
      <c r="WP281" s="35"/>
      <c r="WQ281" s="35"/>
      <c r="WR281" s="35"/>
      <c r="WS281" s="35"/>
      <c r="WT281" s="35"/>
      <c r="WU281" s="35"/>
      <c r="WV281" s="35"/>
      <c r="WW281" s="35"/>
      <c r="WX281" s="35"/>
      <c r="WY281" s="35"/>
      <c r="WZ281" s="35"/>
      <c r="XA281" s="35"/>
      <c r="XB281" s="35"/>
      <c r="XC281" s="35"/>
      <c r="XD281" s="35"/>
      <c r="XE281" s="35"/>
      <c r="XF281" s="35"/>
      <c r="XG281" s="35"/>
      <c r="XH281" s="35"/>
      <c r="XI281" s="35"/>
      <c r="XJ281" s="35"/>
      <c r="XK281" s="35"/>
      <c r="XL281" s="35"/>
      <c r="XM281" s="35"/>
      <c r="XN281" s="35"/>
      <c r="XO281" s="35"/>
      <c r="XP281" s="35"/>
      <c r="XQ281" s="35"/>
      <c r="XR281" s="35"/>
      <c r="XS281" s="35"/>
      <c r="XT281" s="35"/>
      <c r="XU281" s="35"/>
      <c r="XV281" s="35"/>
      <c r="XW281" s="35"/>
      <c r="XX281" s="35"/>
      <c r="XY281" s="35"/>
      <c r="XZ281" s="35"/>
      <c r="YA281" s="35"/>
      <c r="YB281" s="35"/>
      <c r="YC281" s="35"/>
      <c r="YD281" s="35"/>
      <c r="YE281" s="35"/>
      <c r="YF281" s="35"/>
      <c r="YG281" s="35"/>
      <c r="YH281" s="35"/>
      <c r="YI281" s="35"/>
      <c r="YJ281" s="35"/>
      <c r="YK281" s="35"/>
      <c r="YL281" s="35"/>
      <c r="YM281" s="35"/>
      <c r="YN281" s="35"/>
      <c r="YO281" s="35"/>
      <c r="YP281" s="35"/>
      <c r="YQ281" s="35"/>
      <c r="YR281" s="35"/>
      <c r="YS281" s="35"/>
      <c r="YT281" s="35"/>
      <c r="YU281" s="35"/>
      <c r="YV281" s="35"/>
      <c r="YW281" s="35"/>
      <c r="YX281" s="35"/>
      <c r="YY281" s="35"/>
      <c r="YZ281" s="35"/>
      <c r="ZA281" s="35"/>
      <c r="ZB281" s="35"/>
      <c r="ZC281" s="35"/>
      <c r="ZD281" s="35"/>
      <c r="ZE281" s="35"/>
      <c r="ZF281" s="35"/>
      <c r="ZG281" s="35"/>
      <c r="ZH281" s="35"/>
      <c r="ZI281" s="35"/>
      <c r="ZJ281" s="35"/>
      <c r="ZK281" s="35"/>
      <c r="ZL281" s="35"/>
      <c r="ZM281" s="35"/>
      <c r="ZN281" s="35"/>
      <c r="ZO281" s="35"/>
      <c r="ZP281" s="35"/>
      <c r="ZQ281" s="35"/>
      <c r="ZR281" s="35"/>
      <c r="ZS281" s="35"/>
      <c r="ZT281" s="35"/>
      <c r="ZU281" s="35"/>
      <c r="ZV281" s="35"/>
      <c r="ZW281" s="35"/>
      <c r="ZX281" s="35"/>
      <c r="ZY281" s="35"/>
      <c r="ZZ281" s="35"/>
      <c r="AAA281" s="35"/>
      <c r="AAB281" s="35"/>
      <c r="AAC281" s="35"/>
      <c r="AAD281" s="35"/>
      <c r="AAE281" s="35"/>
      <c r="AAF281" s="35"/>
      <c r="AAG281" s="35"/>
      <c r="AAH281" s="35"/>
      <c r="AAI281" s="35"/>
      <c r="AAJ281" s="35"/>
      <c r="AAK281" s="35"/>
      <c r="AAL281" s="35"/>
      <c r="AAM281" s="35"/>
      <c r="AAN281" s="35"/>
      <c r="AAO281" s="35"/>
      <c r="AAP281" s="35"/>
      <c r="AAQ281" s="35"/>
      <c r="AAR281" s="35"/>
      <c r="AAS281" s="35"/>
      <c r="AAT281" s="35"/>
      <c r="AAU281" s="35"/>
      <c r="AAV281" s="35"/>
      <c r="AAW281" s="35"/>
      <c r="AAX281" s="35"/>
      <c r="AAY281" s="35"/>
      <c r="AAZ281" s="35"/>
      <c r="ABA281" s="35"/>
      <c r="ABB281" s="35"/>
      <c r="ABC281" s="35"/>
      <c r="ABD281" s="35"/>
      <c r="ABE281" s="35"/>
      <c r="ABF281" s="35"/>
      <c r="ABG281" s="35"/>
      <c r="ABH281" s="35"/>
      <c r="ABI281" s="35"/>
      <c r="ABJ281" s="35"/>
      <c r="ABK281" s="35"/>
      <c r="ABL281" s="35"/>
      <c r="ABM281" s="35"/>
      <c r="ABN281" s="35"/>
      <c r="ABO281" s="35"/>
      <c r="ABP281" s="35"/>
      <c r="ABQ281" s="35"/>
      <c r="ABR281" s="35"/>
      <c r="ABS281" s="35"/>
      <c r="ABT281" s="35"/>
      <c r="ABU281" s="35"/>
      <c r="ABV281" s="35"/>
      <c r="ABW281" s="35"/>
      <c r="ABX281" s="35"/>
      <c r="ABY281" s="35"/>
      <c r="ABZ281" s="35"/>
      <c r="ACA281" s="35"/>
      <c r="ACB281" s="35"/>
      <c r="ACC281" s="35"/>
      <c r="ACD281" s="35"/>
      <c r="ACE281" s="35"/>
      <c r="ACF281" s="35"/>
      <c r="ACG281" s="35"/>
      <c r="ACH281" s="35"/>
      <c r="ACI281" s="35"/>
      <c r="ACJ281" s="35"/>
      <c r="ACK281" s="35"/>
      <c r="ACL281" s="35"/>
      <c r="ACM281" s="35"/>
      <c r="ACN281" s="35"/>
      <c r="ACO281" s="35"/>
      <c r="ACP281" s="35"/>
      <c r="ACQ281" s="35"/>
      <c r="ACR281" s="35"/>
      <c r="ACS281" s="35"/>
      <c r="ACT281" s="35"/>
      <c r="ACU281" s="35"/>
      <c r="ACV281" s="35"/>
      <c r="ACW281" s="35"/>
      <c r="ACX281" s="35"/>
      <c r="ACY281" s="35"/>
      <c r="ACZ281" s="35"/>
      <c r="ADA281" s="35"/>
      <c r="ADB281" s="35"/>
      <c r="ADC281" s="35"/>
      <c r="ADD281" s="35"/>
      <c r="ADE281" s="35"/>
      <c r="ADF281" s="35"/>
      <c r="ADG281" s="35"/>
      <c r="ADH281" s="35"/>
      <c r="ADI281" s="35"/>
      <c r="ADJ281" s="35"/>
      <c r="ADK281" s="35"/>
      <c r="ADL281" s="35"/>
      <c r="ADM281" s="35"/>
      <c r="ADN281" s="35"/>
      <c r="ADO281" s="35"/>
      <c r="ADP281" s="35"/>
      <c r="ADQ281" s="35"/>
      <c r="ADR281" s="35"/>
      <c r="ADS281" s="35"/>
      <c r="ADT281" s="35"/>
      <c r="ADU281" s="35"/>
      <c r="ADV281" s="35"/>
      <c r="ADW281" s="35"/>
      <c r="ADX281" s="35"/>
      <c r="ADY281" s="35"/>
      <c r="ADZ281" s="35"/>
      <c r="AEA281" s="35"/>
      <c r="AEB281" s="35"/>
      <c r="AEC281" s="35"/>
      <c r="AED281" s="35"/>
      <c r="AEE281" s="35"/>
      <c r="AEF281" s="35"/>
      <c r="AEG281" s="35"/>
      <c r="AEH281" s="35"/>
      <c r="AEI281" s="35"/>
      <c r="AEJ281" s="35"/>
      <c r="AEK281" s="35"/>
      <c r="AEL281" s="35"/>
      <c r="AEM281" s="35"/>
      <c r="AEN281" s="35"/>
      <c r="AEO281" s="35"/>
      <c r="AEP281" s="35"/>
      <c r="AEQ281" s="35"/>
      <c r="AER281" s="35"/>
      <c r="AES281" s="35"/>
      <c r="AET281" s="35"/>
      <c r="AEU281" s="35"/>
      <c r="AEV281" s="35"/>
      <c r="AEW281" s="35"/>
      <c r="AEX281" s="35"/>
      <c r="AEY281" s="35"/>
      <c r="AEZ281" s="35"/>
      <c r="AFA281" s="35"/>
      <c r="AFB281" s="35"/>
      <c r="AFC281" s="35"/>
      <c r="AFD281" s="35"/>
      <c r="AFE281" s="35"/>
      <c r="AFF281" s="35"/>
      <c r="AFG281" s="35"/>
      <c r="AFH281" s="35"/>
      <c r="AFI281" s="35"/>
      <c r="AFJ281" s="35"/>
      <c r="AFK281" s="35"/>
      <c r="AFL281" s="35"/>
      <c r="AFM281" s="35"/>
      <c r="AFN281" s="35"/>
      <c r="AFO281" s="35"/>
      <c r="AFP281" s="35"/>
      <c r="AFQ281" s="35"/>
      <c r="AFR281" s="35"/>
      <c r="AFS281" s="35"/>
      <c r="AFT281" s="35"/>
      <c r="AFU281" s="35"/>
      <c r="AFV281" s="35"/>
      <c r="AFW281" s="35"/>
      <c r="AFX281" s="35"/>
      <c r="AFY281" s="35"/>
      <c r="AFZ281" s="35"/>
      <c r="AGA281" s="35"/>
      <c r="AGB281" s="35"/>
      <c r="AGC281" s="35"/>
      <c r="AGD281" s="35"/>
      <c r="AGE281" s="35"/>
      <c r="AGF281" s="35"/>
      <c r="AGG281" s="35"/>
      <c r="AGH281" s="35"/>
      <c r="AGI281" s="35"/>
      <c r="AGJ281" s="35"/>
      <c r="AGK281" s="35"/>
      <c r="AGL281" s="35"/>
      <c r="AGM281" s="35"/>
      <c r="AGN281" s="35"/>
      <c r="AGO281" s="35"/>
      <c r="AGP281" s="35"/>
      <c r="AGQ281" s="35"/>
      <c r="AGR281" s="35"/>
      <c r="AGS281" s="35"/>
      <c r="AGT281" s="35"/>
      <c r="AGU281" s="35"/>
      <c r="AGV281" s="35"/>
      <c r="AGW281" s="35"/>
      <c r="AGX281" s="35"/>
      <c r="AGY281" s="35"/>
      <c r="AGZ281" s="35"/>
      <c r="AHA281" s="35"/>
      <c r="AHB281" s="35"/>
      <c r="AHC281" s="35"/>
      <c r="AHD281" s="35"/>
      <c r="AHE281" s="35"/>
      <c r="AHF281" s="35"/>
      <c r="AHG281" s="35"/>
      <c r="AHH281" s="35"/>
      <c r="AHI281" s="35"/>
      <c r="AHJ281" s="35"/>
      <c r="AHK281" s="35"/>
      <c r="AHL281" s="35"/>
      <c r="AHM281" s="35"/>
      <c r="AHN281" s="35"/>
      <c r="AHO281" s="35"/>
      <c r="AHP281" s="35"/>
      <c r="AHQ281" s="35"/>
      <c r="AHR281" s="35"/>
      <c r="AHS281" s="35"/>
      <c r="AHT281" s="35"/>
      <c r="AHU281" s="35"/>
      <c r="AHV281" s="35"/>
      <c r="AHW281" s="35"/>
      <c r="AHX281" s="35"/>
      <c r="AHY281" s="35"/>
      <c r="AHZ281" s="35"/>
      <c r="AIA281" s="35"/>
      <c r="AIB281" s="35"/>
      <c r="AIC281" s="35"/>
      <c r="AID281" s="35"/>
      <c r="AIE281" s="35"/>
      <c r="AIF281" s="35"/>
      <c r="AIG281" s="35"/>
      <c r="AIH281" s="35"/>
      <c r="AII281" s="35"/>
      <c r="AIJ281" s="35"/>
      <c r="AIK281" s="35"/>
      <c r="AIL281" s="35"/>
      <c r="AIM281" s="35"/>
      <c r="AIN281" s="35"/>
      <c r="AIO281" s="35"/>
      <c r="AIP281" s="35"/>
      <c r="AIQ281" s="35"/>
      <c r="AIR281" s="35"/>
      <c r="AIS281" s="35"/>
      <c r="AIT281" s="35"/>
      <c r="AIU281" s="35"/>
      <c r="AIV281" s="35"/>
      <c r="AIW281" s="35"/>
      <c r="AIX281" s="35"/>
      <c r="AIY281" s="35"/>
      <c r="AIZ281" s="35"/>
      <c r="AJA281" s="35"/>
      <c r="AJB281" s="35"/>
      <c r="AJC281" s="35"/>
      <c r="AJD281" s="35"/>
      <c r="AJE281" s="35"/>
      <c r="AJF281" s="35"/>
      <c r="AJG281" s="35"/>
      <c r="AJH281" s="35"/>
      <c r="AJI281" s="35"/>
      <c r="AJJ281" s="35"/>
      <c r="AJK281" s="35"/>
      <c r="AJL281" s="35"/>
      <c r="AJM281" s="35"/>
      <c r="AJN281" s="35"/>
      <c r="AJO281" s="35"/>
      <c r="AJP281" s="35"/>
      <c r="AJQ281" s="35"/>
      <c r="AJR281" s="35"/>
      <c r="AJS281" s="35"/>
      <c r="AJT281" s="35"/>
      <c r="AJU281" s="35"/>
      <c r="AJV281" s="35"/>
      <c r="AJW281" s="35"/>
      <c r="AJX281" s="35"/>
      <c r="AJY281" s="35"/>
      <c r="AJZ281" s="35"/>
      <c r="AKA281" s="35"/>
      <c r="AKB281" s="35"/>
      <c r="AKC281" s="35"/>
      <c r="AKD281" s="35"/>
      <c r="AKE281" s="35"/>
      <c r="AKF281" s="35"/>
      <c r="AKG281" s="35"/>
      <c r="AKH281" s="35"/>
      <c r="AKI281" s="35"/>
      <c r="AKJ281" s="35"/>
      <c r="AKK281" s="35"/>
      <c r="AKL281" s="35"/>
      <c r="AKM281" s="35"/>
      <c r="AKN281" s="35"/>
      <c r="AKO281" s="35"/>
      <c r="AKP281" s="35"/>
      <c r="AKQ281" s="35"/>
      <c r="AKR281" s="35"/>
      <c r="AKS281" s="35"/>
      <c r="AKT281" s="35"/>
      <c r="AKU281" s="35"/>
      <c r="AKV281" s="35"/>
      <c r="AKW281" s="35"/>
      <c r="AKX281" s="35"/>
      <c r="AKY281" s="35"/>
      <c r="AKZ281" s="35"/>
      <c r="ALA281" s="35"/>
      <c r="ALB281" s="35"/>
      <c r="ALC281" s="35"/>
      <c r="ALD281" s="35"/>
      <c r="ALE281" s="35"/>
      <c r="ALF281" s="35"/>
      <c r="ALG281" s="35"/>
      <c r="ALH281" s="35"/>
      <c r="ALI281" s="35"/>
      <c r="ALJ281" s="35"/>
      <c r="ALK281" s="35"/>
      <c r="ALL281" s="35"/>
      <c r="ALM281" s="35"/>
      <c r="ALN281" s="35"/>
      <c r="ALO281" s="35"/>
      <c r="ALP281" s="35"/>
      <c r="ALQ281" s="35"/>
      <c r="ALR281" s="35"/>
      <c r="ALS281" s="35"/>
      <c r="ALT281" s="35"/>
      <c r="ALU281" s="35"/>
      <c r="ALV281" s="35"/>
      <c r="ALW281" s="35"/>
      <c r="ALX281" s="35"/>
      <c r="ALY281" s="35"/>
      <c r="ALZ281" s="35"/>
      <c r="AMA281" s="35"/>
    </row>
    <row r="282" spans="14:1015">
      <c r="N282" s="3">
        <f>Y282*info!T$4+AC282*info!T$5+AG282*info!T$6+AK282*info!T$7+N281</f>
        <v>7.2809999999999953</v>
      </c>
      <c r="P282" s="45">
        <v>242</v>
      </c>
      <c r="Q282" s="131"/>
      <c r="R282" s="131"/>
      <c r="S282" s="161">
        <f t="shared" si="125"/>
        <v>4.3561264822134405E-2</v>
      </c>
      <c r="T282" s="169">
        <f>AA281*$AA$30*$AA$34*(1-$AA$32)+AE281*$AE$30*$AE$34*(1-$AE$32)+AI281*$AI$30*$AI$34*(1-$AI$32)+AM281*$AM$30*$AM$34*(1-$AM$32)+AQ281*$AQ$30*$AQ$34*(1-$AQ$32)+AU281*$AU$30*$AU$34*(1-$AU$32)+Q282-R282+AW281+AX281+Advance!G256</f>
        <v>0.41099999999999887</v>
      </c>
      <c r="U282" s="132">
        <f t="shared" si="134"/>
        <v>0</v>
      </c>
      <c r="V282" s="165">
        <f t="shared" si="113"/>
        <v>0.41099999999999887</v>
      </c>
      <c r="W282" s="166">
        <f t="shared" si="126"/>
        <v>16.223999999999997</v>
      </c>
      <c r="X282" s="49"/>
      <c r="Y282" s="42">
        <f t="shared" si="105"/>
        <v>0</v>
      </c>
      <c r="Z282" s="46">
        <f t="shared" si="127"/>
        <v>0</v>
      </c>
      <c r="AA282" s="47">
        <f t="shared" si="114"/>
        <v>0</v>
      </c>
      <c r="AB282" s="48">
        <f t="shared" si="115"/>
        <v>0.41099999999999887</v>
      </c>
      <c r="AC282" s="49">
        <f t="shared" si="116"/>
        <v>11</v>
      </c>
      <c r="AD282" s="46">
        <f t="shared" si="128"/>
        <v>-11</v>
      </c>
      <c r="AE282" s="46">
        <f t="shared" si="117"/>
        <v>100</v>
      </c>
      <c r="AF282" s="50">
        <f t="shared" si="106"/>
        <v>0.27899999999999886</v>
      </c>
      <c r="AG282" s="42">
        <f t="shared" si="129"/>
        <v>2</v>
      </c>
      <c r="AH282" s="46">
        <f t="shared" si="130"/>
        <v>-2</v>
      </c>
      <c r="AI282" s="46">
        <f t="shared" si="118"/>
        <v>200</v>
      </c>
      <c r="AJ282" s="50">
        <f t="shared" si="107"/>
        <v>0.23099999999999887</v>
      </c>
      <c r="AK282" s="42">
        <f t="shared" si="119"/>
        <v>6</v>
      </c>
      <c r="AL282" s="46">
        <f t="shared" si="131"/>
        <v>-2</v>
      </c>
      <c r="AM282" s="46">
        <f t="shared" si="120"/>
        <v>284</v>
      </c>
      <c r="AN282" s="50">
        <f t="shared" si="108"/>
        <v>1.4999999999998903E-2</v>
      </c>
      <c r="AO282" s="42">
        <f t="shared" si="121"/>
        <v>0</v>
      </c>
      <c r="AP282" s="46">
        <f t="shared" si="132"/>
        <v>0</v>
      </c>
      <c r="AQ282" s="46">
        <f t="shared" si="122"/>
        <v>0</v>
      </c>
      <c r="AR282" s="50">
        <f t="shared" si="109"/>
        <v>1.4999999999998903E-2</v>
      </c>
      <c r="AS282" s="42">
        <f t="shared" si="123"/>
        <v>0</v>
      </c>
      <c r="AT282" s="46">
        <f t="shared" si="133"/>
        <v>0</v>
      </c>
      <c r="AU282" s="46">
        <f t="shared" si="124"/>
        <v>0</v>
      </c>
      <c r="AV282" s="51">
        <f t="shared" si="110"/>
        <v>1.4999999999998903E-2</v>
      </c>
      <c r="AW282" s="42">
        <f t="shared" si="111"/>
        <v>0.41099999999999887</v>
      </c>
      <c r="AX282" s="43">
        <f t="shared" si="112"/>
        <v>-0.39599999999999996</v>
      </c>
      <c r="AY282" s="42">
        <f t="shared" si="135"/>
        <v>584</v>
      </c>
      <c r="AZ282" s="52">
        <f t="shared" si="136"/>
        <v>16.223999999999997</v>
      </c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  <c r="QR282" s="35"/>
      <c r="QS282" s="35"/>
      <c r="QT282" s="35"/>
      <c r="QU282" s="35"/>
      <c r="QV282" s="35"/>
      <c r="QW282" s="35"/>
      <c r="QX282" s="35"/>
      <c r="QY282" s="35"/>
      <c r="QZ282" s="35"/>
      <c r="RA282" s="35"/>
      <c r="RB282" s="35"/>
      <c r="RC282" s="35"/>
      <c r="RD282" s="35"/>
      <c r="RE282" s="35"/>
      <c r="RF282" s="35"/>
      <c r="RG282" s="35"/>
      <c r="RH282" s="35"/>
      <c r="RI282" s="35"/>
      <c r="RJ282" s="35"/>
      <c r="RK282" s="35"/>
      <c r="RL282" s="35"/>
      <c r="RM282" s="35"/>
      <c r="RN282" s="35"/>
      <c r="RO282" s="35"/>
      <c r="RP282" s="35"/>
      <c r="RQ282" s="35"/>
      <c r="RR282" s="35"/>
      <c r="RS282" s="35"/>
      <c r="RT282" s="35"/>
      <c r="RU282" s="35"/>
      <c r="RV282" s="35"/>
      <c r="RW282" s="35"/>
      <c r="RX282" s="35"/>
      <c r="RY282" s="35"/>
      <c r="RZ282" s="35"/>
      <c r="SA282" s="35"/>
      <c r="SB282" s="35"/>
      <c r="SC282" s="35"/>
      <c r="SD282" s="35"/>
      <c r="SE282" s="35"/>
      <c r="SF282" s="35"/>
      <c r="SG282" s="35"/>
      <c r="SH282" s="35"/>
      <c r="SI282" s="35"/>
      <c r="SJ282" s="35"/>
      <c r="SK282" s="35"/>
      <c r="SL282" s="35"/>
      <c r="SM282" s="35"/>
      <c r="SN282" s="35"/>
      <c r="SO282" s="35"/>
      <c r="SP282" s="35"/>
      <c r="SQ282" s="35"/>
      <c r="SR282" s="35"/>
      <c r="SS282" s="35"/>
      <c r="ST282" s="35"/>
      <c r="SU282" s="35"/>
      <c r="SV282" s="35"/>
      <c r="SW282" s="35"/>
      <c r="SX282" s="35"/>
      <c r="SY282" s="35"/>
      <c r="SZ282" s="35"/>
      <c r="TA282" s="35"/>
      <c r="TB282" s="35"/>
      <c r="TC282" s="35"/>
      <c r="TD282" s="35"/>
      <c r="TE282" s="35"/>
      <c r="TF282" s="35"/>
      <c r="TG282" s="35"/>
      <c r="TH282" s="35"/>
      <c r="TI282" s="35"/>
      <c r="TJ282" s="35"/>
      <c r="TK282" s="35"/>
      <c r="TL282" s="35"/>
      <c r="TM282" s="35"/>
      <c r="TN282" s="35"/>
      <c r="TO282" s="35"/>
      <c r="TP282" s="35"/>
      <c r="TQ282" s="35"/>
      <c r="TR282" s="35"/>
      <c r="TS282" s="35"/>
      <c r="TT282" s="35"/>
      <c r="TU282" s="35"/>
      <c r="TV282" s="35"/>
      <c r="TW282" s="35"/>
      <c r="TX282" s="35"/>
      <c r="TY282" s="35"/>
      <c r="TZ282" s="35"/>
      <c r="UA282" s="35"/>
      <c r="UB282" s="35"/>
      <c r="UC282" s="35"/>
      <c r="UD282" s="35"/>
      <c r="UE282" s="35"/>
      <c r="UF282" s="35"/>
      <c r="UG282" s="35"/>
      <c r="UH282" s="35"/>
      <c r="UI282" s="35"/>
      <c r="UJ282" s="35"/>
      <c r="UK282" s="35"/>
      <c r="UL282" s="35"/>
      <c r="UM282" s="35"/>
      <c r="UN282" s="35"/>
      <c r="UO282" s="35"/>
      <c r="UP282" s="35"/>
      <c r="UQ282" s="35"/>
      <c r="UR282" s="35"/>
      <c r="US282" s="35"/>
      <c r="UT282" s="35"/>
      <c r="UU282" s="35"/>
      <c r="UV282" s="35"/>
      <c r="UW282" s="35"/>
      <c r="UX282" s="35"/>
      <c r="UY282" s="35"/>
      <c r="UZ282" s="35"/>
      <c r="VA282" s="35"/>
      <c r="VB282" s="35"/>
      <c r="VC282" s="35"/>
      <c r="VD282" s="35"/>
      <c r="VE282" s="35"/>
      <c r="VF282" s="35"/>
      <c r="VG282" s="35"/>
      <c r="VH282" s="35"/>
      <c r="VI282" s="35"/>
      <c r="VJ282" s="35"/>
      <c r="VK282" s="35"/>
      <c r="VL282" s="35"/>
      <c r="VM282" s="35"/>
      <c r="VN282" s="35"/>
      <c r="VO282" s="35"/>
      <c r="VP282" s="35"/>
      <c r="VQ282" s="35"/>
      <c r="VR282" s="35"/>
      <c r="VS282" s="35"/>
      <c r="VT282" s="35"/>
      <c r="VU282" s="35"/>
      <c r="VV282" s="35"/>
      <c r="VW282" s="35"/>
      <c r="VX282" s="35"/>
      <c r="VY282" s="35"/>
      <c r="VZ282" s="35"/>
      <c r="WA282" s="35"/>
      <c r="WB282" s="35"/>
      <c r="WC282" s="35"/>
      <c r="WD282" s="35"/>
      <c r="WE282" s="35"/>
      <c r="WF282" s="35"/>
      <c r="WG282" s="35"/>
      <c r="WH282" s="35"/>
      <c r="WI282" s="35"/>
      <c r="WJ282" s="35"/>
      <c r="WK282" s="35"/>
      <c r="WL282" s="35"/>
      <c r="WM282" s="35"/>
      <c r="WN282" s="35"/>
      <c r="WO282" s="35"/>
      <c r="WP282" s="35"/>
      <c r="WQ282" s="35"/>
      <c r="WR282" s="35"/>
      <c r="WS282" s="35"/>
      <c r="WT282" s="35"/>
      <c r="WU282" s="35"/>
      <c r="WV282" s="35"/>
      <c r="WW282" s="35"/>
      <c r="WX282" s="35"/>
      <c r="WY282" s="35"/>
      <c r="WZ282" s="35"/>
      <c r="XA282" s="35"/>
      <c r="XB282" s="35"/>
      <c r="XC282" s="35"/>
      <c r="XD282" s="35"/>
      <c r="XE282" s="35"/>
      <c r="XF282" s="35"/>
      <c r="XG282" s="35"/>
      <c r="XH282" s="35"/>
      <c r="XI282" s="35"/>
      <c r="XJ282" s="35"/>
      <c r="XK282" s="35"/>
      <c r="XL282" s="35"/>
      <c r="XM282" s="35"/>
      <c r="XN282" s="35"/>
      <c r="XO282" s="35"/>
      <c r="XP282" s="35"/>
      <c r="XQ282" s="35"/>
      <c r="XR282" s="35"/>
      <c r="XS282" s="35"/>
      <c r="XT282" s="35"/>
      <c r="XU282" s="35"/>
      <c r="XV282" s="35"/>
      <c r="XW282" s="35"/>
      <c r="XX282" s="35"/>
      <c r="XY282" s="35"/>
      <c r="XZ282" s="35"/>
      <c r="YA282" s="35"/>
      <c r="YB282" s="35"/>
      <c r="YC282" s="35"/>
      <c r="YD282" s="35"/>
      <c r="YE282" s="35"/>
      <c r="YF282" s="35"/>
      <c r="YG282" s="35"/>
      <c r="YH282" s="35"/>
      <c r="YI282" s="35"/>
      <c r="YJ282" s="35"/>
      <c r="YK282" s="35"/>
      <c r="YL282" s="35"/>
      <c r="YM282" s="35"/>
      <c r="YN282" s="35"/>
      <c r="YO282" s="35"/>
      <c r="YP282" s="35"/>
      <c r="YQ282" s="35"/>
      <c r="YR282" s="35"/>
      <c r="YS282" s="35"/>
      <c r="YT282" s="35"/>
      <c r="YU282" s="35"/>
      <c r="YV282" s="35"/>
      <c r="YW282" s="35"/>
      <c r="YX282" s="35"/>
      <c r="YY282" s="35"/>
      <c r="YZ282" s="35"/>
      <c r="ZA282" s="35"/>
      <c r="ZB282" s="35"/>
      <c r="ZC282" s="35"/>
      <c r="ZD282" s="35"/>
      <c r="ZE282" s="35"/>
      <c r="ZF282" s="35"/>
      <c r="ZG282" s="35"/>
      <c r="ZH282" s="35"/>
      <c r="ZI282" s="35"/>
      <c r="ZJ282" s="35"/>
      <c r="ZK282" s="35"/>
      <c r="ZL282" s="35"/>
      <c r="ZM282" s="35"/>
      <c r="ZN282" s="35"/>
      <c r="ZO282" s="35"/>
      <c r="ZP282" s="35"/>
      <c r="ZQ282" s="35"/>
      <c r="ZR282" s="35"/>
      <c r="ZS282" s="35"/>
      <c r="ZT282" s="35"/>
      <c r="ZU282" s="35"/>
      <c r="ZV282" s="35"/>
      <c r="ZW282" s="35"/>
      <c r="ZX282" s="35"/>
      <c r="ZY282" s="35"/>
      <c r="ZZ282" s="35"/>
      <c r="AAA282" s="35"/>
      <c r="AAB282" s="35"/>
      <c r="AAC282" s="35"/>
      <c r="AAD282" s="35"/>
      <c r="AAE282" s="35"/>
      <c r="AAF282" s="35"/>
      <c r="AAG282" s="35"/>
      <c r="AAH282" s="35"/>
      <c r="AAI282" s="35"/>
      <c r="AAJ282" s="35"/>
      <c r="AAK282" s="35"/>
      <c r="AAL282" s="35"/>
      <c r="AAM282" s="35"/>
      <c r="AAN282" s="35"/>
      <c r="AAO282" s="35"/>
      <c r="AAP282" s="35"/>
      <c r="AAQ282" s="35"/>
      <c r="AAR282" s="35"/>
      <c r="AAS282" s="35"/>
      <c r="AAT282" s="35"/>
      <c r="AAU282" s="35"/>
      <c r="AAV282" s="35"/>
      <c r="AAW282" s="35"/>
      <c r="AAX282" s="35"/>
      <c r="AAY282" s="35"/>
      <c r="AAZ282" s="35"/>
      <c r="ABA282" s="35"/>
      <c r="ABB282" s="35"/>
      <c r="ABC282" s="35"/>
      <c r="ABD282" s="35"/>
      <c r="ABE282" s="35"/>
      <c r="ABF282" s="35"/>
      <c r="ABG282" s="35"/>
      <c r="ABH282" s="35"/>
      <c r="ABI282" s="35"/>
      <c r="ABJ282" s="35"/>
      <c r="ABK282" s="35"/>
      <c r="ABL282" s="35"/>
      <c r="ABM282" s="35"/>
      <c r="ABN282" s="35"/>
      <c r="ABO282" s="35"/>
      <c r="ABP282" s="35"/>
      <c r="ABQ282" s="35"/>
      <c r="ABR282" s="35"/>
      <c r="ABS282" s="35"/>
      <c r="ABT282" s="35"/>
      <c r="ABU282" s="35"/>
      <c r="ABV282" s="35"/>
      <c r="ABW282" s="35"/>
      <c r="ABX282" s="35"/>
      <c r="ABY282" s="35"/>
      <c r="ABZ282" s="35"/>
      <c r="ACA282" s="35"/>
      <c r="ACB282" s="35"/>
      <c r="ACC282" s="35"/>
      <c r="ACD282" s="35"/>
      <c r="ACE282" s="35"/>
      <c r="ACF282" s="35"/>
      <c r="ACG282" s="35"/>
      <c r="ACH282" s="35"/>
      <c r="ACI282" s="35"/>
      <c r="ACJ282" s="35"/>
      <c r="ACK282" s="35"/>
      <c r="ACL282" s="35"/>
      <c r="ACM282" s="35"/>
      <c r="ACN282" s="35"/>
      <c r="ACO282" s="35"/>
      <c r="ACP282" s="35"/>
      <c r="ACQ282" s="35"/>
      <c r="ACR282" s="35"/>
      <c r="ACS282" s="35"/>
      <c r="ACT282" s="35"/>
      <c r="ACU282" s="35"/>
      <c r="ACV282" s="35"/>
      <c r="ACW282" s="35"/>
      <c r="ACX282" s="35"/>
      <c r="ACY282" s="35"/>
      <c r="ACZ282" s="35"/>
      <c r="ADA282" s="35"/>
      <c r="ADB282" s="35"/>
      <c r="ADC282" s="35"/>
      <c r="ADD282" s="35"/>
      <c r="ADE282" s="35"/>
      <c r="ADF282" s="35"/>
      <c r="ADG282" s="35"/>
      <c r="ADH282" s="35"/>
      <c r="ADI282" s="35"/>
      <c r="ADJ282" s="35"/>
      <c r="ADK282" s="35"/>
      <c r="ADL282" s="35"/>
      <c r="ADM282" s="35"/>
      <c r="ADN282" s="35"/>
      <c r="ADO282" s="35"/>
      <c r="ADP282" s="35"/>
      <c r="ADQ282" s="35"/>
      <c r="ADR282" s="35"/>
      <c r="ADS282" s="35"/>
      <c r="ADT282" s="35"/>
      <c r="ADU282" s="35"/>
      <c r="ADV282" s="35"/>
      <c r="ADW282" s="35"/>
      <c r="ADX282" s="35"/>
      <c r="ADY282" s="35"/>
      <c r="ADZ282" s="35"/>
      <c r="AEA282" s="35"/>
      <c r="AEB282" s="35"/>
      <c r="AEC282" s="35"/>
      <c r="AED282" s="35"/>
      <c r="AEE282" s="35"/>
      <c r="AEF282" s="35"/>
      <c r="AEG282" s="35"/>
      <c r="AEH282" s="35"/>
      <c r="AEI282" s="35"/>
      <c r="AEJ282" s="35"/>
      <c r="AEK282" s="35"/>
      <c r="AEL282" s="35"/>
      <c r="AEM282" s="35"/>
      <c r="AEN282" s="35"/>
      <c r="AEO282" s="35"/>
      <c r="AEP282" s="35"/>
      <c r="AEQ282" s="35"/>
      <c r="AER282" s="35"/>
      <c r="AES282" s="35"/>
      <c r="AET282" s="35"/>
      <c r="AEU282" s="35"/>
      <c r="AEV282" s="35"/>
      <c r="AEW282" s="35"/>
      <c r="AEX282" s="35"/>
      <c r="AEY282" s="35"/>
      <c r="AEZ282" s="35"/>
      <c r="AFA282" s="35"/>
      <c r="AFB282" s="35"/>
      <c r="AFC282" s="35"/>
      <c r="AFD282" s="35"/>
      <c r="AFE282" s="35"/>
      <c r="AFF282" s="35"/>
      <c r="AFG282" s="35"/>
      <c r="AFH282" s="35"/>
      <c r="AFI282" s="35"/>
      <c r="AFJ282" s="35"/>
      <c r="AFK282" s="35"/>
      <c r="AFL282" s="35"/>
      <c r="AFM282" s="35"/>
      <c r="AFN282" s="35"/>
      <c r="AFO282" s="35"/>
      <c r="AFP282" s="35"/>
      <c r="AFQ282" s="35"/>
      <c r="AFR282" s="35"/>
      <c r="AFS282" s="35"/>
      <c r="AFT282" s="35"/>
      <c r="AFU282" s="35"/>
      <c r="AFV282" s="35"/>
      <c r="AFW282" s="35"/>
      <c r="AFX282" s="35"/>
      <c r="AFY282" s="35"/>
      <c r="AFZ282" s="35"/>
      <c r="AGA282" s="35"/>
      <c r="AGB282" s="35"/>
      <c r="AGC282" s="35"/>
      <c r="AGD282" s="35"/>
      <c r="AGE282" s="35"/>
      <c r="AGF282" s="35"/>
      <c r="AGG282" s="35"/>
      <c r="AGH282" s="35"/>
      <c r="AGI282" s="35"/>
      <c r="AGJ282" s="35"/>
      <c r="AGK282" s="35"/>
      <c r="AGL282" s="35"/>
      <c r="AGM282" s="35"/>
      <c r="AGN282" s="35"/>
      <c r="AGO282" s="35"/>
      <c r="AGP282" s="35"/>
      <c r="AGQ282" s="35"/>
      <c r="AGR282" s="35"/>
      <c r="AGS282" s="35"/>
      <c r="AGT282" s="35"/>
      <c r="AGU282" s="35"/>
      <c r="AGV282" s="35"/>
      <c r="AGW282" s="35"/>
      <c r="AGX282" s="35"/>
      <c r="AGY282" s="35"/>
      <c r="AGZ282" s="35"/>
      <c r="AHA282" s="35"/>
      <c r="AHB282" s="35"/>
      <c r="AHC282" s="35"/>
      <c r="AHD282" s="35"/>
      <c r="AHE282" s="35"/>
      <c r="AHF282" s="35"/>
      <c r="AHG282" s="35"/>
      <c r="AHH282" s="35"/>
      <c r="AHI282" s="35"/>
      <c r="AHJ282" s="35"/>
      <c r="AHK282" s="35"/>
      <c r="AHL282" s="35"/>
      <c r="AHM282" s="35"/>
      <c r="AHN282" s="35"/>
      <c r="AHO282" s="35"/>
      <c r="AHP282" s="35"/>
      <c r="AHQ282" s="35"/>
      <c r="AHR282" s="35"/>
      <c r="AHS282" s="35"/>
      <c r="AHT282" s="35"/>
      <c r="AHU282" s="35"/>
      <c r="AHV282" s="35"/>
      <c r="AHW282" s="35"/>
      <c r="AHX282" s="35"/>
      <c r="AHY282" s="35"/>
      <c r="AHZ282" s="35"/>
      <c r="AIA282" s="35"/>
      <c r="AIB282" s="35"/>
      <c r="AIC282" s="35"/>
      <c r="AID282" s="35"/>
      <c r="AIE282" s="35"/>
      <c r="AIF282" s="35"/>
      <c r="AIG282" s="35"/>
      <c r="AIH282" s="35"/>
      <c r="AII282" s="35"/>
      <c r="AIJ282" s="35"/>
      <c r="AIK282" s="35"/>
      <c r="AIL282" s="35"/>
      <c r="AIM282" s="35"/>
      <c r="AIN282" s="35"/>
      <c r="AIO282" s="35"/>
      <c r="AIP282" s="35"/>
      <c r="AIQ282" s="35"/>
      <c r="AIR282" s="35"/>
      <c r="AIS282" s="35"/>
      <c r="AIT282" s="35"/>
      <c r="AIU282" s="35"/>
      <c r="AIV282" s="35"/>
      <c r="AIW282" s="35"/>
      <c r="AIX282" s="35"/>
      <c r="AIY282" s="35"/>
      <c r="AIZ282" s="35"/>
      <c r="AJA282" s="35"/>
      <c r="AJB282" s="35"/>
      <c r="AJC282" s="35"/>
      <c r="AJD282" s="35"/>
      <c r="AJE282" s="35"/>
      <c r="AJF282" s="35"/>
      <c r="AJG282" s="35"/>
      <c r="AJH282" s="35"/>
      <c r="AJI282" s="35"/>
      <c r="AJJ282" s="35"/>
      <c r="AJK282" s="35"/>
      <c r="AJL282" s="35"/>
      <c r="AJM282" s="35"/>
      <c r="AJN282" s="35"/>
      <c r="AJO282" s="35"/>
      <c r="AJP282" s="35"/>
      <c r="AJQ282" s="35"/>
      <c r="AJR282" s="35"/>
      <c r="AJS282" s="35"/>
      <c r="AJT282" s="35"/>
      <c r="AJU282" s="35"/>
      <c r="AJV282" s="35"/>
      <c r="AJW282" s="35"/>
      <c r="AJX282" s="35"/>
      <c r="AJY282" s="35"/>
      <c r="AJZ282" s="35"/>
      <c r="AKA282" s="35"/>
      <c r="AKB282" s="35"/>
      <c r="AKC282" s="35"/>
      <c r="AKD282" s="35"/>
      <c r="AKE282" s="35"/>
      <c r="AKF282" s="35"/>
      <c r="AKG282" s="35"/>
      <c r="AKH282" s="35"/>
      <c r="AKI282" s="35"/>
      <c r="AKJ282" s="35"/>
      <c r="AKK282" s="35"/>
      <c r="AKL282" s="35"/>
      <c r="AKM282" s="35"/>
      <c r="AKN282" s="35"/>
      <c r="AKO282" s="35"/>
      <c r="AKP282" s="35"/>
      <c r="AKQ282" s="35"/>
      <c r="AKR282" s="35"/>
      <c r="AKS282" s="35"/>
      <c r="AKT282" s="35"/>
      <c r="AKU282" s="35"/>
      <c r="AKV282" s="35"/>
      <c r="AKW282" s="35"/>
      <c r="AKX282" s="35"/>
      <c r="AKY282" s="35"/>
      <c r="AKZ282" s="35"/>
      <c r="ALA282" s="35"/>
      <c r="ALB282" s="35"/>
      <c r="ALC282" s="35"/>
      <c r="ALD282" s="35"/>
      <c r="ALE282" s="35"/>
      <c r="ALF282" s="35"/>
      <c r="ALG282" s="35"/>
      <c r="ALH282" s="35"/>
      <c r="ALI282" s="35"/>
      <c r="ALJ282" s="35"/>
      <c r="ALK282" s="35"/>
      <c r="ALL282" s="35"/>
      <c r="ALM282" s="35"/>
      <c r="ALN282" s="35"/>
      <c r="ALO282" s="35"/>
      <c r="ALP282" s="35"/>
      <c r="ALQ282" s="35"/>
      <c r="ALR282" s="35"/>
      <c r="ALS282" s="35"/>
      <c r="ALT282" s="35"/>
      <c r="ALU282" s="35"/>
      <c r="ALV282" s="35"/>
      <c r="ALW282" s="35"/>
      <c r="ALX282" s="35"/>
      <c r="ALY282" s="35"/>
      <c r="ALZ282" s="35"/>
      <c r="AMA282" s="35"/>
    </row>
    <row r="283" spans="14:1015">
      <c r="N283" s="3">
        <f>Y283*info!T$4+AC283*info!T$5+AG283*info!T$6+AK283*info!T$7+N282</f>
        <v>7.3409999999999949</v>
      </c>
      <c r="P283" s="45">
        <v>243</v>
      </c>
      <c r="Q283" s="131"/>
      <c r="R283" s="131"/>
      <c r="S283" s="161">
        <f t="shared" si="125"/>
        <v>4.3888537549407122E-2</v>
      </c>
      <c r="T283" s="169">
        <f>AA282*$AA$30*$AA$34*(1-$AA$32)+AE282*$AE$30*$AE$34*(1-$AE$32)+AI282*$AI$30*$AI$34*(1-$AI$32)+AM282*$AM$30*$AM$34*(1-$AM$32)+AQ282*$AQ$30*$AQ$34*(1-$AQ$32)+AU282*$AU$30*$AU$34*(1-$AU$32)+Q283-R283+AW282+AX282+Advance!G257</f>
        <v>0.42059999999999892</v>
      </c>
      <c r="U283" s="132">
        <f t="shared" si="134"/>
        <v>0</v>
      </c>
      <c r="V283" s="165">
        <f t="shared" si="113"/>
        <v>0.42059999999999892</v>
      </c>
      <c r="W283" s="166">
        <f t="shared" si="126"/>
        <v>16.367999999999999</v>
      </c>
      <c r="X283" s="49"/>
      <c r="Y283" s="42">
        <f t="shared" si="105"/>
        <v>0</v>
      </c>
      <c r="Z283" s="46">
        <f t="shared" si="127"/>
        <v>0</v>
      </c>
      <c r="AA283" s="47">
        <f t="shared" si="114"/>
        <v>0</v>
      </c>
      <c r="AB283" s="48">
        <f t="shared" si="115"/>
        <v>0.42059999999999892</v>
      </c>
      <c r="AC283" s="49">
        <f t="shared" si="116"/>
        <v>10</v>
      </c>
      <c r="AD283" s="46">
        <f t="shared" si="128"/>
        <v>-10</v>
      </c>
      <c r="AE283" s="46">
        <f t="shared" si="117"/>
        <v>100</v>
      </c>
      <c r="AF283" s="50">
        <f t="shared" si="106"/>
        <v>0.30059999999999892</v>
      </c>
      <c r="AG283" s="42">
        <f t="shared" si="129"/>
        <v>6</v>
      </c>
      <c r="AH283" s="46">
        <f t="shared" si="130"/>
        <v>-6</v>
      </c>
      <c r="AI283" s="46">
        <f t="shared" si="118"/>
        <v>200</v>
      </c>
      <c r="AJ283" s="50">
        <f t="shared" si="107"/>
        <v>0.15659999999999891</v>
      </c>
      <c r="AK283" s="42">
        <f t="shared" si="119"/>
        <v>4</v>
      </c>
      <c r="AL283" s="46">
        <f t="shared" si="131"/>
        <v>0</v>
      </c>
      <c r="AM283" s="46">
        <f t="shared" si="120"/>
        <v>288</v>
      </c>
      <c r="AN283" s="50">
        <f t="shared" si="108"/>
        <v>1.2599999999998918E-2</v>
      </c>
      <c r="AO283" s="42">
        <f t="shared" si="121"/>
        <v>0</v>
      </c>
      <c r="AP283" s="46">
        <f t="shared" si="132"/>
        <v>0</v>
      </c>
      <c r="AQ283" s="46">
        <f t="shared" si="122"/>
        <v>0</v>
      </c>
      <c r="AR283" s="50">
        <f t="shared" si="109"/>
        <v>1.2599999999998918E-2</v>
      </c>
      <c r="AS283" s="42">
        <f t="shared" si="123"/>
        <v>0</v>
      </c>
      <c r="AT283" s="46">
        <f t="shared" si="133"/>
        <v>0</v>
      </c>
      <c r="AU283" s="46">
        <f t="shared" si="124"/>
        <v>0</v>
      </c>
      <c r="AV283" s="51">
        <f t="shared" si="110"/>
        <v>1.2599999999998918E-2</v>
      </c>
      <c r="AW283" s="42">
        <f t="shared" si="111"/>
        <v>0.42059999999999892</v>
      </c>
      <c r="AX283" s="43">
        <f t="shared" si="112"/>
        <v>-0.40800000000000003</v>
      </c>
      <c r="AY283" s="42">
        <f t="shared" si="135"/>
        <v>588</v>
      </c>
      <c r="AZ283" s="52">
        <f t="shared" si="136"/>
        <v>16.367999999999999</v>
      </c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  <c r="QR283" s="35"/>
      <c r="QS283" s="35"/>
      <c r="QT283" s="35"/>
      <c r="QU283" s="35"/>
      <c r="QV283" s="35"/>
      <c r="QW283" s="35"/>
      <c r="QX283" s="35"/>
      <c r="QY283" s="35"/>
      <c r="QZ283" s="35"/>
      <c r="RA283" s="35"/>
      <c r="RB283" s="35"/>
      <c r="RC283" s="35"/>
      <c r="RD283" s="35"/>
      <c r="RE283" s="35"/>
      <c r="RF283" s="35"/>
      <c r="RG283" s="35"/>
      <c r="RH283" s="35"/>
      <c r="RI283" s="35"/>
      <c r="RJ283" s="35"/>
      <c r="RK283" s="35"/>
      <c r="RL283" s="35"/>
      <c r="RM283" s="35"/>
      <c r="RN283" s="35"/>
      <c r="RO283" s="35"/>
      <c r="RP283" s="35"/>
      <c r="RQ283" s="35"/>
      <c r="RR283" s="35"/>
      <c r="RS283" s="35"/>
      <c r="RT283" s="35"/>
      <c r="RU283" s="35"/>
      <c r="RV283" s="35"/>
      <c r="RW283" s="35"/>
      <c r="RX283" s="35"/>
      <c r="RY283" s="35"/>
      <c r="RZ283" s="35"/>
      <c r="SA283" s="35"/>
      <c r="SB283" s="35"/>
      <c r="SC283" s="35"/>
      <c r="SD283" s="35"/>
      <c r="SE283" s="35"/>
      <c r="SF283" s="35"/>
      <c r="SG283" s="35"/>
      <c r="SH283" s="35"/>
      <c r="SI283" s="35"/>
      <c r="SJ283" s="35"/>
      <c r="SK283" s="35"/>
      <c r="SL283" s="35"/>
      <c r="SM283" s="35"/>
      <c r="SN283" s="35"/>
      <c r="SO283" s="35"/>
      <c r="SP283" s="35"/>
      <c r="SQ283" s="35"/>
      <c r="SR283" s="35"/>
      <c r="SS283" s="35"/>
      <c r="ST283" s="35"/>
      <c r="SU283" s="35"/>
      <c r="SV283" s="35"/>
      <c r="SW283" s="35"/>
      <c r="SX283" s="35"/>
      <c r="SY283" s="35"/>
      <c r="SZ283" s="35"/>
      <c r="TA283" s="35"/>
      <c r="TB283" s="35"/>
      <c r="TC283" s="35"/>
      <c r="TD283" s="35"/>
      <c r="TE283" s="35"/>
      <c r="TF283" s="35"/>
      <c r="TG283" s="35"/>
      <c r="TH283" s="35"/>
      <c r="TI283" s="35"/>
      <c r="TJ283" s="35"/>
      <c r="TK283" s="35"/>
      <c r="TL283" s="35"/>
      <c r="TM283" s="35"/>
      <c r="TN283" s="35"/>
      <c r="TO283" s="35"/>
      <c r="TP283" s="35"/>
      <c r="TQ283" s="35"/>
      <c r="TR283" s="35"/>
      <c r="TS283" s="35"/>
      <c r="TT283" s="35"/>
      <c r="TU283" s="35"/>
      <c r="TV283" s="35"/>
      <c r="TW283" s="35"/>
      <c r="TX283" s="35"/>
      <c r="TY283" s="35"/>
      <c r="TZ283" s="35"/>
      <c r="UA283" s="35"/>
      <c r="UB283" s="35"/>
      <c r="UC283" s="35"/>
      <c r="UD283" s="35"/>
      <c r="UE283" s="35"/>
      <c r="UF283" s="35"/>
      <c r="UG283" s="35"/>
      <c r="UH283" s="35"/>
      <c r="UI283" s="35"/>
      <c r="UJ283" s="35"/>
      <c r="UK283" s="35"/>
      <c r="UL283" s="35"/>
      <c r="UM283" s="35"/>
      <c r="UN283" s="35"/>
      <c r="UO283" s="35"/>
      <c r="UP283" s="35"/>
      <c r="UQ283" s="35"/>
      <c r="UR283" s="35"/>
      <c r="US283" s="35"/>
      <c r="UT283" s="35"/>
      <c r="UU283" s="35"/>
      <c r="UV283" s="35"/>
      <c r="UW283" s="35"/>
      <c r="UX283" s="35"/>
      <c r="UY283" s="35"/>
      <c r="UZ283" s="35"/>
      <c r="VA283" s="35"/>
      <c r="VB283" s="35"/>
      <c r="VC283" s="35"/>
      <c r="VD283" s="35"/>
      <c r="VE283" s="35"/>
      <c r="VF283" s="35"/>
      <c r="VG283" s="35"/>
      <c r="VH283" s="35"/>
      <c r="VI283" s="35"/>
      <c r="VJ283" s="35"/>
      <c r="VK283" s="35"/>
      <c r="VL283" s="35"/>
      <c r="VM283" s="35"/>
      <c r="VN283" s="35"/>
      <c r="VO283" s="35"/>
      <c r="VP283" s="35"/>
      <c r="VQ283" s="35"/>
      <c r="VR283" s="35"/>
      <c r="VS283" s="35"/>
      <c r="VT283" s="35"/>
      <c r="VU283" s="35"/>
      <c r="VV283" s="35"/>
      <c r="VW283" s="35"/>
      <c r="VX283" s="35"/>
      <c r="VY283" s="35"/>
      <c r="VZ283" s="35"/>
      <c r="WA283" s="35"/>
      <c r="WB283" s="35"/>
      <c r="WC283" s="35"/>
      <c r="WD283" s="35"/>
      <c r="WE283" s="35"/>
      <c r="WF283" s="35"/>
      <c r="WG283" s="35"/>
      <c r="WH283" s="35"/>
      <c r="WI283" s="35"/>
      <c r="WJ283" s="35"/>
      <c r="WK283" s="35"/>
      <c r="WL283" s="35"/>
      <c r="WM283" s="35"/>
      <c r="WN283" s="35"/>
      <c r="WO283" s="35"/>
      <c r="WP283" s="35"/>
      <c r="WQ283" s="35"/>
      <c r="WR283" s="35"/>
      <c r="WS283" s="35"/>
      <c r="WT283" s="35"/>
      <c r="WU283" s="35"/>
      <c r="WV283" s="35"/>
      <c r="WW283" s="35"/>
      <c r="WX283" s="35"/>
      <c r="WY283" s="35"/>
      <c r="WZ283" s="35"/>
      <c r="XA283" s="35"/>
      <c r="XB283" s="35"/>
      <c r="XC283" s="35"/>
      <c r="XD283" s="35"/>
      <c r="XE283" s="35"/>
      <c r="XF283" s="35"/>
      <c r="XG283" s="35"/>
      <c r="XH283" s="35"/>
      <c r="XI283" s="35"/>
      <c r="XJ283" s="35"/>
      <c r="XK283" s="35"/>
      <c r="XL283" s="35"/>
      <c r="XM283" s="35"/>
      <c r="XN283" s="35"/>
      <c r="XO283" s="35"/>
      <c r="XP283" s="35"/>
      <c r="XQ283" s="35"/>
      <c r="XR283" s="35"/>
      <c r="XS283" s="35"/>
      <c r="XT283" s="35"/>
      <c r="XU283" s="35"/>
      <c r="XV283" s="35"/>
      <c r="XW283" s="35"/>
      <c r="XX283" s="35"/>
      <c r="XY283" s="35"/>
      <c r="XZ283" s="35"/>
      <c r="YA283" s="35"/>
      <c r="YB283" s="35"/>
      <c r="YC283" s="35"/>
      <c r="YD283" s="35"/>
      <c r="YE283" s="35"/>
      <c r="YF283" s="35"/>
      <c r="YG283" s="35"/>
      <c r="YH283" s="35"/>
      <c r="YI283" s="35"/>
      <c r="YJ283" s="35"/>
      <c r="YK283" s="35"/>
      <c r="YL283" s="35"/>
      <c r="YM283" s="35"/>
      <c r="YN283" s="35"/>
      <c r="YO283" s="35"/>
      <c r="YP283" s="35"/>
      <c r="YQ283" s="35"/>
      <c r="YR283" s="35"/>
      <c r="YS283" s="35"/>
      <c r="YT283" s="35"/>
      <c r="YU283" s="35"/>
      <c r="YV283" s="35"/>
      <c r="YW283" s="35"/>
      <c r="YX283" s="35"/>
      <c r="YY283" s="35"/>
      <c r="YZ283" s="35"/>
      <c r="ZA283" s="35"/>
      <c r="ZB283" s="35"/>
      <c r="ZC283" s="35"/>
      <c r="ZD283" s="35"/>
      <c r="ZE283" s="35"/>
      <c r="ZF283" s="35"/>
      <c r="ZG283" s="35"/>
      <c r="ZH283" s="35"/>
      <c r="ZI283" s="35"/>
      <c r="ZJ283" s="35"/>
      <c r="ZK283" s="35"/>
      <c r="ZL283" s="35"/>
      <c r="ZM283" s="35"/>
      <c r="ZN283" s="35"/>
      <c r="ZO283" s="35"/>
      <c r="ZP283" s="35"/>
      <c r="ZQ283" s="35"/>
      <c r="ZR283" s="35"/>
      <c r="ZS283" s="35"/>
      <c r="ZT283" s="35"/>
      <c r="ZU283" s="35"/>
      <c r="ZV283" s="35"/>
      <c r="ZW283" s="35"/>
      <c r="ZX283" s="35"/>
      <c r="ZY283" s="35"/>
      <c r="ZZ283" s="35"/>
      <c r="AAA283" s="35"/>
      <c r="AAB283" s="35"/>
      <c r="AAC283" s="35"/>
      <c r="AAD283" s="35"/>
      <c r="AAE283" s="35"/>
      <c r="AAF283" s="35"/>
      <c r="AAG283" s="35"/>
      <c r="AAH283" s="35"/>
      <c r="AAI283" s="35"/>
      <c r="AAJ283" s="35"/>
      <c r="AAK283" s="35"/>
      <c r="AAL283" s="35"/>
      <c r="AAM283" s="35"/>
      <c r="AAN283" s="35"/>
      <c r="AAO283" s="35"/>
      <c r="AAP283" s="35"/>
      <c r="AAQ283" s="35"/>
      <c r="AAR283" s="35"/>
      <c r="AAS283" s="35"/>
      <c r="AAT283" s="35"/>
      <c r="AAU283" s="35"/>
      <c r="AAV283" s="35"/>
      <c r="AAW283" s="35"/>
      <c r="AAX283" s="35"/>
      <c r="AAY283" s="35"/>
      <c r="AAZ283" s="35"/>
      <c r="ABA283" s="35"/>
      <c r="ABB283" s="35"/>
      <c r="ABC283" s="35"/>
      <c r="ABD283" s="35"/>
      <c r="ABE283" s="35"/>
      <c r="ABF283" s="35"/>
      <c r="ABG283" s="35"/>
      <c r="ABH283" s="35"/>
      <c r="ABI283" s="35"/>
      <c r="ABJ283" s="35"/>
      <c r="ABK283" s="35"/>
      <c r="ABL283" s="35"/>
      <c r="ABM283" s="35"/>
      <c r="ABN283" s="35"/>
      <c r="ABO283" s="35"/>
      <c r="ABP283" s="35"/>
      <c r="ABQ283" s="35"/>
      <c r="ABR283" s="35"/>
      <c r="ABS283" s="35"/>
      <c r="ABT283" s="35"/>
      <c r="ABU283" s="35"/>
      <c r="ABV283" s="35"/>
      <c r="ABW283" s="35"/>
      <c r="ABX283" s="35"/>
      <c r="ABY283" s="35"/>
      <c r="ABZ283" s="35"/>
      <c r="ACA283" s="35"/>
      <c r="ACB283" s="35"/>
      <c r="ACC283" s="35"/>
      <c r="ACD283" s="35"/>
      <c r="ACE283" s="35"/>
      <c r="ACF283" s="35"/>
      <c r="ACG283" s="35"/>
      <c r="ACH283" s="35"/>
      <c r="ACI283" s="35"/>
      <c r="ACJ283" s="35"/>
      <c r="ACK283" s="35"/>
      <c r="ACL283" s="35"/>
      <c r="ACM283" s="35"/>
      <c r="ACN283" s="35"/>
      <c r="ACO283" s="35"/>
      <c r="ACP283" s="35"/>
      <c r="ACQ283" s="35"/>
      <c r="ACR283" s="35"/>
      <c r="ACS283" s="35"/>
      <c r="ACT283" s="35"/>
      <c r="ACU283" s="35"/>
      <c r="ACV283" s="35"/>
      <c r="ACW283" s="35"/>
      <c r="ACX283" s="35"/>
      <c r="ACY283" s="35"/>
      <c r="ACZ283" s="35"/>
      <c r="ADA283" s="35"/>
      <c r="ADB283" s="35"/>
      <c r="ADC283" s="35"/>
      <c r="ADD283" s="35"/>
      <c r="ADE283" s="35"/>
      <c r="ADF283" s="35"/>
      <c r="ADG283" s="35"/>
      <c r="ADH283" s="35"/>
      <c r="ADI283" s="35"/>
      <c r="ADJ283" s="35"/>
      <c r="ADK283" s="35"/>
      <c r="ADL283" s="35"/>
      <c r="ADM283" s="35"/>
      <c r="ADN283" s="35"/>
      <c r="ADO283" s="35"/>
      <c r="ADP283" s="35"/>
      <c r="ADQ283" s="35"/>
      <c r="ADR283" s="35"/>
      <c r="ADS283" s="35"/>
      <c r="ADT283" s="35"/>
      <c r="ADU283" s="35"/>
      <c r="ADV283" s="35"/>
      <c r="ADW283" s="35"/>
      <c r="ADX283" s="35"/>
      <c r="ADY283" s="35"/>
      <c r="ADZ283" s="35"/>
      <c r="AEA283" s="35"/>
      <c r="AEB283" s="35"/>
      <c r="AEC283" s="35"/>
      <c r="AED283" s="35"/>
      <c r="AEE283" s="35"/>
      <c r="AEF283" s="35"/>
      <c r="AEG283" s="35"/>
      <c r="AEH283" s="35"/>
      <c r="AEI283" s="35"/>
      <c r="AEJ283" s="35"/>
      <c r="AEK283" s="35"/>
      <c r="AEL283" s="35"/>
      <c r="AEM283" s="35"/>
      <c r="AEN283" s="35"/>
      <c r="AEO283" s="35"/>
      <c r="AEP283" s="35"/>
      <c r="AEQ283" s="35"/>
      <c r="AER283" s="35"/>
      <c r="AES283" s="35"/>
      <c r="AET283" s="35"/>
      <c r="AEU283" s="35"/>
      <c r="AEV283" s="35"/>
      <c r="AEW283" s="35"/>
      <c r="AEX283" s="35"/>
      <c r="AEY283" s="35"/>
      <c r="AEZ283" s="35"/>
      <c r="AFA283" s="35"/>
      <c r="AFB283" s="35"/>
      <c r="AFC283" s="35"/>
      <c r="AFD283" s="35"/>
      <c r="AFE283" s="35"/>
      <c r="AFF283" s="35"/>
      <c r="AFG283" s="35"/>
      <c r="AFH283" s="35"/>
      <c r="AFI283" s="35"/>
      <c r="AFJ283" s="35"/>
      <c r="AFK283" s="35"/>
      <c r="AFL283" s="35"/>
      <c r="AFM283" s="35"/>
      <c r="AFN283" s="35"/>
      <c r="AFO283" s="35"/>
      <c r="AFP283" s="35"/>
      <c r="AFQ283" s="35"/>
      <c r="AFR283" s="35"/>
      <c r="AFS283" s="35"/>
      <c r="AFT283" s="35"/>
      <c r="AFU283" s="35"/>
      <c r="AFV283" s="35"/>
      <c r="AFW283" s="35"/>
      <c r="AFX283" s="35"/>
      <c r="AFY283" s="35"/>
      <c r="AFZ283" s="35"/>
      <c r="AGA283" s="35"/>
      <c r="AGB283" s="35"/>
      <c r="AGC283" s="35"/>
      <c r="AGD283" s="35"/>
      <c r="AGE283" s="35"/>
      <c r="AGF283" s="35"/>
      <c r="AGG283" s="35"/>
      <c r="AGH283" s="35"/>
      <c r="AGI283" s="35"/>
      <c r="AGJ283" s="35"/>
      <c r="AGK283" s="35"/>
      <c r="AGL283" s="35"/>
      <c r="AGM283" s="35"/>
      <c r="AGN283" s="35"/>
      <c r="AGO283" s="35"/>
      <c r="AGP283" s="35"/>
      <c r="AGQ283" s="35"/>
      <c r="AGR283" s="35"/>
      <c r="AGS283" s="35"/>
      <c r="AGT283" s="35"/>
      <c r="AGU283" s="35"/>
      <c r="AGV283" s="35"/>
      <c r="AGW283" s="35"/>
      <c r="AGX283" s="35"/>
      <c r="AGY283" s="35"/>
      <c r="AGZ283" s="35"/>
      <c r="AHA283" s="35"/>
      <c r="AHB283" s="35"/>
      <c r="AHC283" s="35"/>
      <c r="AHD283" s="35"/>
      <c r="AHE283" s="35"/>
      <c r="AHF283" s="35"/>
      <c r="AHG283" s="35"/>
      <c r="AHH283" s="35"/>
      <c r="AHI283" s="35"/>
      <c r="AHJ283" s="35"/>
      <c r="AHK283" s="35"/>
      <c r="AHL283" s="35"/>
      <c r="AHM283" s="35"/>
      <c r="AHN283" s="35"/>
      <c r="AHO283" s="35"/>
      <c r="AHP283" s="35"/>
      <c r="AHQ283" s="35"/>
      <c r="AHR283" s="35"/>
      <c r="AHS283" s="35"/>
      <c r="AHT283" s="35"/>
      <c r="AHU283" s="35"/>
      <c r="AHV283" s="35"/>
      <c r="AHW283" s="35"/>
      <c r="AHX283" s="35"/>
      <c r="AHY283" s="35"/>
      <c r="AHZ283" s="35"/>
      <c r="AIA283" s="35"/>
      <c r="AIB283" s="35"/>
      <c r="AIC283" s="35"/>
      <c r="AID283" s="35"/>
      <c r="AIE283" s="35"/>
      <c r="AIF283" s="35"/>
      <c r="AIG283" s="35"/>
      <c r="AIH283" s="35"/>
      <c r="AII283" s="35"/>
      <c r="AIJ283" s="35"/>
      <c r="AIK283" s="35"/>
      <c r="AIL283" s="35"/>
      <c r="AIM283" s="35"/>
      <c r="AIN283" s="35"/>
      <c r="AIO283" s="35"/>
      <c r="AIP283" s="35"/>
      <c r="AIQ283" s="35"/>
      <c r="AIR283" s="35"/>
      <c r="AIS283" s="35"/>
      <c r="AIT283" s="35"/>
      <c r="AIU283" s="35"/>
      <c r="AIV283" s="35"/>
      <c r="AIW283" s="35"/>
      <c r="AIX283" s="35"/>
      <c r="AIY283" s="35"/>
      <c r="AIZ283" s="35"/>
      <c r="AJA283" s="35"/>
      <c r="AJB283" s="35"/>
      <c r="AJC283" s="35"/>
      <c r="AJD283" s="35"/>
      <c r="AJE283" s="35"/>
      <c r="AJF283" s="35"/>
      <c r="AJG283" s="35"/>
      <c r="AJH283" s="35"/>
      <c r="AJI283" s="35"/>
      <c r="AJJ283" s="35"/>
      <c r="AJK283" s="35"/>
      <c r="AJL283" s="35"/>
      <c r="AJM283" s="35"/>
      <c r="AJN283" s="35"/>
      <c r="AJO283" s="35"/>
      <c r="AJP283" s="35"/>
      <c r="AJQ283" s="35"/>
      <c r="AJR283" s="35"/>
      <c r="AJS283" s="35"/>
      <c r="AJT283" s="35"/>
      <c r="AJU283" s="35"/>
      <c r="AJV283" s="35"/>
      <c r="AJW283" s="35"/>
      <c r="AJX283" s="35"/>
      <c r="AJY283" s="35"/>
      <c r="AJZ283" s="35"/>
      <c r="AKA283" s="35"/>
      <c r="AKB283" s="35"/>
      <c r="AKC283" s="35"/>
      <c r="AKD283" s="35"/>
      <c r="AKE283" s="35"/>
      <c r="AKF283" s="35"/>
      <c r="AKG283" s="35"/>
      <c r="AKH283" s="35"/>
      <c r="AKI283" s="35"/>
      <c r="AKJ283" s="35"/>
      <c r="AKK283" s="35"/>
      <c r="AKL283" s="35"/>
      <c r="AKM283" s="35"/>
      <c r="AKN283" s="35"/>
      <c r="AKO283" s="35"/>
      <c r="AKP283" s="35"/>
      <c r="AKQ283" s="35"/>
      <c r="AKR283" s="35"/>
      <c r="AKS283" s="35"/>
      <c r="AKT283" s="35"/>
      <c r="AKU283" s="35"/>
      <c r="AKV283" s="35"/>
      <c r="AKW283" s="35"/>
      <c r="AKX283" s="35"/>
      <c r="AKY283" s="35"/>
      <c r="AKZ283" s="35"/>
      <c r="ALA283" s="35"/>
      <c r="ALB283" s="35"/>
      <c r="ALC283" s="35"/>
      <c r="ALD283" s="35"/>
      <c r="ALE283" s="35"/>
      <c r="ALF283" s="35"/>
      <c r="ALG283" s="35"/>
      <c r="ALH283" s="35"/>
      <c r="ALI283" s="35"/>
      <c r="ALJ283" s="35"/>
      <c r="ALK283" s="35"/>
      <c r="ALL283" s="35"/>
      <c r="ALM283" s="35"/>
      <c r="ALN283" s="35"/>
      <c r="ALO283" s="35"/>
      <c r="ALP283" s="35"/>
      <c r="ALQ283" s="35"/>
      <c r="ALR283" s="35"/>
      <c r="ALS283" s="35"/>
      <c r="ALT283" s="35"/>
      <c r="ALU283" s="35"/>
      <c r="ALV283" s="35"/>
      <c r="ALW283" s="35"/>
      <c r="ALX283" s="35"/>
      <c r="ALY283" s="35"/>
      <c r="ALZ283" s="35"/>
      <c r="AMA283" s="35"/>
    </row>
    <row r="284" spans="14:1015">
      <c r="N284" s="3">
        <f>Y284*info!T$4+AC284*info!T$5+AG284*info!T$6+AK284*info!T$7+N283</f>
        <v>7.4009999999999945</v>
      </c>
      <c r="P284" s="45">
        <v>244</v>
      </c>
      <c r="Q284" s="131"/>
      <c r="R284" s="131"/>
      <c r="S284" s="161">
        <f t="shared" si="125"/>
        <v>4.4215810276679854E-2</v>
      </c>
      <c r="T284" s="169">
        <f>AA283*$AA$30*$AA$34*(1-$AA$32)+AE283*$AE$30*$AE$34*(1-$AE$32)+AI283*$AI$30*$AI$34*(1-$AI$32)+AM283*$AM$30*$AM$34*(1-$AM$32)+AQ283*$AQ$30*$AQ$34*(1-$AQ$32)+AU283*$AU$30*$AU$34*(1-$AU$32)+Q284-R284+AW283+AX283+Advance!G258</f>
        <v>0.42179999999999895</v>
      </c>
      <c r="U284" s="132">
        <f t="shared" si="134"/>
        <v>0</v>
      </c>
      <c r="V284" s="165">
        <f t="shared" si="113"/>
        <v>0.42179999999999895</v>
      </c>
      <c r="W284" s="166">
        <f t="shared" si="126"/>
        <v>16.512</v>
      </c>
      <c r="X284" s="49"/>
      <c r="Y284" s="42">
        <f t="shared" si="105"/>
        <v>0</v>
      </c>
      <c r="Z284" s="46">
        <f t="shared" si="127"/>
        <v>0</v>
      </c>
      <c r="AA284" s="47">
        <f t="shared" si="114"/>
        <v>0</v>
      </c>
      <c r="AB284" s="48">
        <f t="shared" si="115"/>
        <v>0.42179999999999895</v>
      </c>
      <c r="AC284" s="49">
        <f t="shared" si="116"/>
        <v>10</v>
      </c>
      <c r="AD284" s="46">
        <f t="shared" si="128"/>
        <v>-10</v>
      </c>
      <c r="AE284" s="46">
        <f t="shared" si="117"/>
        <v>100</v>
      </c>
      <c r="AF284" s="50">
        <f t="shared" si="106"/>
        <v>0.30179999999999896</v>
      </c>
      <c r="AG284" s="42">
        <f t="shared" si="129"/>
        <v>5</v>
      </c>
      <c r="AH284" s="46">
        <f t="shared" si="130"/>
        <v>-5</v>
      </c>
      <c r="AI284" s="46">
        <f t="shared" si="118"/>
        <v>200</v>
      </c>
      <c r="AJ284" s="50">
        <f t="shared" si="107"/>
        <v>0.18179999999999896</v>
      </c>
      <c r="AK284" s="42">
        <f t="shared" si="119"/>
        <v>5</v>
      </c>
      <c r="AL284" s="46">
        <f t="shared" si="131"/>
        <v>-1</v>
      </c>
      <c r="AM284" s="46">
        <f t="shared" si="120"/>
        <v>292</v>
      </c>
      <c r="AN284" s="50">
        <f t="shared" si="108"/>
        <v>1.7999999999989691E-3</v>
      </c>
      <c r="AO284" s="42">
        <f t="shared" si="121"/>
        <v>0</v>
      </c>
      <c r="AP284" s="46">
        <f t="shared" si="132"/>
        <v>0</v>
      </c>
      <c r="AQ284" s="46">
        <f t="shared" si="122"/>
        <v>0</v>
      </c>
      <c r="AR284" s="50">
        <f t="shared" si="109"/>
        <v>1.7999999999989691E-3</v>
      </c>
      <c r="AS284" s="42">
        <f t="shared" si="123"/>
        <v>0</v>
      </c>
      <c r="AT284" s="46">
        <f t="shared" si="133"/>
        <v>0</v>
      </c>
      <c r="AU284" s="46">
        <f t="shared" si="124"/>
        <v>0</v>
      </c>
      <c r="AV284" s="51">
        <f t="shared" si="110"/>
        <v>1.7999999999989691E-3</v>
      </c>
      <c r="AW284" s="42">
        <f t="shared" si="111"/>
        <v>0.42179999999999895</v>
      </c>
      <c r="AX284" s="43">
        <f t="shared" si="112"/>
        <v>-0.42</v>
      </c>
      <c r="AY284" s="42">
        <f t="shared" si="135"/>
        <v>592</v>
      </c>
      <c r="AZ284" s="52">
        <f t="shared" si="136"/>
        <v>16.512</v>
      </c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  <c r="QR284" s="35"/>
      <c r="QS284" s="35"/>
      <c r="QT284" s="35"/>
      <c r="QU284" s="35"/>
      <c r="QV284" s="35"/>
      <c r="QW284" s="35"/>
      <c r="QX284" s="35"/>
      <c r="QY284" s="35"/>
      <c r="QZ284" s="35"/>
      <c r="RA284" s="35"/>
      <c r="RB284" s="35"/>
      <c r="RC284" s="35"/>
      <c r="RD284" s="35"/>
      <c r="RE284" s="35"/>
      <c r="RF284" s="35"/>
      <c r="RG284" s="35"/>
      <c r="RH284" s="35"/>
      <c r="RI284" s="35"/>
      <c r="RJ284" s="35"/>
      <c r="RK284" s="35"/>
      <c r="RL284" s="35"/>
      <c r="RM284" s="35"/>
      <c r="RN284" s="35"/>
      <c r="RO284" s="35"/>
      <c r="RP284" s="35"/>
      <c r="RQ284" s="35"/>
      <c r="RR284" s="35"/>
      <c r="RS284" s="35"/>
      <c r="RT284" s="35"/>
      <c r="RU284" s="35"/>
      <c r="RV284" s="35"/>
      <c r="RW284" s="35"/>
      <c r="RX284" s="35"/>
      <c r="RY284" s="35"/>
      <c r="RZ284" s="35"/>
      <c r="SA284" s="35"/>
      <c r="SB284" s="35"/>
      <c r="SC284" s="35"/>
      <c r="SD284" s="35"/>
      <c r="SE284" s="35"/>
      <c r="SF284" s="35"/>
      <c r="SG284" s="35"/>
      <c r="SH284" s="35"/>
      <c r="SI284" s="35"/>
      <c r="SJ284" s="35"/>
      <c r="SK284" s="35"/>
      <c r="SL284" s="35"/>
      <c r="SM284" s="35"/>
      <c r="SN284" s="35"/>
      <c r="SO284" s="35"/>
      <c r="SP284" s="35"/>
      <c r="SQ284" s="35"/>
      <c r="SR284" s="35"/>
      <c r="SS284" s="35"/>
      <c r="ST284" s="35"/>
      <c r="SU284" s="35"/>
      <c r="SV284" s="35"/>
      <c r="SW284" s="35"/>
      <c r="SX284" s="35"/>
      <c r="SY284" s="35"/>
      <c r="SZ284" s="35"/>
      <c r="TA284" s="35"/>
      <c r="TB284" s="35"/>
      <c r="TC284" s="35"/>
      <c r="TD284" s="35"/>
      <c r="TE284" s="35"/>
      <c r="TF284" s="35"/>
      <c r="TG284" s="35"/>
      <c r="TH284" s="35"/>
      <c r="TI284" s="35"/>
      <c r="TJ284" s="35"/>
      <c r="TK284" s="35"/>
      <c r="TL284" s="35"/>
      <c r="TM284" s="35"/>
      <c r="TN284" s="35"/>
      <c r="TO284" s="35"/>
      <c r="TP284" s="35"/>
      <c r="TQ284" s="35"/>
      <c r="TR284" s="35"/>
      <c r="TS284" s="35"/>
      <c r="TT284" s="35"/>
      <c r="TU284" s="35"/>
      <c r="TV284" s="35"/>
      <c r="TW284" s="35"/>
      <c r="TX284" s="35"/>
      <c r="TY284" s="35"/>
      <c r="TZ284" s="35"/>
      <c r="UA284" s="35"/>
      <c r="UB284" s="35"/>
      <c r="UC284" s="35"/>
      <c r="UD284" s="35"/>
      <c r="UE284" s="35"/>
      <c r="UF284" s="35"/>
      <c r="UG284" s="35"/>
      <c r="UH284" s="35"/>
      <c r="UI284" s="35"/>
      <c r="UJ284" s="35"/>
      <c r="UK284" s="35"/>
      <c r="UL284" s="35"/>
      <c r="UM284" s="35"/>
      <c r="UN284" s="35"/>
      <c r="UO284" s="35"/>
      <c r="UP284" s="35"/>
      <c r="UQ284" s="35"/>
      <c r="UR284" s="35"/>
      <c r="US284" s="35"/>
      <c r="UT284" s="35"/>
      <c r="UU284" s="35"/>
      <c r="UV284" s="35"/>
      <c r="UW284" s="35"/>
      <c r="UX284" s="35"/>
      <c r="UY284" s="35"/>
      <c r="UZ284" s="35"/>
      <c r="VA284" s="35"/>
      <c r="VB284" s="35"/>
      <c r="VC284" s="35"/>
      <c r="VD284" s="35"/>
      <c r="VE284" s="35"/>
      <c r="VF284" s="35"/>
      <c r="VG284" s="35"/>
      <c r="VH284" s="35"/>
      <c r="VI284" s="35"/>
      <c r="VJ284" s="35"/>
      <c r="VK284" s="35"/>
      <c r="VL284" s="35"/>
      <c r="VM284" s="35"/>
      <c r="VN284" s="35"/>
      <c r="VO284" s="35"/>
      <c r="VP284" s="35"/>
      <c r="VQ284" s="35"/>
      <c r="VR284" s="35"/>
      <c r="VS284" s="35"/>
      <c r="VT284" s="35"/>
      <c r="VU284" s="35"/>
      <c r="VV284" s="35"/>
      <c r="VW284" s="35"/>
      <c r="VX284" s="35"/>
      <c r="VY284" s="35"/>
      <c r="VZ284" s="35"/>
      <c r="WA284" s="35"/>
      <c r="WB284" s="35"/>
      <c r="WC284" s="35"/>
      <c r="WD284" s="35"/>
      <c r="WE284" s="35"/>
      <c r="WF284" s="35"/>
      <c r="WG284" s="35"/>
      <c r="WH284" s="35"/>
      <c r="WI284" s="35"/>
      <c r="WJ284" s="35"/>
      <c r="WK284" s="35"/>
      <c r="WL284" s="35"/>
      <c r="WM284" s="35"/>
      <c r="WN284" s="35"/>
      <c r="WO284" s="35"/>
      <c r="WP284" s="35"/>
      <c r="WQ284" s="35"/>
      <c r="WR284" s="35"/>
      <c r="WS284" s="35"/>
      <c r="WT284" s="35"/>
      <c r="WU284" s="35"/>
      <c r="WV284" s="35"/>
      <c r="WW284" s="35"/>
      <c r="WX284" s="35"/>
      <c r="WY284" s="35"/>
      <c r="WZ284" s="35"/>
      <c r="XA284" s="35"/>
      <c r="XB284" s="35"/>
      <c r="XC284" s="35"/>
      <c r="XD284" s="35"/>
      <c r="XE284" s="35"/>
      <c r="XF284" s="35"/>
      <c r="XG284" s="35"/>
      <c r="XH284" s="35"/>
      <c r="XI284" s="35"/>
      <c r="XJ284" s="35"/>
      <c r="XK284" s="35"/>
      <c r="XL284" s="35"/>
      <c r="XM284" s="35"/>
      <c r="XN284" s="35"/>
      <c r="XO284" s="35"/>
      <c r="XP284" s="35"/>
      <c r="XQ284" s="35"/>
      <c r="XR284" s="35"/>
      <c r="XS284" s="35"/>
      <c r="XT284" s="35"/>
      <c r="XU284" s="35"/>
      <c r="XV284" s="35"/>
      <c r="XW284" s="35"/>
      <c r="XX284" s="35"/>
      <c r="XY284" s="35"/>
      <c r="XZ284" s="35"/>
      <c r="YA284" s="35"/>
      <c r="YB284" s="35"/>
      <c r="YC284" s="35"/>
      <c r="YD284" s="35"/>
      <c r="YE284" s="35"/>
      <c r="YF284" s="35"/>
      <c r="YG284" s="35"/>
      <c r="YH284" s="35"/>
      <c r="YI284" s="35"/>
      <c r="YJ284" s="35"/>
      <c r="YK284" s="35"/>
      <c r="YL284" s="35"/>
      <c r="YM284" s="35"/>
      <c r="YN284" s="35"/>
      <c r="YO284" s="35"/>
      <c r="YP284" s="35"/>
      <c r="YQ284" s="35"/>
      <c r="YR284" s="35"/>
      <c r="YS284" s="35"/>
      <c r="YT284" s="35"/>
      <c r="YU284" s="35"/>
      <c r="YV284" s="35"/>
      <c r="YW284" s="35"/>
      <c r="YX284" s="35"/>
      <c r="YY284" s="35"/>
      <c r="YZ284" s="35"/>
      <c r="ZA284" s="35"/>
      <c r="ZB284" s="35"/>
      <c r="ZC284" s="35"/>
      <c r="ZD284" s="35"/>
      <c r="ZE284" s="35"/>
      <c r="ZF284" s="35"/>
      <c r="ZG284" s="35"/>
      <c r="ZH284" s="35"/>
      <c r="ZI284" s="35"/>
      <c r="ZJ284" s="35"/>
      <c r="ZK284" s="35"/>
      <c r="ZL284" s="35"/>
      <c r="ZM284" s="35"/>
      <c r="ZN284" s="35"/>
      <c r="ZO284" s="35"/>
      <c r="ZP284" s="35"/>
      <c r="ZQ284" s="35"/>
      <c r="ZR284" s="35"/>
      <c r="ZS284" s="35"/>
      <c r="ZT284" s="35"/>
      <c r="ZU284" s="35"/>
      <c r="ZV284" s="35"/>
      <c r="ZW284" s="35"/>
      <c r="ZX284" s="35"/>
      <c r="ZY284" s="35"/>
      <c r="ZZ284" s="35"/>
      <c r="AAA284" s="35"/>
      <c r="AAB284" s="35"/>
      <c r="AAC284" s="35"/>
      <c r="AAD284" s="35"/>
      <c r="AAE284" s="35"/>
      <c r="AAF284" s="35"/>
      <c r="AAG284" s="35"/>
      <c r="AAH284" s="35"/>
      <c r="AAI284" s="35"/>
      <c r="AAJ284" s="35"/>
      <c r="AAK284" s="35"/>
      <c r="AAL284" s="35"/>
      <c r="AAM284" s="35"/>
      <c r="AAN284" s="35"/>
      <c r="AAO284" s="35"/>
      <c r="AAP284" s="35"/>
      <c r="AAQ284" s="35"/>
      <c r="AAR284" s="35"/>
      <c r="AAS284" s="35"/>
      <c r="AAT284" s="35"/>
      <c r="AAU284" s="35"/>
      <c r="AAV284" s="35"/>
      <c r="AAW284" s="35"/>
      <c r="AAX284" s="35"/>
      <c r="AAY284" s="35"/>
      <c r="AAZ284" s="35"/>
      <c r="ABA284" s="35"/>
      <c r="ABB284" s="35"/>
      <c r="ABC284" s="35"/>
      <c r="ABD284" s="35"/>
      <c r="ABE284" s="35"/>
      <c r="ABF284" s="35"/>
      <c r="ABG284" s="35"/>
      <c r="ABH284" s="35"/>
      <c r="ABI284" s="35"/>
      <c r="ABJ284" s="35"/>
      <c r="ABK284" s="35"/>
      <c r="ABL284" s="35"/>
      <c r="ABM284" s="35"/>
      <c r="ABN284" s="35"/>
      <c r="ABO284" s="35"/>
      <c r="ABP284" s="35"/>
      <c r="ABQ284" s="35"/>
      <c r="ABR284" s="35"/>
      <c r="ABS284" s="35"/>
      <c r="ABT284" s="35"/>
      <c r="ABU284" s="35"/>
      <c r="ABV284" s="35"/>
      <c r="ABW284" s="35"/>
      <c r="ABX284" s="35"/>
      <c r="ABY284" s="35"/>
      <c r="ABZ284" s="35"/>
      <c r="ACA284" s="35"/>
      <c r="ACB284" s="35"/>
      <c r="ACC284" s="35"/>
      <c r="ACD284" s="35"/>
      <c r="ACE284" s="35"/>
      <c r="ACF284" s="35"/>
      <c r="ACG284" s="35"/>
      <c r="ACH284" s="35"/>
      <c r="ACI284" s="35"/>
      <c r="ACJ284" s="35"/>
      <c r="ACK284" s="35"/>
      <c r="ACL284" s="35"/>
      <c r="ACM284" s="35"/>
      <c r="ACN284" s="35"/>
      <c r="ACO284" s="35"/>
      <c r="ACP284" s="35"/>
      <c r="ACQ284" s="35"/>
      <c r="ACR284" s="35"/>
      <c r="ACS284" s="35"/>
      <c r="ACT284" s="35"/>
      <c r="ACU284" s="35"/>
      <c r="ACV284" s="35"/>
      <c r="ACW284" s="35"/>
      <c r="ACX284" s="35"/>
      <c r="ACY284" s="35"/>
      <c r="ACZ284" s="35"/>
      <c r="ADA284" s="35"/>
      <c r="ADB284" s="35"/>
      <c r="ADC284" s="35"/>
      <c r="ADD284" s="35"/>
      <c r="ADE284" s="35"/>
      <c r="ADF284" s="35"/>
      <c r="ADG284" s="35"/>
      <c r="ADH284" s="35"/>
      <c r="ADI284" s="35"/>
      <c r="ADJ284" s="35"/>
      <c r="ADK284" s="35"/>
      <c r="ADL284" s="35"/>
      <c r="ADM284" s="35"/>
      <c r="ADN284" s="35"/>
      <c r="ADO284" s="35"/>
      <c r="ADP284" s="35"/>
      <c r="ADQ284" s="35"/>
      <c r="ADR284" s="35"/>
      <c r="ADS284" s="35"/>
      <c r="ADT284" s="35"/>
      <c r="ADU284" s="35"/>
      <c r="ADV284" s="35"/>
      <c r="ADW284" s="35"/>
      <c r="ADX284" s="35"/>
      <c r="ADY284" s="35"/>
      <c r="ADZ284" s="35"/>
      <c r="AEA284" s="35"/>
      <c r="AEB284" s="35"/>
      <c r="AEC284" s="35"/>
      <c r="AED284" s="35"/>
      <c r="AEE284" s="35"/>
      <c r="AEF284" s="35"/>
      <c r="AEG284" s="35"/>
      <c r="AEH284" s="35"/>
      <c r="AEI284" s="35"/>
      <c r="AEJ284" s="35"/>
      <c r="AEK284" s="35"/>
      <c r="AEL284" s="35"/>
      <c r="AEM284" s="35"/>
      <c r="AEN284" s="35"/>
      <c r="AEO284" s="35"/>
      <c r="AEP284" s="35"/>
      <c r="AEQ284" s="35"/>
      <c r="AER284" s="35"/>
      <c r="AES284" s="35"/>
      <c r="AET284" s="35"/>
      <c r="AEU284" s="35"/>
      <c r="AEV284" s="35"/>
      <c r="AEW284" s="35"/>
      <c r="AEX284" s="35"/>
      <c r="AEY284" s="35"/>
      <c r="AEZ284" s="35"/>
      <c r="AFA284" s="35"/>
      <c r="AFB284" s="35"/>
      <c r="AFC284" s="35"/>
      <c r="AFD284" s="35"/>
      <c r="AFE284" s="35"/>
      <c r="AFF284" s="35"/>
      <c r="AFG284" s="35"/>
      <c r="AFH284" s="35"/>
      <c r="AFI284" s="35"/>
      <c r="AFJ284" s="35"/>
      <c r="AFK284" s="35"/>
      <c r="AFL284" s="35"/>
      <c r="AFM284" s="35"/>
      <c r="AFN284" s="35"/>
      <c r="AFO284" s="35"/>
      <c r="AFP284" s="35"/>
      <c r="AFQ284" s="35"/>
      <c r="AFR284" s="35"/>
      <c r="AFS284" s="35"/>
      <c r="AFT284" s="35"/>
      <c r="AFU284" s="35"/>
      <c r="AFV284" s="35"/>
      <c r="AFW284" s="35"/>
      <c r="AFX284" s="35"/>
      <c r="AFY284" s="35"/>
      <c r="AFZ284" s="35"/>
      <c r="AGA284" s="35"/>
      <c r="AGB284" s="35"/>
      <c r="AGC284" s="35"/>
      <c r="AGD284" s="35"/>
      <c r="AGE284" s="35"/>
      <c r="AGF284" s="35"/>
      <c r="AGG284" s="35"/>
      <c r="AGH284" s="35"/>
      <c r="AGI284" s="35"/>
      <c r="AGJ284" s="35"/>
      <c r="AGK284" s="35"/>
      <c r="AGL284" s="35"/>
      <c r="AGM284" s="35"/>
      <c r="AGN284" s="35"/>
      <c r="AGO284" s="35"/>
      <c r="AGP284" s="35"/>
      <c r="AGQ284" s="35"/>
      <c r="AGR284" s="35"/>
      <c r="AGS284" s="35"/>
      <c r="AGT284" s="35"/>
      <c r="AGU284" s="35"/>
      <c r="AGV284" s="35"/>
      <c r="AGW284" s="35"/>
      <c r="AGX284" s="35"/>
      <c r="AGY284" s="35"/>
      <c r="AGZ284" s="35"/>
      <c r="AHA284" s="35"/>
      <c r="AHB284" s="35"/>
      <c r="AHC284" s="35"/>
      <c r="AHD284" s="35"/>
      <c r="AHE284" s="35"/>
      <c r="AHF284" s="35"/>
      <c r="AHG284" s="35"/>
      <c r="AHH284" s="35"/>
      <c r="AHI284" s="35"/>
      <c r="AHJ284" s="35"/>
      <c r="AHK284" s="35"/>
      <c r="AHL284" s="35"/>
      <c r="AHM284" s="35"/>
      <c r="AHN284" s="35"/>
      <c r="AHO284" s="35"/>
      <c r="AHP284" s="35"/>
      <c r="AHQ284" s="35"/>
      <c r="AHR284" s="35"/>
      <c r="AHS284" s="35"/>
      <c r="AHT284" s="35"/>
      <c r="AHU284" s="35"/>
      <c r="AHV284" s="35"/>
      <c r="AHW284" s="35"/>
      <c r="AHX284" s="35"/>
      <c r="AHY284" s="35"/>
      <c r="AHZ284" s="35"/>
      <c r="AIA284" s="35"/>
      <c r="AIB284" s="35"/>
      <c r="AIC284" s="35"/>
      <c r="AID284" s="35"/>
      <c r="AIE284" s="35"/>
      <c r="AIF284" s="35"/>
      <c r="AIG284" s="35"/>
      <c r="AIH284" s="35"/>
      <c r="AII284" s="35"/>
      <c r="AIJ284" s="35"/>
      <c r="AIK284" s="35"/>
      <c r="AIL284" s="35"/>
      <c r="AIM284" s="35"/>
      <c r="AIN284" s="35"/>
      <c r="AIO284" s="35"/>
      <c r="AIP284" s="35"/>
      <c r="AIQ284" s="35"/>
      <c r="AIR284" s="35"/>
      <c r="AIS284" s="35"/>
      <c r="AIT284" s="35"/>
      <c r="AIU284" s="35"/>
      <c r="AIV284" s="35"/>
      <c r="AIW284" s="35"/>
      <c r="AIX284" s="35"/>
      <c r="AIY284" s="35"/>
      <c r="AIZ284" s="35"/>
      <c r="AJA284" s="35"/>
      <c r="AJB284" s="35"/>
      <c r="AJC284" s="35"/>
      <c r="AJD284" s="35"/>
      <c r="AJE284" s="35"/>
      <c r="AJF284" s="35"/>
      <c r="AJG284" s="35"/>
      <c r="AJH284" s="35"/>
      <c r="AJI284" s="35"/>
      <c r="AJJ284" s="35"/>
      <c r="AJK284" s="35"/>
      <c r="AJL284" s="35"/>
      <c r="AJM284" s="35"/>
      <c r="AJN284" s="35"/>
      <c r="AJO284" s="35"/>
      <c r="AJP284" s="35"/>
      <c r="AJQ284" s="35"/>
      <c r="AJR284" s="35"/>
      <c r="AJS284" s="35"/>
      <c r="AJT284" s="35"/>
      <c r="AJU284" s="35"/>
      <c r="AJV284" s="35"/>
      <c r="AJW284" s="35"/>
      <c r="AJX284" s="35"/>
      <c r="AJY284" s="35"/>
      <c r="AJZ284" s="35"/>
      <c r="AKA284" s="35"/>
      <c r="AKB284" s="35"/>
      <c r="AKC284" s="35"/>
      <c r="AKD284" s="35"/>
      <c r="AKE284" s="35"/>
      <c r="AKF284" s="35"/>
      <c r="AKG284" s="35"/>
      <c r="AKH284" s="35"/>
      <c r="AKI284" s="35"/>
      <c r="AKJ284" s="35"/>
      <c r="AKK284" s="35"/>
      <c r="AKL284" s="35"/>
      <c r="AKM284" s="35"/>
      <c r="AKN284" s="35"/>
      <c r="AKO284" s="35"/>
      <c r="AKP284" s="35"/>
      <c r="AKQ284" s="35"/>
      <c r="AKR284" s="35"/>
      <c r="AKS284" s="35"/>
      <c r="AKT284" s="35"/>
      <c r="AKU284" s="35"/>
      <c r="AKV284" s="35"/>
      <c r="AKW284" s="35"/>
      <c r="AKX284" s="35"/>
      <c r="AKY284" s="35"/>
      <c r="AKZ284" s="35"/>
      <c r="ALA284" s="35"/>
      <c r="ALB284" s="35"/>
      <c r="ALC284" s="35"/>
      <c r="ALD284" s="35"/>
      <c r="ALE284" s="35"/>
      <c r="ALF284" s="35"/>
      <c r="ALG284" s="35"/>
      <c r="ALH284" s="35"/>
      <c r="ALI284" s="35"/>
      <c r="ALJ284" s="35"/>
      <c r="ALK284" s="35"/>
      <c r="ALL284" s="35"/>
      <c r="ALM284" s="35"/>
      <c r="ALN284" s="35"/>
      <c r="ALO284" s="35"/>
      <c r="ALP284" s="35"/>
      <c r="ALQ284" s="35"/>
      <c r="ALR284" s="35"/>
      <c r="ALS284" s="35"/>
      <c r="ALT284" s="35"/>
      <c r="ALU284" s="35"/>
      <c r="ALV284" s="35"/>
      <c r="ALW284" s="35"/>
      <c r="ALX284" s="35"/>
      <c r="ALY284" s="35"/>
      <c r="ALZ284" s="35"/>
      <c r="AMA284" s="35"/>
    </row>
    <row r="285" spans="14:1015">
      <c r="N285" s="3">
        <f>Y285*info!T$4+AC285*info!T$5+AG285*info!T$6+AK285*info!T$7+N284</f>
        <v>7.4609999999999941</v>
      </c>
      <c r="P285" s="45">
        <v>245</v>
      </c>
      <c r="Q285" s="131"/>
      <c r="R285" s="131"/>
      <c r="S285" s="161">
        <f t="shared" si="125"/>
        <v>4.4543083003952579E-2</v>
      </c>
      <c r="T285" s="169">
        <f>AA284*$AA$30*$AA$34*(1-$AA$32)+AE284*$AE$30*$AE$34*(1-$AE$32)+AI284*$AI$30*$AI$34*(1-$AI$32)+AM284*$AM$30*$AM$34*(1-$AM$32)+AQ284*$AQ$30*$AQ$34*(1-$AQ$32)+AU284*$AU$30*$AU$34*(1-$AU$32)+Q285-R285+AW284+AX284+Advance!G259</f>
        <v>0.41459999999999891</v>
      </c>
      <c r="U285" s="132">
        <f t="shared" si="134"/>
        <v>0</v>
      </c>
      <c r="V285" s="165">
        <f t="shared" si="113"/>
        <v>0.41459999999999891</v>
      </c>
      <c r="W285" s="166">
        <f t="shared" si="126"/>
        <v>16.439999999999998</v>
      </c>
      <c r="X285" s="49"/>
      <c r="Y285" s="42">
        <f t="shared" si="105"/>
        <v>0</v>
      </c>
      <c r="Z285" s="46">
        <f t="shared" si="127"/>
        <v>0</v>
      </c>
      <c r="AA285" s="47">
        <f t="shared" si="114"/>
        <v>0</v>
      </c>
      <c r="AB285" s="48">
        <f t="shared" si="115"/>
        <v>0.41459999999999891</v>
      </c>
      <c r="AC285" s="49">
        <f t="shared" si="116"/>
        <v>10</v>
      </c>
      <c r="AD285" s="46">
        <f t="shared" si="128"/>
        <v>-10</v>
      </c>
      <c r="AE285" s="46">
        <f t="shared" si="117"/>
        <v>100</v>
      </c>
      <c r="AF285" s="50">
        <f t="shared" si="106"/>
        <v>0.29459999999999892</v>
      </c>
      <c r="AG285" s="42">
        <f t="shared" si="129"/>
        <v>8</v>
      </c>
      <c r="AH285" s="46">
        <f t="shared" si="130"/>
        <v>-8</v>
      </c>
      <c r="AI285" s="46">
        <f t="shared" si="118"/>
        <v>200</v>
      </c>
      <c r="AJ285" s="50">
        <f t="shared" si="107"/>
        <v>0.10259999999999891</v>
      </c>
      <c r="AK285" s="42">
        <f t="shared" si="119"/>
        <v>2</v>
      </c>
      <c r="AL285" s="46">
        <f t="shared" si="131"/>
        <v>-4</v>
      </c>
      <c r="AM285" s="46">
        <f t="shared" si="120"/>
        <v>290</v>
      </c>
      <c r="AN285" s="50">
        <f t="shared" si="108"/>
        <v>3.059999999999892E-2</v>
      </c>
      <c r="AO285" s="42">
        <f t="shared" si="121"/>
        <v>0</v>
      </c>
      <c r="AP285" s="46">
        <f t="shared" si="132"/>
        <v>0</v>
      </c>
      <c r="AQ285" s="46">
        <f t="shared" si="122"/>
        <v>0</v>
      </c>
      <c r="AR285" s="50">
        <f t="shared" si="109"/>
        <v>3.059999999999892E-2</v>
      </c>
      <c r="AS285" s="42">
        <f t="shared" si="123"/>
        <v>0</v>
      </c>
      <c r="AT285" s="46">
        <f t="shared" si="133"/>
        <v>0</v>
      </c>
      <c r="AU285" s="46">
        <f t="shared" si="124"/>
        <v>0</v>
      </c>
      <c r="AV285" s="51">
        <f t="shared" si="110"/>
        <v>3.059999999999892E-2</v>
      </c>
      <c r="AW285" s="42">
        <f t="shared" si="111"/>
        <v>0.41459999999999891</v>
      </c>
      <c r="AX285" s="43">
        <f t="shared" si="112"/>
        <v>-0.38400000000000001</v>
      </c>
      <c r="AY285" s="42">
        <f t="shared" si="135"/>
        <v>590</v>
      </c>
      <c r="AZ285" s="52">
        <f t="shared" si="136"/>
        <v>16.439999999999998</v>
      </c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  <c r="QR285" s="35"/>
      <c r="QS285" s="35"/>
      <c r="QT285" s="35"/>
      <c r="QU285" s="35"/>
      <c r="QV285" s="35"/>
      <c r="QW285" s="35"/>
      <c r="QX285" s="35"/>
      <c r="QY285" s="35"/>
      <c r="QZ285" s="35"/>
      <c r="RA285" s="35"/>
      <c r="RB285" s="35"/>
      <c r="RC285" s="35"/>
      <c r="RD285" s="35"/>
      <c r="RE285" s="35"/>
      <c r="RF285" s="35"/>
      <c r="RG285" s="35"/>
      <c r="RH285" s="35"/>
      <c r="RI285" s="35"/>
      <c r="RJ285" s="35"/>
      <c r="RK285" s="35"/>
      <c r="RL285" s="35"/>
      <c r="RM285" s="35"/>
      <c r="RN285" s="35"/>
      <c r="RO285" s="35"/>
      <c r="RP285" s="35"/>
      <c r="RQ285" s="35"/>
      <c r="RR285" s="35"/>
      <c r="RS285" s="35"/>
      <c r="RT285" s="35"/>
      <c r="RU285" s="35"/>
      <c r="RV285" s="35"/>
      <c r="RW285" s="35"/>
      <c r="RX285" s="35"/>
      <c r="RY285" s="35"/>
      <c r="RZ285" s="35"/>
      <c r="SA285" s="35"/>
      <c r="SB285" s="35"/>
      <c r="SC285" s="35"/>
      <c r="SD285" s="35"/>
      <c r="SE285" s="35"/>
      <c r="SF285" s="35"/>
      <c r="SG285" s="35"/>
      <c r="SH285" s="35"/>
      <c r="SI285" s="35"/>
      <c r="SJ285" s="35"/>
      <c r="SK285" s="35"/>
      <c r="SL285" s="35"/>
      <c r="SM285" s="35"/>
      <c r="SN285" s="35"/>
      <c r="SO285" s="35"/>
      <c r="SP285" s="35"/>
      <c r="SQ285" s="35"/>
      <c r="SR285" s="35"/>
      <c r="SS285" s="35"/>
      <c r="ST285" s="35"/>
      <c r="SU285" s="35"/>
      <c r="SV285" s="35"/>
      <c r="SW285" s="35"/>
      <c r="SX285" s="35"/>
      <c r="SY285" s="35"/>
      <c r="SZ285" s="35"/>
      <c r="TA285" s="35"/>
      <c r="TB285" s="35"/>
      <c r="TC285" s="35"/>
      <c r="TD285" s="35"/>
      <c r="TE285" s="35"/>
      <c r="TF285" s="35"/>
      <c r="TG285" s="35"/>
      <c r="TH285" s="35"/>
      <c r="TI285" s="35"/>
      <c r="TJ285" s="35"/>
      <c r="TK285" s="35"/>
      <c r="TL285" s="35"/>
      <c r="TM285" s="35"/>
      <c r="TN285" s="35"/>
      <c r="TO285" s="35"/>
      <c r="TP285" s="35"/>
      <c r="TQ285" s="35"/>
      <c r="TR285" s="35"/>
      <c r="TS285" s="35"/>
      <c r="TT285" s="35"/>
      <c r="TU285" s="35"/>
      <c r="TV285" s="35"/>
      <c r="TW285" s="35"/>
      <c r="TX285" s="35"/>
      <c r="TY285" s="35"/>
      <c r="TZ285" s="35"/>
      <c r="UA285" s="35"/>
      <c r="UB285" s="35"/>
      <c r="UC285" s="35"/>
      <c r="UD285" s="35"/>
      <c r="UE285" s="35"/>
      <c r="UF285" s="35"/>
      <c r="UG285" s="35"/>
      <c r="UH285" s="35"/>
      <c r="UI285" s="35"/>
      <c r="UJ285" s="35"/>
      <c r="UK285" s="35"/>
      <c r="UL285" s="35"/>
      <c r="UM285" s="35"/>
      <c r="UN285" s="35"/>
      <c r="UO285" s="35"/>
      <c r="UP285" s="35"/>
      <c r="UQ285" s="35"/>
      <c r="UR285" s="35"/>
      <c r="US285" s="35"/>
      <c r="UT285" s="35"/>
      <c r="UU285" s="35"/>
      <c r="UV285" s="35"/>
      <c r="UW285" s="35"/>
      <c r="UX285" s="35"/>
      <c r="UY285" s="35"/>
      <c r="UZ285" s="35"/>
      <c r="VA285" s="35"/>
      <c r="VB285" s="35"/>
      <c r="VC285" s="35"/>
      <c r="VD285" s="35"/>
      <c r="VE285" s="35"/>
      <c r="VF285" s="35"/>
      <c r="VG285" s="35"/>
      <c r="VH285" s="35"/>
      <c r="VI285" s="35"/>
      <c r="VJ285" s="35"/>
      <c r="VK285" s="35"/>
      <c r="VL285" s="35"/>
      <c r="VM285" s="35"/>
      <c r="VN285" s="35"/>
      <c r="VO285" s="35"/>
      <c r="VP285" s="35"/>
      <c r="VQ285" s="35"/>
      <c r="VR285" s="35"/>
      <c r="VS285" s="35"/>
      <c r="VT285" s="35"/>
      <c r="VU285" s="35"/>
      <c r="VV285" s="35"/>
      <c r="VW285" s="35"/>
      <c r="VX285" s="35"/>
      <c r="VY285" s="35"/>
      <c r="VZ285" s="35"/>
      <c r="WA285" s="35"/>
      <c r="WB285" s="35"/>
      <c r="WC285" s="35"/>
      <c r="WD285" s="35"/>
      <c r="WE285" s="35"/>
      <c r="WF285" s="35"/>
      <c r="WG285" s="35"/>
      <c r="WH285" s="35"/>
      <c r="WI285" s="35"/>
      <c r="WJ285" s="35"/>
      <c r="WK285" s="35"/>
      <c r="WL285" s="35"/>
      <c r="WM285" s="35"/>
      <c r="WN285" s="35"/>
      <c r="WO285" s="35"/>
      <c r="WP285" s="35"/>
      <c r="WQ285" s="35"/>
      <c r="WR285" s="35"/>
      <c r="WS285" s="35"/>
      <c r="WT285" s="35"/>
      <c r="WU285" s="35"/>
      <c r="WV285" s="35"/>
      <c r="WW285" s="35"/>
      <c r="WX285" s="35"/>
      <c r="WY285" s="35"/>
      <c r="WZ285" s="35"/>
      <c r="XA285" s="35"/>
      <c r="XB285" s="35"/>
      <c r="XC285" s="35"/>
      <c r="XD285" s="35"/>
      <c r="XE285" s="35"/>
      <c r="XF285" s="35"/>
      <c r="XG285" s="35"/>
      <c r="XH285" s="35"/>
      <c r="XI285" s="35"/>
      <c r="XJ285" s="35"/>
      <c r="XK285" s="35"/>
      <c r="XL285" s="35"/>
      <c r="XM285" s="35"/>
      <c r="XN285" s="35"/>
      <c r="XO285" s="35"/>
      <c r="XP285" s="35"/>
      <c r="XQ285" s="35"/>
      <c r="XR285" s="35"/>
      <c r="XS285" s="35"/>
      <c r="XT285" s="35"/>
      <c r="XU285" s="35"/>
      <c r="XV285" s="35"/>
      <c r="XW285" s="35"/>
      <c r="XX285" s="35"/>
      <c r="XY285" s="35"/>
      <c r="XZ285" s="35"/>
      <c r="YA285" s="35"/>
      <c r="YB285" s="35"/>
      <c r="YC285" s="35"/>
      <c r="YD285" s="35"/>
      <c r="YE285" s="35"/>
      <c r="YF285" s="35"/>
      <c r="YG285" s="35"/>
      <c r="YH285" s="35"/>
      <c r="YI285" s="35"/>
      <c r="YJ285" s="35"/>
      <c r="YK285" s="35"/>
      <c r="YL285" s="35"/>
      <c r="YM285" s="35"/>
      <c r="YN285" s="35"/>
      <c r="YO285" s="35"/>
      <c r="YP285" s="35"/>
      <c r="YQ285" s="35"/>
      <c r="YR285" s="35"/>
      <c r="YS285" s="35"/>
      <c r="YT285" s="35"/>
      <c r="YU285" s="35"/>
      <c r="YV285" s="35"/>
      <c r="YW285" s="35"/>
      <c r="YX285" s="35"/>
      <c r="YY285" s="35"/>
      <c r="YZ285" s="35"/>
      <c r="ZA285" s="35"/>
      <c r="ZB285" s="35"/>
      <c r="ZC285" s="35"/>
      <c r="ZD285" s="35"/>
      <c r="ZE285" s="35"/>
      <c r="ZF285" s="35"/>
      <c r="ZG285" s="35"/>
      <c r="ZH285" s="35"/>
      <c r="ZI285" s="35"/>
      <c r="ZJ285" s="35"/>
      <c r="ZK285" s="35"/>
      <c r="ZL285" s="35"/>
      <c r="ZM285" s="35"/>
      <c r="ZN285" s="35"/>
      <c r="ZO285" s="35"/>
      <c r="ZP285" s="35"/>
      <c r="ZQ285" s="35"/>
      <c r="ZR285" s="35"/>
      <c r="ZS285" s="35"/>
      <c r="ZT285" s="35"/>
      <c r="ZU285" s="35"/>
      <c r="ZV285" s="35"/>
      <c r="ZW285" s="35"/>
      <c r="ZX285" s="35"/>
      <c r="ZY285" s="35"/>
      <c r="ZZ285" s="35"/>
      <c r="AAA285" s="35"/>
      <c r="AAB285" s="35"/>
      <c r="AAC285" s="35"/>
      <c r="AAD285" s="35"/>
      <c r="AAE285" s="35"/>
      <c r="AAF285" s="35"/>
      <c r="AAG285" s="35"/>
      <c r="AAH285" s="35"/>
      <c r="AAI285" s="35"/>
      <c r="AAJ285" s="35"/>
      <c r="AAK285" s="35"/>
      <c r="AAL285" s="35"/>
      <c r="AAM285" s="35"/>
      <c r="AAN285" s="35"/>
      <c r="AAO285" s="35"/>
      <c r="AAP285" s="35"/>
      <c r="AAQ285" s="35"/>
      <c r="AAR285" s="35"/>
      <c r="AAS285" s="35"/>
      <c r="AAT285" s="35"/>
      <c r="AAU285" s="35"/>
      <c r="AAV285" s="35"/>
      <c r="AAW285" s="35"/>
      <c r="AAX285" s="35"/>
      <c r="AAY285" s="35"/>
      <c r="AAZ285" s="35"/>
      <c r="ABA285" s="35"/>
      <c r="ABB285" s="35"/>
      <c r="ABC285" s="35"/>
      <c r="ABD285" s="35"/>
      <c r="ABE285" s="35"/>
      <c r="ABF285" s="35"/>
      <c r="ABG285" s="35"/>
      <c r="ABH285" s="35"/>
      <c r="ABI285" s="35"/>
      <c r="ABJ285" s="35"/>
      <c r="ABK285" s="35"/>
      <c r="ABL285" s="35"/>
      <c r="ABM285" s="35"/>
      <c r="ABN285" s="35"/>
      <c r="ABO285" s="35"/>
      <c r="ABP285" s="35"/>
      <c r="ABQ285" s="35"/>
      <c r="ABR285" s="35"/>
      <c r="ABS285" s="35"/>
      <c r="ABT285" s="35"/>
      <c r="ABU285" s="35"/>
      <c r="ABV285" s="35"/>
      <c r="ABW285" s="35"/>
      <c r="ABX285" s="35"/>
      <c r="ABY285" s="35"/>
      <c r="ABZ285" s="35"/>
      <c r="ACA285" s="35"/>
      <c r="ACB285" s="35"/>
      <c r="ACC285" s="35"/>
      <c r="ACD285" s="35"/>
      <c r="ACE285" s="35"/>
      <c r="ACF285" s="35"/>
      <c r="ACG285" s="35"/>
      <c r="ACH285" s="35"/>
      <c r="ACI285" s="35"/>
      <c r="ACJ285" s="35"/>
      <c r="ACK285" s="35"/>
      <c r="ACL285" s="35"/>
      <c r="ACM285" s="35"/>
      <c r="ACN285" s="35"/>
      <c r="ACO285" s="35"/>
      <c r="ACP285" s="35"/>
      <c r="ACQ285" s="35"/>
      <c r="ACR285" s="35"/>
      <c r="ACS285" s="35"/>
      <c r="ACT285" s="35"/>
      <c r="ACU285" s="35"/>
      <c r="ACV285" s="35"/>
      <c r="ACW285" s="35"/>
      <c r="ACX285" s="35"/>
      <c r="ACY285" s="35"/>
      <c r="ACZ285" s="35"/>
      <c r="ADA285" s="35"/>
      <c r="ADB285" s="35"/>
      <c r="ADC285" s="35"/>
      <c r="ADD285" s="35"/>
      <c r="ADE285" s="35"/>
      <c r="ADF285" s="35"/>
      <c r="ADG285" s="35"/>
      <c r="ADH285" s="35"/>
      <c r="ADI285" s="35"/>
      <c r="ADJ285" s="35"/>
      <c r="ADK285" s="35"/>
      <c r="ADL285" s="35"/>
      <c r="ADM285" s="35"/>
      <c r="ADN285" s="35"/>
      <c r="ADO285" s="35"/>
      <c r="ADP285" s="35"/>
      <c r="ADQ285" s="35"/>
      <c r="ADR285" s="35"/>
      <c r="ADS285" s="35"/>
      <c r="ADT285" s="35"/>
      <c r="ADU285" s="35"/>
      <c r="ADV285" s="35"/>
      <c r="ADW285" s="35"/>
      <c r="ADX285" s="35"/>
      <c r="ADY285" s="35"/>
      <c r="ADZ285" s="35"/>
      <c r="AEA285" s="35"/>
      <c r="AEB285" s="35"/>
      <c r="AEC285" s="35"/>
      <c r="AED285" s="35"/>
      <c r="AEE285" s="35"/>
      <c r="AEF285" s="35"/>
      <c r="AEG285" s="35"/>
      <c r="AEH285" s="35"/>
      <c r="AEI285" s="35"/>
      <c r="AEJ285" s="35"/>
      <c r="AEK285" s="35"/>
      <c r="AEL285" s="35"/>
      <c r="AEM285" s="35"/>
      <c r="AEN285" s="35"/>
      <c r="AEO285" s="35"/>
      <c r="AEP285" s="35"/>
      <c r="AEQ285" s="35"/>
      <c r="AER285" s="35"/>
      <c r="AES285" s="35"/>
      <c r="AET285" s="35"/>
      <c r="AEU285" s="35"/>
      <c r="AEV285" s="35"/>
      <c r="AEW285" s="35"/>
      <c r="AEX285" s="35"/>
      <c r="AEY285" s="35"/>
      <c r="AEZ285" s="35"/>
      <c r="AFA285" s="35"/>
      <c r="AFB285" s="35"/>
      <c r="AFC285" s="35"/>
      <c r="AFD285" s="35"/>
      <c r="AFE285" s="35"/>
      <c r="AFF285" s="35"/>
      <c r="AFG285" s="35"/>
      <c r="AFH285" s="35"/>
      <c r="AFI285" s="35"/>
      <c r="AFJ285" s="35"/>
      <c r="AFK285" s="35"/>
      <c r="AFL285" s="35"/>
      <c r="AFM285" s="35"/>
      <c r="AFN285" s="35"/>
      <c r="AFO285" s="35"/>
      <c r="AFP285" s="35"/>
      <c r="AFQ285" s="35"/>
      <c r="AFR285" s="35"/>
      <c r="AFS285" s="35"/>
      <c r="AFT285" s="35"/>
      <c r="AFU285" s="35"/>
      <c r="AFV285" s="35"/>
      <c r="AFW285" s="35"/>
      <c r="AFX285" s="35"/>
      <c r="AFY285" s="35"/>
      <c r="AFZ285" s="35"/>
      <c r="AGA285" s="35"/>
      <c r="AGB285" s="35"/>
      <c r="AGC285" s="35"/>
      <c r="AGD285" s="35"/>
      <c r="AGE285" s="35"/>
      <c r="AGF285" s="35"/>
      <c r="AGG285" s="35"/>
      <c r="AGH285" s="35"/>
      <c r="AGI285" s="35"/>
      <c r="AGJ285" s="35"/>
      <c r="AGK285" s="35"/>
      <c r="AGL285" s="35"/>
      <c r="AGM285" s="35"/>
      <c r="AGN285" s="35"/>
      <c r="AGO285" s="35"/>
      <c r="AGP285" s="35"/>
      <c r="AGQ285" s="35"/>
      <c r="AGR285" s="35"/>
      <c r="AGS285" s="35"/>
      <c r="AGT285" s="35"/>
      <c r="AGU285" s="35"/>
      <c r="AGV285" s="35"/>
      <c r="AGW285" s="35"/>
      <c r="AGX285" s="35"/>
      <c r="AGY285" s="35"/>
      <c r="AGZ285" s="35"/>
      <c r="AHA285" s="35"/>
      <c r="AHB285" s="35"/>
      <c r="AHC285" s="35"/>
      <c r="AHD285" s="35"/>
      <c r="AHE285" s="35"/>
      <c r="AHF285" s="35"/>
      <c r="AHG285" s="35"/>
      <c r="AHH285" s="35"/>
      <c r="AHI285" s="35"/>
      <c r="AHJ285" s="35"/>
      <c r="AHK285" s="35"/>
      <c r="AHL285" s="35"/>
      <c r="AHM285" s="35"/>
      <c r="AHN285" s="35"/>
      <c r="AHO285" s="35"/>
      <c r="AHP285" s="35"/>
      <c r="AHQ285" s="35"/>
      <c r="AHR285" s="35"/>
      <c r="AHS285" s="35"/>
      <c r="AHT285" s="35"/>
      <c r="AHU285" s="35"/>
      <c r="AHV285" s="35"/>
      <c r="AHW285" s="35"/>
      <c r="AHX285" s="35"/>
      <c r="AHY285" s="35"/>
      <c r="AHZ285" s="35"/>
      <c r="AIA285" s="35"/>
      <c r="AIB285" s="35"/>
      <c r="AIC285" s="35"/>
      <c r="AID285" s="35"/>
      <c r="AIE285" s="35"/>
      <c r="AIF285" s="35"/>
      <c r="AIG285" s="35"/>
      <c r="AIH285" s="35"/>
      <c r="AII285" s="35"/>
      <c r="AIJ285" s="35"/>
      <c r="AIK285" s="35"/>
      <c r="AIL285" s="35"/>
      <c r="AIM285" s="35"/>
      <c r="AIN285" s="35"/>
      <c r="AIO285" s="35"/>
      <c r="AIP285" s="35"/>
      <c r="AIQ285" s="35"/>
      <c r="AIR285" s="35"/>
      <c r="AIS285" s="35"/>
      <c r="AIT285" s="35"/>
      <c r="AIU285" s="35"/>
      <c r="AIV285" s="35"/>
      <c r="AIW285" s="35"/>
      <c r="AIX285" s="35"/>
      <c r="AIY285" s="35"/>
      <c r="AIZ285" s="35"/>
      <c r="AJA285" s="35"/>
      <c r="AJB285" s="35"/>
      <c r="AJC285" s="35"/>
      <c r="AJD285" s="35"/>
      <c r="AJE285" s="35"/>
      <c r="AJF285" s="35"/>
      <c r="AJG285" s="35"/>
      <c r="AJH285" s="35"/>
      <c r="AJI285" s="35"/>
      <c r="AJJ285" s="35"/>
      <c r="AJK285" s="35"/>
      <c r="AJL285" s="35"/>
      <c r="AJM285" s="35"/>
      <c r="AJN285" s="35"/>
      <c r="AJO285" s="35"/>
      <c r="AJP285" s="35"/>
      <c r="AJQ285" s="35"/>
      <c r="AJR285" s="35"/>
      <c r="AJS285" s="35"/>
      <c r="AJT285" s="35"/>
      <c r="AJU285" s="35"/>
      <c r="AJV285" s="35"/>
      <c r="AJW285" s="35"/>
      <c r="AJX285" s="35"/>
      <c r="AJY285" s="35"/>
      <c r="AJZ285" s="35"/>
      <c r="AKA285" s="35"/>
      <c r="AKB285" s="35"/>
      <c r="AKC285" s="35"/>
      <c r="AKD285" s="35"/>
      <c r="AKE285" s="35"/>
      <c r="AKF285" s="35"/>
      <c r="AKG285" s="35"/>
      <c r="AKH285" s="35"/>
      <c r="AKI285" s="35"/>
      <c r="AKJ285" s="35"/>
      <c r="AKK285" s="35"/>
      <c r="AKL285" s="35"/>
      <c r="AKM285" s="35"/>
      <c r="AKN285" s="35"/>
      <c r="AKO285" s="35"/>
      <c r="AKP285" s="35"/>
      <c r="AKQ285" s="35"/>
      <c r="AKR285" s="35"/>
      <c r="AKS285" s="35"/>
      <c r="AKT285" s="35"/>
      <c r="AKU285" s="35"/>
      <c r="AKV285" s="35"/>
      <c r="AKW285" s="35"/>
      <c r="AKX285" s="35"/>
      <c r="AKY285" s="35"/>
      <c r="AKZ285" s="35"/>
      <c r="ALA285" s="35"/>
      <c r="ALB285" s="35"/>
      <c r="ALC285" s="35"/>
      <c r="ALD285" s="35"/>
      <c r="ALE285" s="35"/>
      <c r="ALF285" s="35"/>
      <c r="ALG285" s="35"/>
      <c r="ALH285" s="35"/>
      <c r="ALI285" s="35"/>
      <c r="ALJ285" s="35"/>
      <c r="ALK285" s="35"/>
      <c r="ALL285" s="35"/>
      <c r="ALM285" s="35"/>
      <c r="ALN285" s="35"/>
      <c r="ALO285" s="35"/>
      <c r="ALP285" s="35"/>
      <c r="ALQ285" s="35"/>
      <c r="ALR285" s="35"/>
      <c r="ALS285" s="35"/>
      <c r="ALT285" s="35"/>
      <c r="ALU285" s="35"/>
      <c r="ALV285" s="35"/>
      <c r="ALW285" s="35"/>
      <c r="ALX285" s="35"/>
      <c r="ALY285" s="35"/>
      <c r="ALZ285" s="35"/>
      <c r="AMA285" s="35"/>
    </row>
    <row r="286" spans="14:1015">
      <c r="N286" s="3">
        <f>Y286*info!T$4+AC286*info!T$5+AG286*info!T$6+AK286*info!T$7+N285</f>
        <v>7.5245999999999942</v>
      </c>
      <c r="P286" s="45">
        <v>246</v>
      </c>
      <c r="Q286" s="131"/>
      <c r="R286" s="131"/>
      <c r="S286" s="161">
        <f t="shared" si="125"/>
        <v>4.437944664031622E-2</v>
      </c>
      <c r="T286" s="169">
        <f>AA285*$AA$30*$AA$34*(1-$AA$32)+AE285*$AE$30*$AE$34*(1-$AE$32)+AI285*$AI$30*$AI$34*(1-$AI$32)+AM285*$AM$30*$AM$34*(1-$AM$32)+AQ285*$AQ$30*$AQ$34*(1-$AQ$32)+AU285*$AU$30*$AU$34*(1-$AU$32)+Q286-R286+AW285+AX285+Advance!G260</f>
        <v>0.44159999999999899</v>
      </c>
      <c r="U286" s="132">
        <f t="shared" si="134"/>
        <v>0</v>
      </c>
      <c r="V286" s="165">
        <f t="shared" si="113"/>
        <v>0.44159999999999899</v>
      </c>
      <c r="W286" s="166">
        <f t="shared" si="126"/>
        <v>16.404</v>
      </c>
      <c r="X286" s="49"/>
      <c r="Y286" s="42">
        <f t="shared" si="105"/>
        <v>0</v>
      </c>
      <c r="Z286" s="46">
        <f t="shared" si="127"/>
        <v>0</v>
      </c>
      <c r="AA286" s="47">
        <f t="shared" si="114"/>
        <v>0</v>
      </c>
      <c r="AB286" s="48">
        <f t="shared" si="115"/>
        <v>0.44159999999999899</v>
      </c>
      <c r="AC286" s="49">
        <f t="shared" si="116"/>
        <v>10</v>
      </c>
      <c r="AD286" s="46">
        <f t="shared" si="128"/>
        <v>-10</v>
      </c>
      <c r="AE286" s="46">
        <f t="shared" si="117"/>
        <v>100</v>
      </c>
      <c r="AF286" s="50">
        <f t="shared" si="106"/>
        <v>0.321599999999999</v>
      </c>
      <c r="AG286" s="42">
        <f t="shared" si="129"/>
        <v>7</v>
      </c>
      <c r="AH286" s="46">
        <f t="shared" si="130"/>
        <v>-7</v>
      </c>
      <c r="AI286" s="46">
        <f t="shared" si="118"/>
        <v>200</v>
      </c>
      <c r="AJ286" s="50">
        <f t="shared" si="107"/>
        <v>0.15359999999999899</v>
      </c>
      <c r="AK286" s="42">
        <f t="shared" si="119"/>
        <v>4</v>
      </c>
      <c r="AL286" s="46">
        <f t="shared" si="131"/>
        <v>-5</v>
      </c>
      <c r="AM286" s="46">
        <f t="shared" si="120"/>
        <v>289</v>
      </c>
      <c r="AN286" s="50">
        <f t="shared" si="108"/>
        <v>9.5999999999989982E-3</v>
      </c>
      <c r="AO286" s="42">
        <f t="shared" si="121"/>
        <v>0</v>
      </c>
      <c r="AP286" s="46">
        <f t="shared" si="132"/>
        <v>0</v>
      </c>
      <c r="AQ286" s="46">
        <f t="shared" si="122"/>
        <v>0</v>
      </c>
      <c r="AR286" s="50">
        <f t="shared" si="109"/>
        <v>9.5999999999989982E-3</v>
      </c>
      <c r="AS286" s="42">
        <f t="shared" si="123"/>
        <v>0</v>
      </c>
      <c r="AT286" s="46">
        <f t="shared" si="133"/>
        <v>0</v>
      </c>
      <c r="AU286" s="46">
        <f t="shared" si="124"/>
        <v>0</v>
      </c>
      <c r="AV286" s="51">
        <f t="shared" si="110"/>
        <v>9.5999999999989982E-3</v>
      </c>
      <c r="AW286" s="42">
        <f t="shared" si="111"/>
        <v>0.44159999999999899</v>
      </c>
      <c r="AX286" s="43">
        <f t="shared" si="112"/>
        <v>-0.43200000000000005</v>
      </c>
      <c r="AY286" s="42">
        <f t="shared" si="135"/>
        <v>589</v>
      </c>
      <c r="AZ286" s="52">
        <f t="shared" si="136"/>
        <v>16.404</v>
      </c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  <c r="QR286" s="35"/>
      <c r="QS286" s="35"/>
      <c r="QT286" s="35"/>
      <c r="QU286" s="35"/>
      <c r="QV286" s="35"/>
      <c r="QW286" s="35"/>
      <c r="QX286" s="35"/>
      <c r="QY286" s="35"/>
      <c r="QZ286" s="35"/>
      <c r="RA286" s="35"/>
      <c r="RB286" s="35"/>
      <c r="RC286" s="35"/>
      <c r="RD286" s="35"/>
      <c r="RE286" s="35"/>
      <c r="RF286" s="35"/>
      <c r="RG286" s="35"/>
      <c r="RH286" s="35"/>
      <c r="RI286" s="35"/>
      <c r="RJ286" s="35"/>
      <c r="RK286" s="35"/>
      <c r="RL286" s="35"/>
      <c r="RM286" s="35"/>
      <c r="RN286" s="35"/>
      <c r="RO286" s="35"/>
      <c r="RP286" s="35"/>
      <c r="RQ286" s="35"/>
      <c r="RR286" s="35"/>
      <c r="RS286" s="35"/>
      <c r="RT286" s="35"/>
      <c r="RU286" s="35"/>
      <c r="RV286" s="35"/>
      <c r="RW286" s="35"/>
      <c r="RX286" s="35"/>
      <c r="RY286" s="35"/>
      <c r="RZ286" s="35"/>
      <c r="SA286" s="35"/>
      <c r="SB286" s="35"/>
      <c r="SC286" s="35"/>
      <c r="SD286" s="35"/>
      <c r="SE286" s="35"/>
      <c r="SF286" s="35"/>
      <c r="SG286" s="35"/>
      <c r="SH286" s="35"/>
      <c r="SI286" s="35"/>
      <c r="SJ286" s="35"/>
      <c r="SK286" s="35"/>
      <c r="SL286" s="35"/>
      <c r="SM286" s="35"/>
      <c r="SN286" s="35"/>
      <c r="SO286" s="35"/>
      <c r="SP286" s="35"/>
      <c r="SQ286" s="35"/>
      <c r="SR286" s="35"/>
      <c r="SS286" s="35"/>
      <c r="ST286" s="35"/>
      <c r="SU286" s="35"/>
      <c r="SV286" s="35"/>
      <c r="SW286" s="35"/>
      <c r="SX286" s="35"/>
      <c r="SY286" s="35"/>
      <c r="SZ286" s="35"/>
      <c r="TA286" s="35"/>
      <c r="TB286" s="35"/>
      <c r="TC286" s="35"/>
      <c r="TD286" s="35"/>
      <c r="TE286" s="35"/>
      <c r="TF286" s="35"/>
      <c r="TG286" s="35"/>
      <c r="TH286" s="35"/>
      <c r="TI286" s="35"/>
      <c r="TJ286" s="35"/>
      <c r="TK286" s="35"/>
      <c r="TL286" s="35"/>
      <c r="TM286" s="35"/>
      <c r="TN286" s="35"/>
      <c r="TO286" s="35"/>
      <c r="TP286" s="35"/>
      <c r="TQ286" s="35"/>
      <c r="TR286" s="35"/>
      <c r="TS286" s="35"/>
      <c r="TT286" s="35"/>
      <c r="TU286" s="35"/>
      <c r="TV286" s="35"/>
      <c r="TW286" s="35"/>
      <c r="TX286" s="35"/>
      <c r="TY286" s="35"/>
      <c r="TZ286" s="35"/>
      <c r="UA286" s="35"/>
      <c r="UB286" s="35"/>
      <c r="UC286" s="35"/>
      <c r="UD286" s="35"/>
      <c r="UE286" s="35"/>
      <c r="UF286" s="35"/>
      <c r="UG286" s="35"/>
      <c r="UH286" s="35"/>
      <c r="UI286" s="35"/>
      <c r="UJ286" s="35"/>
      <c r="UK286" s="35"/>
      <c r="UL286" s="35"/>
      <c r="UM286" s="35"/>
      <c r="UN286" s="35"/>
      <c r="UO286" s="35"/>
      <c r="UP286" s="35"/>
      <c r="UQ286" s="35"/>
      <c r="UR286" s="35"/>
      <c r="US286" s="35"/>
      <c r="UT286" s="35"/>
      <c r="UU286" s="35"/>
      <c r="UV286" s="35"/>
      <c r="UW286" s="35"/>
      <c r="UX286" s="35"/>
      <c r="UY286" s="35"/>
      <c r="UZ286" s="35"/>
      <c r="VA286" s="35"/>
      <c r="VB286" s="35"/>
      <c r="VC286" s="35"/>
      <c r="VD286" s="35"/>
      <c r="VE286" s="35"/>
      <c r="VF286" s="35"/>
      <c r="VG286" s="35"/>
      <c r="VH286" s="35"/>
      <c r="VI286" s="35"/>
      <c r="VJ286" s="35"/>
      <c r="VK286" s="35"/>
      <c r="VL286" s="35"/>
      <c r="VM286" s="35"/>
      <c r="VN286" s="35"/>
      <c r="VO286" s="35"/>
      <c r="VP286" s="35"/>
      <c r="VQ286" s="35"/>
      <c r="VR286" s="35"/>
      <c r="VS286" s="35"/>
      <c r="VT286" s="35"/>
      <c r="VU286" s="35"/>
      <c r="VV286" s="35"/>
      <c r="VW286" s="35"/>
      <c r="VX286" s="35"/>
      <c r="VY286" s="35"/>
      <c r="VZ286" s="35"/>
      <c r="WA286" s="35"/>
      <c r="WB286" s="35"/>
      <c r="WC286" s="35"/>
      <c r="WD286" s="35"/>
      <c r="WE286" s="35"/>
      <c r="WF286" s="35"/>
      <c r="WG286" s="35"/>
      <c r="WH286" s="35"/>
      <c r="WI286" s="35"/>
      <c r="WJ286" s="35"/>
      <c r="WK286" s="35"/>
      <c r="WL286" s="35"/>
      <c r="WM286" s="35"/>
      <c r="WN286" s="35"/>
      <c r="WO286" s="35"/>
      <c r="WP286" s="35"/>
      <c r="WQ286" s="35"/>
      <c r="WR286" s="35"/>
      <c r="WS286" s="35"/>
      <c r="WT286" s="35"/>
      <c r="WU286" s="35"/>
      <c r="WV286" s="35"/>
      <c r="WW286" s="35"/>
      <c r="WX286" s="35"/>
      <c r="WY286" s="35"/>
      <c r="WZ286" s="35"/>
      <c r="XA286" s="35"/>
      <c r="XB286" s="35"/>
      <c r="XC286" s="35"/>
      <c r="XD286" s="35"/>
      <c r="XE286" s="35"/>
      <c r="XF286" s="35"/>
      <c r="XG286" s="35"/>
      <c r="XH286" s="35"/>
      <c r="XI286" s="35"/>
      <c r="XJ286" s="35"/>
      <c r="XK286" s="35"/>
      <c r="XL286" s="35"/>
      <c r="XM286" s="35"/>
      <c r="XN286" s="35"/>
      <c r="XO286" s="35"/>
      <c r="XP286" s="35"/>
      <c r="XQ286" s="35"/>
      <c r="XR286" s="35"/>
      <c r="XS286" s="35"/>
      <c r="XT286" s="35"/>
      <c r="XU286" s="35"/>
      <c r="XV286" s="35"/>
      <c r="XW286" s="35"/>
      <c r="XX286" s="35"/>
      <c r="XY286" s="35"/>
      <c r="XZ286" s="35"/>
      <c r="YA286" s="35"/>
      <c r="YB286" s="35"/>
      <c r="YC286" s="35"/>
      <c r="YD286" s="35"/>
      <c r="YE286" s="35"/>
      <c r="YF286" s="35"/>
      <c r="YG286" s="35"/>
      <c r="YH286" s="35"/>
      <c r="YI286" s="35"/>
      <c r="YJ286" s="35"/>
      <c r="YK286" s="35"/>
      <c r="YL286" s="35"/>
      <c r="YM286" s="35"/>
      <c r="YN286" s="35"/>
      <c r="YO286" s="35"/>
      <c r="YP286" s="35"/>
      <c r="YQ286" s="35"/>
      <c r="YR286" s="35"/>
      <c r="YS286" s="35"/>
      <c r="YT286" s="35"/>
      <c r="YU286" s="35"/>
      <c r="YV286" s="35"/>
      <c r="YW286" s="35"/>
      <c r="YX286" s="35"/>
      <c r="YY286" s="35"/>
      <c r="YZ286" s="35"/>
      <c r="ZA286" s="35"/>
      <c r="ZB286" s="35"/>
      <c r="ZC286" s="35"/>
      <c r="ZD286" s="35"/>
      <c r="ZE286" s="35"/>
      <c r="ZF286" s="35"/>
      <c r="ZG286" s="35"/>
      <c r="ZH286" s="35"/>
      <c r="ZI286" s="35"/>
      <c r="ZJ286" s="35"/>
      <c r="ZK286" s="35"/>
      <c r="ZL286" s="35"/>
      <c r="ZM286" s="35"/>
      <c r="ZN286" s="35"/>
      <c r="ZO286" s="35"/>
      <c r="ZP286" s="35"/>
      <c r="ZQ286" s="35"/>
      <c r="ZR286" s="35"/>
      <c r="ZS286" s="35"/>
      <c r="ZT286" s="35"/>
      <c r="ZU286" s="35"/>
      <c r="ZV286" s="35"/>
      <c r="ZW286" s="35"/>
      <c r="ZX286" s="35"/>
      <c r="ZY286" s="35"/>
      <c r="ZZ286" s="35"/>
      <c r="AAA286" s="35"/>
      <c r="AAB286" s="35"/>
      <c r="AAC286" s="35"/>
      <c r="AAD286" s="35"/>
      <c r="AAE286" s="35"/>
      <c r="AAF286" s="35"/>
      <c r="AAG286" s="35"/>
      <c r="AAH286" s="35"/>
      <c r="AAI286" s="35"/>
      <c r="AAJ286" s="35"/>
      <c r="AAK286" s="35"/>
      <c r="AAL286" s="35"/>
      <c r="AAM286" s="35"/>
      <c r="AAN286" s="35"/>
      <c r="AAO286" s="35"/>
      <c r="AAP286" s="35"/>
      <c r="AAQ286" s="35"/>
      <c r="AAR286" s="35"/>
      <c r="AAS286" s="35"/>
      <c r="AAT286" s="35"/>
      <c r="AAU286" s="35"/>
      <c r="AAV286" s="35"/>
      <c r="AAW286" s="35"/>
      <c r="AAX286" s="35"/>
      <c r="AAY286" s="35"/>
      <c r="AAZ286" s="35"/>
      <c r="ABA286" s="35"/>
      <c r="ABB286" s="35"/>
      <c r="ABC286" s="35"/>
      <c r="ABD286" s="35"/>
      <c r="ABE286" s="35"/>
      <c r="ABF286" s="35"/>
      <c r="ABG286" s="35"/>
      <c r="ABH286" s="35"/>
      <c r="ABI286" s="35"/>
      <c r="ABJ286" s="35"/>
      <c r="ABK286" s="35"/>
      <c r="ABL286" s="35"/>
      <c r="ABM286" s="35"/>
      <c r="ABN286" s="35"/>
      <c r="ABO286" s="35"/>
      <c r="ABP286" s="35"/>
      <c r="ABQ286" s="35"/>
      <c r="ABR286" s="35"/>
      <c r="ABS286" s="35"/>
      <c r="ABT286" s="35"/>
      <c r="ABU286" s="35"/>
      <c r="ABV286" s="35"/>
      <c r="ABW286" s="35"/>
      <c r="ABX286" s="35"/>
      <c r="ABY286" s="35"/>
      <c r="ABZ286" s="35"/>
      <c r="ACA286" s="35"/>
      <c r="ACB286" s="35"/>
      <c r="ACC286" s="35"/>
      <c r="ACD286" s="35"/>
      <c r="ACE286" s="35"/>
      <c r="ACF286" s="35"/>
      <c r="ACG286" s="35"/>
      <c r="ACH286" s="35"/>
      <c r="ACI286" s="35"/>
      <c r="ACJ286" s="35"/>
      <c r="ACK286" s="35"/>
      <c r="ACL286" s="35"/>
      <c r="ACM286" s="35"/>
      <c r="ACN286" s="35"/>
      <c r="ACO286" s="35"/>
      <c r="ACP286" s="35"/>
      <c r="ACQ286" s="35"/>
      <c r="ACR286" s="35"/>
      <c r="ACS286" s="35"/>
      <c r="ACT286" s="35"/>
      <c r="ACU286" s="35"/>
      <c r="ACV286" s="35"/>
      <c r="ACW286" s="35"/>
      <c r="ACX286" s="35"/>
      <c r="ACY286" s="35"/>
      <c r="ACZ286" s="35"/>
      <c r="ADA286" s="35"/>
      <c r="ADB286" s="35"/>
      <c r="ADC286" s="35"/>
      <c r="ADD286" s="35"/>
      <c r="ADE286" s="35"/>
      <c r="ADF286" s="35"/>
      <c r="ADG286" s="35"/>
      <c r="ADH286" s="35"/>
      <c r="ADI286" s="35"/>
      <c r="ADJ286" s="35"/>
      <c r="ADK286" s="35"/>
      <c r="ADL286" s="35"/>
      <c r="ADM286" s="35"/>
      <c r="ADN286" s="35"/>
      <c r="ADO286" s="35"/>
      <c r="ADP286" s="35"/>
      <c r="ADQ286" s="35"/>
      <c r="ADR286" s="35"/>
      <c r="ADS286" s="35"/>
      <c r="ADT286" s="35"/>
      <c r="ADU286" s="35"/>
      <c r="ADV286" s="35"/>
      <c r="ADW286" s="35"/>
      <c r="ADX286" s="35"/>
      <c r="ADY286" s="35"/>
      <c r="ADZ286" s="35"/>
      <c r="AEA286" s="35"/>
      <c r="AEB286" s="35"/>
      <c r="AEC286" s="35"/>
      <c r="AED286" s="35"/>
      <c r="AEE286" s="35"/>
      <c r="AEF286" s="35"/>
      <c r="AEG286" s="35"/>
      <c r="AEH286" s="35"/>
      <c r="AEI286" s="35"/>
      <c r="AEJ286" s="35"/>
      <c r="AEK286" s="35"/>
      <c r="AEL286" s="35"/>
      <c r="AEM286" s="35"/>
      <c r="AEN286" s="35"/>
      <c r="AEO286" s="35"/>
      <c r="AEP286" s="35"/>
      <c r="AEQ286" s="35"/>
      <c r="AER286" s="35"/>
      <c r="AES286" s="35"/>
      <c r="AET286" s="35"/>
      <c r="AEU286" s="35"/>
      <c r="AEV286" s="35"/>
      <c r="AEW286" s="35"/>
      <c r="AEX286" s="35"/>
      <c r="AEY286" s="35"/>
      <c r="AEZ286" s="35"/>
      <c r="AFA286" s="35"/>
      <c r="AFB286" s="35"/>
      <c r="AFC286" s="35"/>
      <c r="AFD286" s="35"/>
      <c r="AFE286" s="35"/>
      <c r="AFF286" s="35"/>
      <c r="AFG286" s="35"/>
      <c r="AFH286" s="35"/>
      <c r="AFI286" s="35"/>
      <c r="AFJ286" s="35"/>
      <c r="AFK286" s="35"/>
      <c r="AFL286" s="35"/>
      <c r="AFM286" s="35"/>
      <c r="AFN286" s="35"/>
      <c r="AFO286" s="35"/>
      <c r="AFP286" s="35"/>
      <c r="AFQ286" s="35"/>
      <c r="AFR286" s="35"/>
      <c r="AFS286" s="35"/>
      <c r="AFT286" s="35"/>
      <c r="AFU286" s="35"/>
      <c r="AFV286" s="35"/>
      <c r="AFW286" s="35"/>
      <c r="AFX286" s="35"/>
      <c r="AFY286" s="35"/>
      <c r="AFZ286" s="35"/>
      <c r="AGA286" s="35"/>
      <c r="AGB286" s="35"/>
      <c r="AGC286" s="35"/>
      <c r="AGD286" s="35"/>
      <c r="AGE286" s="35"/>
      <c r="AGF286" s="35"/>
      <c r="AGG286" s="35"/>
      <c r="AGH286" s="35"/>
      <c r="AGI286" s="35"/>
      <c r="AGJ286" s="35"/>
      <c r="AGK286" s="35"/>
      <c r="AGL286" s="35"/>
      <c r="AGM286" s="35"/>
      <c r="AGN286" s="35"/>
      <c r="AGO286" s="35"/>
      <c r="AGP286" s="35"/>
      <c r="AGQ286" s="35"/>
      <c r="AGR286" s="35"/>
      <c r="AGS286" s="35"/>
      <c r="AGT286" s="35"/>
      <c r="AGU286" s="35"/>
      <c r="AGV286" s="35"/>
      <c r="AGW286" s="35"/>
      <c r="AGX286" s="35"/>
      <c r="AGY286" s="35"/>
      <c r="AGZ286" s="35"/>
      <c r="AHA286" s="35"/>
      <c r="AHB286" s="35"/>
      <c r="AHC286" s="35"/>
      <c r="AHD286" s="35"/>
      <c r="AHE286" s="35"/>
      <c r="AHF286" s="35"/>
      <c r="AHG286" s="35"/>
      <c r="AHH286" s="35"/>
      <c r="AHI286" s="35"/>
      <c r="AHJ286" s="35"/>
      <c r="AHK286" s="35"/>
      <c r="AHL286" s="35"/>
      <c r="AHM286" s="35"/>
      <c r="AHN286" s="35"/>
      <c r="AHO286" s="35"/>
      <c r="AHP286" s="35"/>
      <c r="AHQ286" s="35"/>
      <c r="AHR286" s="35"/>
      <c r="AHS286" s="35"/>
      <c r="AHT286" s="35"/>
      <c r="AHU286" s="35"/>
      <c r="AHV286" s="35"/>
      <c r="AHW286" s="35"/>
      <c r="AHX286" s="35"/>
      <c r="AHY286" s="35"/>
      <c r="AHZ286" s="35"/>
      <c r="AIA286" s="35"/>
      <c r="AIB286" s="35"/>
      <c r="AIC286" s="35"/>
      <c r="AID286" s="35"/>
      <c r="AIE286" s="35"/>
      <c r="AIF286" s="35"/>
      <c r="AIG286" s="35"/>
      <c r="AIH286" s="35"/>
      <c r="AII286" s="35"/>
      <c r="AIJ286" s="35"/>
      <c r="AIK286" s="35"/>
      <c r="AIL286" s="35"/>
      <c r="AIM286" s="35"/>
      <c r="AIN286" s="35"/>
      <c r="AIO286" s="35"/>
      <c r="AIP286" s="35"/>
      <c r="AIQ286" s="35"/>
      <c r="AIR286" s="35"/>
      <c r="AIS286" s="35"/>
      <c r="AIT286" s="35"/>
      <c r="AIU286" s="35"/>
      <c r="AIV286" s="35"/>
      <c r="AIW286" s="35"/>
      <c r="AIX286" s="35"/>
      <c r="AIY286" s="35"/>
      <c r="AIZ286" s="35"/>
      <c r="AJA286" s="35"/>
      <c r="AJB286" s="35"/>
      <c r="AJC286" s="35"/>
      <c r="AJD286" s="35"/>
      <c r="AJE286" s="35"/>
      <c r="AJF286" s="35"/>
      <c r="AJG286" s="35"/>
      <c r="AJH286" s="35"/>
      <c r="AJI286" s="35"/>
      <c r="AJJ286" s="35"/>
      <c r="AJK286" s="35"/>
      <c r="AJL286" s="35"/>
      <c r="AJM286" s="35"/>
      <c r="AJN286" s="35"/>
      <c r="AJO286" s="35"/>
      <c r="AJP286" s="35"/>
      <c r="AJQ286" s="35"/>
      <c r="AJR286" s="35"/>
      <c r="AJS286" s="35"/>
      <c r="AJT286" s="35"/>
      <c r="AJU286" s="35"/>
      <c r="AJV286" s="35"/>
      <c r="AJW286" s="35"/>
      <c r="AJX286" s="35"/>
      <c r="AJY286" s="35"/>
      <c r="AJZ286" s="35"/>
      <c r="AKA286" s="35"/>
      <c r="AKB286" s="35"/>
      <c r="AKC286" s="35"/>
      <c r="AKD286" s="35"/>
      <c r="AKE286" s="35"/>
      <c r="AKF286" s="35"/>
      <c r="AKG286" s="35"/>
      <c r="AKH286" s="35"/>
      <c r="AKI286" s="35"/>
      <c r="AKJ286" s="35"/>
      <c r="AKK286" s="35"/>
      <c r="AKL286" s="35"/>
      <c r="AKM286" s="35"/>
      <c r="AKN286" s="35"/>
      <c r="AKO286" s="35"/>
      <c r="AKP286" s="35"/>
      <c r="AKQ286" s="35"/>
      <c r="AKR286" s="35"/>
      <c r="AKS286" s="35"/>
      <c r="AKT286" s="35"/>
      <c r="AKU286" s="35"/>
      <c r="AKV286" s="35"/>
      <c r="AKW286" s="35"/>
      <c r="AKX286" s="35"/>
      <c r="AKY286" s="35"/>
      <c r="AKZ286" s="35"/>
      <c r="ALA286" s="35"/>
      <c r="ALB286" s="35"/>
      <c r="ALC286" s="35"/>
      <c r="ALD286" s="35"/>
      <c r="ALE286" s="35"/>
      <c r="ALF286" s="35"/>
      <c r="ALG286" s="35"/>
      <c r="ALH286" s="35"/>
      <c r="ALI286" s="35"/>
      <c r="ALJ286" s="35"/>
      <c r="ALK286" s="35"/>
      <c r="ALL286" s="35"/>
      <c r="ALM286" s="35"/>
      <c r="ALN286" s="35"/>
      <c r="ALO286" s="35"/>
      <c r="ALP286" s="35"/>
      <c r="ALQ286" s="35"/>
      <c r="ALR286" s="35"/>
      <c r="ALS286" s="35"/>
      <c r="ALT286" s="35"/>
      <c r="ALU286" s="35"/>
      <c r="ALV286" s="35"/>
      <c r="ALW286" s="35"/>
      <c r="ALX286" s="35"/>
      <c r="ALY286" s="35"/>
      <c r="ALZ286" s="35"/>
      <c r="AMA286" s="35"/>
    </row>
    <row r="287" spans="14:1015">
      <c r="N287" s="3">
        <f>Y287*info!T$4+AC287*info!T$5+AG287*info!T$6+AK287*info!T$7+N286</f>
        <v>7.5809999999999942</v>
      </c>
      <c r="P287" s="45">
        <v>247</v>
      </c>
      <c r="Q287" s="131"/>
      <c r="R287" s="131"/>
      <c r="S287" s="161">
        <f t="shared" si="125"/>
        <v>4.4297628458498037E-2</v>
      </c>
      <c r="T287" s="169">
        <f>AA286*$AA$30*$AA$34*(1-$AA$32)+AE286*$AE$30*$AE$34*(1-$AE$32)+AI286*$AI$30*$AI$34*(1-$AI$32)+AM286*$AM$30*$AM$34*(1-$AM$32)+AQ286*$AQ$30*$AQ$34*(1-$AQ$32)+AU286*$AU$30*$AU$34*(1-$AU$32)+Q287-R287+AW286+AX286+Advance!G261</f>
        <v>0.41969999999999896</v>
      </c>
      <c r="U287" s="132">
        <f t="shared" si="134"/>
        <v>0</v>
      </c>
      <c r="V287" s="165">
        <f t="shared" si="113"/>
        <v>0.41969999999999896</v>
      </c>
      <c r="W287" s="166">
        <f t="shared" si="126"/>
        <v>16.367999999999999</v>
      </c>
      <c r="X287" s="49"/>
      <c r="Y287" s="42">
        <f t="shared" si="105"/>
        <v>0</v>
      </c>
      <c r="Z287" s="46">
        <f t="shared" si="127"/>
        <v>0</v>
      </c>
      <c r="AA287" s="47">
        <f t="shared" si="114"/>
        <v>0</v>
      </c>
      <c r="AB287" s="48">
        <f t="shared" si="115"/>
        <v>0.41969999999999896</v>
      </c>
      <c r="AC287" s="49">
        <f t="shared" si="116"/>
        <v>10</v>
      </c>
      <c r="AD287" s="46">
        <f t="shared" si="128"/>
        <v>-10</v>
      </c>
      <c r="AE287" s="46">
        <f t="shared" si="117"/>
        <v>100</v>
      </c>
      <c r="AF287" s="50">
        <f t="shared" si="106"/>
        <v>0.29969999999999897</v>
      </c>
      <c r="AG287" s="42">
        <f t="shared" si="129"/>
        <v>5</v>
      </c>
      <c r="AH287" s="46">
        <f t="shared" si="130"/>
        <v>-5</v>
      </c>
      <c r="AI287" s="46">
        <f t="shared" si="118"/>
        <v>200</v>
      </c>
      <c r="AJ287" s="50">
        <f t="shared" si="107"/>
        <v>0.17969999999999897</v>
      </c>
      <c r="AK287" s="42">
        <f t="shared" si="119"/>
        <v>4</v>
      </c>
      <c r="AL287" s="46">
        <f t="shared" si="131"/>
        <v>-5</v>
      </c>
      <c r="AM287" s="46">
        <f t="shared" si="120"/>
        <v>288</v>
      </c>
      <c r="AN287" s="50">
        <f t="shared" si="108"/>
        <v>3.5699999999998983E-2</v>
      </c>
      <c r="AO287" s="42">
        <f t="shared" si="121"/>
        <v>0</v>
      </c>
      <c r="AP287" s="46">
        <f t="shared" si="132"/>
        <v>0</v>
      </c>
      <c r="AQ287" s="46">
        <f t="shared" si="122"/>
        <v>0</v>
      </c>
      <c r="AR287" s="50">
        <f t="shared" si="109"/>
        <v>3.5699999999998983E-2</v>
      </c>
      <c r="AS287" s="42">
        <f t="shared" si="123"/>
        <v>0</v>
      </c>
      <c r="AT287" s="46">
        <f t="shared" si="133"/>
        <v>0</v>
      </c>
      <c r="AU287" s="46">
        <f t="shared" si="124"/>
        <v>0</v>
      </c>
      <c r="AV287" s="51">
        <f t="shared" si="110"/>
        <v>3.5699999999998983E-2</v>
      </c>
      <c r="AW287" s="42">
        <f t="shared" si="111"/>
        <v>0.41969999999999896</v>
      </c>
      <c r="AX287" s="43">
        <f t="shared" si="112"/>
        <v>-0.38400000000000001</v>
      </c>
      <c r="AY287" s="42">
        <f t="shared" si="135"/>
        <v>588</v>
      </c>
      <c r="AZ287" s="52">
        <f t="shared" si="136"/>
        <v>16.367999999999999</v>
      </c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  <c r="QR287" s="35"/>
      <c r="QS287" s="35"/>
      <c r="QT287" s="35"/>
      <c r="QU287" s="35"/>
      <c r="QV287" s="35"/>
      <c r="QW287" s="35"/>
      <c r="QX287" s="35"/>
      <c r="QY287" s="35"/>
      <c r="QZ287" s="35"/>
      <c r="RA287" s="35"/>
      <c r="RB287" s="35"/>
      <c r="RC287" s="35"/>
      <c r="RD287" s="35"/>
      <c r="RE287" s="35"/>
      <c r="RF287" s="35"/>
      <c r="RG287" s="35"/>
      <c r="RH287" s="35"/>
      <c r="RI287" s="35"/>
      <c r="RJ287" s="35"/>
      <c r="RK287" s="35"/>
      <c r="RL287" s="35"/>
      <c r="RM287" s="35"/>
      <c r="RN287" s="35"/>
      <c r="RO287" s="35"/>
      <c r="RP287" s="35"/>
      <c r="RQ287" s="35"/>
      <c r="RR287" s="35"/>
      <c r="RS287" s="35"/>
      <c r="RT287" s="35"/>
      <c r="RU287" s="35"/>
      <c r="RV287" s="35"/>
      <c r="RW287" s="35"/>
      <c r="RX287" s="35"/>
      <c r="RY287" s="35"/>
      <c r="RZ287" s="35"/>
      <c r="SA287" s="35"/>
      <c r="SB287" s="35"/>
      <c r="SC287" s="35"/>
      <c r="SD287" s="35"/>
      <c r="SE287" s="35"/>
      <c r="SF287" s="35"/>
      <c r="SG287" s="35"/>
      <c r="SH287" s="35"/>
      <c r="SI287" s="35"/>
      <c r="SJ287" s="35"/>
      <c r="SK287" s="35"/>
      <c r="SL287" s="35"/>
      <c r="SM287" s="35"/>
      <c r="SN287" s="35"/>
      <c r="SO287" s="35"/>
      <c r="SP287" s="35"/>
      <c r="SQ287" s="35"/>
      <c r="SR287" s="35"/>
      <c r="SS287" s="35"/>
      <c r="ST287" s="35"/>
      <c r="SU287" s="35"/>
      <c r="SV287" s="35"/>
      <c r="SW287" s="35"/>
      <c r="SX287" s="35"/>
      <c r="SY287" s="35"/>
      <c r="SZ287" s="35"/>
      <c r="TA287" s="35"/>
      <c r="TB287" s="35"/>
      <c r="TC287" s="35"/>
      <c r="TD287" s="35"/>
      <c r="TE287" s="35"/>
      <c r="TF287" s="35"/>
      <c r="TG287" s="35"/>
      <c r="TH287" s="35"/>
      <c r="TI287" s="35"/>
      <c r="TJ287" s="35"/>
      <c r="TK287" s="35"/>
      <c r="TL287" s="35"/>
      <c r="TM287" s="35"/>
      <c r="TN287" s="35"/>
      <c r="TO287" s="35"/>
      <c r="TP287" s="35"/>
      <c r="TQ287" s="35"/>
      <c r="TR287" s="35"/>
      <c r="TS287" s="35"/>
      <c r="TT287" s="35"/>
      <c r="TU287" s="35"/>
      <c r="TV287" s="35"/>
      <c r="TW287" s="35"/>
      <c r="TX287" s="35"/>
      <c r="TY287" s="35"/>
      <c r="TZ287" s="35"/>
      <c r="UA287" s="35"/>
      <c r="UB287" s="35"/>
      <c r="UC287" s="35"/>
      <c r="UD287" s="35"/>
      <c r="UE287" s="35"/>
      <c r="UF287" s="35"/>
      <c r="UG287" s="35"/>
      <c r="UH287" s="35"/>
      <c r="UI287" s="35"/>
      <c r="UJ287" s="35"/>
      <c r="UK287" s="35"/>
      <c r="UL287" s="35"/>
      <c r="UM287" s="35"/>
      <c r="UN287" s="35"/>
      <c r="UO287" s="35"/>
      <c r="UP287" s="35"/>
      <c r="UQ287" s="35"/>
      <c r="UR287" s="35"/>
      <c r="US287" s="35"/>
      <c r="UT287" s="35"/>
      <c r="UU287" s="35"/>
      <c r="UV287" s="35"/>
      <c r="UW287" s="35"/>
      <c r="UX287" s="35"/>
      <c r="UY287" s="35"/>
      <c r="UZ287" s="35"/>
      <c r="VA287" s="35"/>
      <c r="VB287" s="35"/>
      <c r="VC287" s="35"/>
      <c r="VD287" s="35"/>
      <c r="VE287" s="35"/>
      <c r="VF287" s="35"/>
      <c r="VG287" s="35"/>
      <c r="VH287" s="35"/>
      <c r="VI287" s="35"/>
      <c r="VJ287" s="35"/>
      <c r="VK287" s="35"/>
      <c r="VL287" s="35"/>
      <c r="VM287" s="35"/>
      <c r="VN287" s="35"/>
      <c r="VO287" s="35"/>
      <c r="VP287" s="35"/>
      <c r="VQ287" s="35"/>
      <c r="VR287" s="35"/>
      <c r="VS287" s="35"/>
      <c r="VT287" s="35"/>
      <c r="VU287" s="35"/>
      <c r="VV287" s="35"/>
      <c r="VW287" s="35"/>
      <c r="VX287" s="35"/>
      <c r="VY287" s="35"/>
      <c r="VZ287" s="35"/>
      <c r="WA287" s="35"/>
      <c r="WB287" s="35"/>
      <c r="WC287" s="35"/>
      <c r="WD287" s="35"/>
      <c r="WE287" s="35"/>
      <c r="WF287" s="35"/>
      <c r="WG287" s="35"/>
      <c r="WH287" s="35"/>
      <c r="WI287" s="35"/>
      <c r="WJ287" s="35"/>
      <c r="WK287" s="35"/>
      <c r="WL287" s="35"/>
      <c r="WM287" s="35"/>
      <c r="WN287" s="35"/>
      <c r="WO287" s="35"/>
      <c r="WP287" s="35"/>
      <c r="WQ287" s="35"/>
      <c r="WR287" s="35"/>
      <c r="WS287" s="35"/>
      <c r="WT287" s="35"/>
      <c r="WU287" s="35"/>
      <c r="WV287" s="35"/>
      <c r="WW287" s="35"/>
      <c r="WX287" s="35"/>
      <c r="WY287" s="35"/>
      <c r="WZ287" s="35"/>
      <c r="XA287" s="35"/>
      <c r="XB287" s="35"/>
      <c r="XC287" s="35"/>
      <c r="XD287" s="35"/>
      <c r="XE287" s="35"/>
      <c r="XF287" s="35"/>
      <c r="XG287" s="35"/>
      <c r="XH287" s="35"/>
      <c r="XI287" s="35"/>
      <c r="XJ287" s="35"/>
      <c r="XK287" s="35"/>
      <c r="XL287" s="35"/>
      <c r="XM287" s="35"/>
      <c r="XN287" s="35"/>
      <c r="XO287" s="35"/>
      <c r="XP287" s="35"/>
      <c r="XQ287" s="35"/>
      <c r="XR287" s="35"/>
      <c r="XS287" s="35"/>
      <c r="XT287" s="35"/>
      <c r="XU287" s="35"/>
      <c r="XV287" s="35"/>
      <c r="XW287" s="35"/>
      <c r="XX287" s="35"/>
      <c r="XY287" s="35"/>
      <c r="XZ287" s="35"/>
      <c r="YA287" s="35"/>
      <c r="YB287" s="35"/>
      <c r="YC287" s="35"/>
      <c r="YD287" s="35"/>
      <c r="YE287" s="35"/>
      <c r="YF287" s="35"/>
      <c r="YG287" s="35"/>
      <c r="YH287" s="35"/>
      <c r="YI287" s="35"/>
      <c r="YJ287" s="35"/>
      <c r="YK287" s="35"/>
      <c r="YL287" s="35"/>
      <c r="YM287" s="35"/>
      <c r="YN287" s="35"/>
      <c r="YO287" s="35"/>
      <c r="YP287" s="35"/>
      <c r="YQ287" s="35"/>
      <c r="YR287" s="35"/>
      <c r="YS287" s="35"/>
      <c r="YT287" s="35"/>
      <c r="YU287" s="35"/>
      <c r="YV287" s="35"/>
      <c r="YW287" s="35"/>
      <c r="YX287" s="35"/>
      <c r="YY287" s="35"/>
      <c r="YZ287" s="35"/>
      <c r="ZA287" s="35"/>
      <c r="ZB287" s="35"/>
      <c r="ZC287" s="35"/>
      <c r="ZD287" s="35"/>
      <c r="ZE287" s="35"/>
      <c r="ZF287" s="35"/>
      <c r="ZG287" s="35"/>
      <c r="ZH287" s="35"/>
      <c r="ZI287" s="35"/>
      <c r="ZJ287" s="35"/>
      <c r="ZK287" s="35"/>
      <c r="ZL287" s="35"/>
      <c r="ZM287" s="35"/>
      <c r="ZN287" s="35"/>
      <c r="ZO287" s="35"/>
      <c r="ZP287" s="35"/>
      <c r="ZQ287" s="35"/>
      <c r="ZR287" s="35"/>
      <c r="ZS287" s="35"/>
      <c r="ZT287" s="35"/>
      <c r="ZU287" s="35"/>
      <c r="ZV287" s="35"/>
      <c r="ZW287" s="35"/>
      <c r="ZX287" s="35"/>
      <c r="ZY287" s="35"/>
      <c r="ZZ287" s="35"/>
      <c r="AAA287" s="35"/>
      <c r="AAB287" s="35"/>
      <c r="AAC287" s="35"/>
      <c r="AAD287" s="35"/>
      <c r="AAE287" s="35"/>
      <c r="AAF287" s="35"/>
      <c r="AAG287" s="35"/>
      <c r="AAH287" s="35"/>
      <c r="AAI287" s="35"/>
      <c r="AAJ287" s="35"/>
      <c r="AAK287" s="35"/>
      <c r="AAL287" s="35"/>
      <c r="AAM287" s="35"/>
      <c r="AAN287" s="35"/>
      <c r="AAO287" s="35"/>
      <c r="AAP287" s="35"/>
      <c r="AAQ287" s="35"/>
      <c r="AAR287" s="35"/>
      <c r="AAS287" s="35"/>
      <c r="AAT287" s="35"/>
      <c r="AAU287" s="35"/>
      <c r="AAV287" s="35"/>
      <c r="AAW287" s="35"/>
      <c r="AAX287" s="35"/>
      <c r="AAY287" s="35"/>
      <c r="AAZ287" s="35"/>
      <c r="ABA287" s="35"/>
      <c r="ABB287" s="35"/>
      <c r="ABC287" s="35"/>
      <c r="ABD287" s="35"/>
      <c r="ABE287" s="35"/>
      <c r="ABF287" s="35"/>
      <c r="ABG287" s="35"/>
      <c r="ABH287" s="35"/>
      <c r="ABI287" s="35"/>
      <c r="ABJ287" s="35"/>
      <c r="ABK287" s="35"/>
      <c r="ABL287" s="35"/>
      <c r="ABM287" s="35"/>
      <c r="ABN287" s="35"/>
      <c r="ABO287" s="35"/>
      <c r="ABP287" s="35"/>
      <c r="ABQ287" s="35"/>
      <c r="ABR287" s="35"/>
      <c r="ABS287" s="35"/>
      <c r="ABT287" s="35"/>
      <c r="ABU287" s="35"/>
      <c r="ABV287" s="35"/>
      <c r="ABW287" s="35"/>
      <c r="ABX287" s="35"/>
      <c r="ABY287" s="35"/>
      <c r="ABZ287" s="35"/>
      <c r="ACA287" s="35"/>
      <c r="ACB287" s="35"/>
      <c r="ACC287" s="35"/>
      <c r="ACD287" s="35"/>
      <c r="ACE287" s="35"/>
      <c r="ACF287" s="35"/>
      <c r="ACG287" s="35"/>
      <c r="ACH287" s="35"/>
      <c r="ACI287" s="35"/>
      <c r="ACJ287" s="35"/>
      <c r="ACK287" s="35"/>
      <c r="ACL287" s="35"/>
      <c r="ACM287" s="35"/>
      <c r="ACN287" s="35"/>
      <c r="ACO287" s="35"/>
      <c r="ACP287" s="35"/>
      <c r="ACQ287" s="35"/>
      <c r="ACR287" s="35"/>
      <c r="ACS287" s="35"/>
      <c r="ACT287" s="35"/>
      <c r="ACU287" s="35"/>
      <c r="ACV287" s="35"/>
      <c r="ACW287" s="35"/>
      <c r="ACX287" s="35"/>
      <c r="ACY287" s="35"/>
      <c r="ACZ287" s="35"/>
      <c r="ADA287" s="35"/>
      <c r="ADB287" s="35"/>
      <c r="ADC287" s="35"/>
      <c r="ADD287" s="35"/>
      <c r="ADE287" s="35"/>
      <c r="ADF287" s="35"/>
      <c r="ADG287" s="35"/>
      <c r="ADH287" s="35"/>
      <c r="ADI287" s="35"/>
      <c r="ADJ287" s="35"/>
      <c r="ADK287" s="35"/>
      <c r="ADL287" s="35"/>
      <c r="ADM287" s="35"/>
      <c r="ADN287" s="35"/>
      <c r="ADO287" s="35"/>
      <c r="ADP287" s="35"/>
      <c r="ADQ287" s="35"/>
      <c r="ADR287" s="35"/>
      <c r="ADS287" s="35"/>
      <c r="ADT287" s="35"/>
      <c r="ADU287" s="35"/>
      <c r="ADV287" s="35"/>
      <c r="ADW287" s="35"/>
      <c r="ADX287" s="35"/>
      <c r="ADY287" s="35"/>
      <c r="ADZ287" s="35"/>
      <c r="AEA287" s="35"/>
      <c r="AEB287" s="35"/>
      <c r="AEC287" s="35"/>
      <c r="AED287" s="35"/>
      <c r="AEE287" s="35"/>
      <c r="AEF287" s="35"/>
      <c r="AEG287" s="35"/>
      <c r="AEH287" s="35"/>
      <c r="AEI287" s="35"/>
      <c r="AEJ287" s="35"/>
      <c r="AEK287" s="35"/>
      <c r="AEL287" s="35"/>
      <c r="AEM287" s="35"/>
      <c r="AEN287" s="35"/>
      <c r="AEO287" s="35"/>
      <c r="AEP287" s="35"/>
      <c r="AEQ287" s="35"/>
      <c r="AER287" s="35"/>
      <c r="AES287" s="35"/>
      <c r="AET287" s="35"/>
      <c r="AEU287" s="35"/>
      <c r="AEV287" s="35"/>
      <c r="AEW287" s="35"/>
      <c r="AEX287" s="35"/>
      <c r="AEY287" s="35"/>
      <c r="AEZ287" s="35"/>
      <c r="AFA287" s="35"/>
      <c r="AFB287" s="35"/>
      <c r="AFC287" s="35"/>
      <c r="AFD287" s="35"/>
      <c r="AFE287" s="35"/>
      <c r="AFF287" s="35"/>
      <c r="AFG287" s="35"/>
      <c r="AFH287" s="35"/>
      <c r="AFI287" s="35"/>
      <c r="AFJ287" s="35"/>
      <c r="AFK287" s="35"/>
      <c r="AFL287" s="35"/>
      <c r="AFM287" s="35"/>
      <c r="AFN287" s="35"/>
      <c r="AFO287" s="35"/>
      <c r="AFP287" s="35"/>
      <c r="AFQ287" s="35"/>
      <c r="AFR287" s="35"/>
      <c r="AFS287" s="35"/>
      <c r="AFT287" s="35"/>
      <c r="AFU287" s="35"/>
      <c r="AFV287" s="35"/>
      <c r="AFW287" s="35"/>
      <c r="AFX287" s="35"/>
      <c r="AFY287" s="35"/>
      <c r="AFZ287" s="35"/>
      <c r="AGA287" s="35"/>
      <c r="AGB287" s="35"/>
      <c r="AGC287" s="35"/>
      <c r="AGD287" s="35"/>
      <c r="AGE287" s="35"/>
      <c r="AGF287" s="35"/>
      <c r="AGG287" s="35"/>
      <c r="AGH287" s="35"/>
      <c r="AGI287" s="35"/>
      <c r="AGJ287" s="35"/>
      <c r="AGK287" s="35"/>
      <c r="AGL287" s="35"/>
      <c r="AGM287" s="35"/>
      <c r="AGN287" s="35"/>
      <c r="AGO287" s="35"/>
      <c r="AGP287" s="35"/>
      <c r="AGQ287" s="35"/>
      <c r="AGR287" s="35"/>
      <c r="AGS287" s="35"/>
      <c r="AGT287" s="35"/>
      <c r="AGU287" s="35"/>
      <c r="AGV287" s="35"/>
      <c r="AGW287" s="35"/>
      <c r="AGX287" s="35"/>
      <c r="AGY287" s="35"/>
      <c r="AGZ287" s="35"/>
      <c r="AHA287" s="35"/>
      <c r="AHB287" s="35"/>
      <c r="AHC287" s="35"/>
      <c r="AHD287" s="35"/>
      <c r="AHE287" s="35"/>
      <c r="AHF287" s="35"/>
      <c r="AHG287" s="35"/>
      <c r="AHH287" s="35"/>
      <c r="AHI287" s="35"/>
      <c r="AHJ287" s="35"/>
      <c r="AHK287" s="35"/>
      <c r="AHL287" s="35"/>
      <c r="AHM287" s="35"/>
      <c r="AHN287" s="35"/>
      <c r="AHO287" s="35"/>
      <c r="AHP287" s="35"/>
      <c r="AHQ287" s="35"/>
      <c r="AHR287" s="35"/>
      <c r="AHS287" s="35"/>
      <c r="AHT287" s="35"/>
      <c r="AHU287" s="35"/>
      <c r="AHV287" s="35"/>
      <c r="AHW287" s="35"/>
      <c r="AHX287" s="35"/>
      <c r="AHY287" s="35"/>
      <c r="AHZ287" s="35"/>
      <c r="AIA287" s="35"/>
      <c r="AIB287" s="35"/>
      <c r="AIC287" s="35"/>
      <c r="AID287" s="35"/>
      <c r="AIE287" s="35"/>
      <c r="AIF287" s="35"/>
      <c r="AIG287" s="35"/>
      <c r="AIH287" s="35"/>
      <c r="AII287" s="35"/>
      <c r="AIJ287" s="35"/>
      <c r="AIK287" s="35"/>
      <c r="AIL287" s="35"/>
      <c r="AIM287" s="35"/>
      <c r="AIN287" s="35"/>
      <c r="AIO287" s="35"/>
      <c r="AIP287" s="35"/>
      <c r="AIQ287" s="35"/>
      <c r="AIR287" s="35"/>
      <c r="AIS287" s="35"/>
      <c r="AIT287" s="35"/>
      <c r="AIU287" s="35"/>
      <c r="AIV287" s="35"/>
      <c r="AIW287" s="35"/>
      <c r="AIX287" s="35"/>
      <c r="AIY287" s="35"/>
      <c r="AIZ287" s="35"/>
      <c r="AJA287" s="35"/>
      <c r="AJB287" s="35"/>
      <c r="AJC287" s="35"/>
      <c r="AJD287" s="35"/>
      <c r="AJE287" s="35"/>
      <c r="AJF287" s="35"/>
      <c r="AJG287" s="35"/>
      <c r="AJH287" s="35"/>
      <c r="AJI287" s="35"/>
      <c r="AJJ287" s="35"/>
      <c r="AJK287" s="35"/>
      <c r="AJL287" s="35"/>
      <c r="AJM287" s="35"/>
      <c r="AJN287" s="35"/>
      <c r="AJO287" s="35"/>
      <c r="AJP287" s="35"/>
      <c r="AJQ287" s="35"/>
      <c r="AJR287" s="35"/>
      <c r="AJS287" s="35"/>
      <c r="AJT287" s="35"/>
      <c r="AJU287" s="35"/>
      <c r="AJV287" s="35"/>
      <c r="AJW287" s="35"/>
      <c r="AJX287" s="35"/>
      <c r="AJY287" s="35"/>
      <c r="AJZ287" s="35"/>
      <c r="AKA287" s="35"/>
      <c r="AKB287" s="35"/>
      <c r="AKC287" s="35"/>
      <c r="AKD287" s="35"/>
      <c r="AKE287" s="35"/>
      <c r="AKF287" s="35"/>
      <c r="AKG287" s="35"/>
      <c r="AKH287" s="35"/>
      <c r="AKI287" s="35"/>
      <c r="AKJ287" s="35"/>
      <c r="AKK287" s="35"/>
      <c r="AKL287" s="35"/>
      <c r="AKM287" s="35"/>
      <c r="AKN287" s="35"/>
      <c r="AKO287" s="35"/>
      <c r="AKP287" s="35"/>
      <c r="AKQ287" s="35"/>
      <c r="AKR287" s="35"/>
      <c r="AKS287" s="35"/>
      <c r="AKT287" s="35"/>
      <c r="AKU287" s="35"/>
      <c r="AKV287" s="35"/>
      <c r="AKW287" s="35"/>
      <c r="AKX287" s="35"/>
      <c r="AKY287" s="35"/>
      <c r="AKZ287" s="35"/>
      <c r="ALA287" s="35"/>
      <c r="ALB287" s="35"/>
      <c r="ALC287" s="35"/>
      <c r="ALD287" s="35"/>
      <c r="ALE287" s="35"/>
      <c r="ALF287" s="35"/>
      <c r="ALG287" s="35"/>
      <c r="ALH287" s="35"/>
      <c r="ALI287" s="35"/>
      <c r="ALJ287" s="35"/>
      <c r="ALK287" s="35"/>
      <c r="ALL287" s="35"/>
      <c r="ALM287" s="35"/>
      <c r="ALN287" s="35"/>
      <c r="ALO287" s="35"/>
      <c r="ALP287" s="35"/>
      <c r="ALQ287" s="35"/>
      <c r="ALR287" s="35"/>
      <c r="ALS287" s="35"/>
      <c r="ALT287" s="35"/>
      <c r="ALU287" s="35"/>
      <c r="ALV287" s="35"/>
      <c r="ALW287" s="35"/>
      <c r="ALX287" s="35"/>
      <c r="ALY287" s="35"/>
      <c r="ALZ287" s="35"/>
      <c r="AMA287" s="35"/>
    </row>
    <row r="288" spans="14:1015">
      <c r="N288" s="3">
        <f>Y288*info!T$4+AC288*info!T$5+AG288*info!T$6+AK288*info!T$7+N287</f>
        <v>7.6433999999999944</v>
      </c>
      <c r="P288" s="45">
        <v>248</v>
      </c>
      <c r="Q288" s="131"/>
      <c r="R288" s="131"/>
      <c r="S288" s="161">
        <f t="shared" si="125"/>
        <v>4.4215810276679854E-2</v>
      </c>
      <c r="T288" s="169">
        <f>AA287*$AA$30*$AA$34*(1-$AA$32)+AE287*$AE$30*$AE$34*(1-$AE$32)+AI287*$AI$30*$AI$34*(1-$AI$32)+AM287*$AM$30*$AM$34*(1-$AM$32)+AQ287*$AQ$30*$AQ$34*(1-$AQ$32)+AU287*$AU$30*$AU$34*(1-$AU$32)+Q288-R288+AW287+AX287+Advance!G262</f>
        <v>0.44489999999999896</v>
      </c>
      <c r="U288" s="132">
        <f t="shared" si="134"/>
        <v>0</v>
      </c>
      <c r="V288" s="165">
        <f t="shared" si="113"/>
        <v>0.44489999999999896</v>
      </c>
      <c r="W288" s="166">
        <f t="shared" si="126"/>
        <v>16.332000000000001</v>
      </c>
      <c r="X288" s="49"/>
      <c r="Y288" s="42">
        <f t="shared" si="105"/>
        <v>0</v>
      </c>
      <c r="Z288" s="46">
        <f t="shared" si="127"/>
        <v>0</v>
      </c>
      <c r="AA288" s="47">
        <f t="shared" si="114"/>
        <v>0</v>
      </c>
      <c r="AB288" s="48">
        <f t="shared" si="115"/>
        <v>0.44489999999999896</v>
      </c>
      <c r="AC288" s="49">
        <f t="shared" si="116"/>
        <v>11</v>
      </c>
      <c r="AD288" s="46">
        <f t="shared" si="128"/>
        <v>-11</v>
      </c>
      <c r="AE288" s="46">
        <f t="shared" si="117"/>
        <v>100</v>
      </c>
      <c r="AF288" s="50">
        <f t="shared" si="106"/>
        <v>0.31289999999999896</v>
      </c>
      <c r="AG288" s="42">
        <f t="shared" si="129"/>
        <v>6</v>
      </c>
      <c r="AH288" s="46">
        <f t="shared" si="130"/>
        <v>-6</v>
      </c>
      <c r="AI288" s="46">
        <f t="shared" si="118"/>
        <v>200</v>
      </c>
      <c r="AJ288" s="50">
        <f t="shared" si="107"/>
        <v>0.16889999999999894</v>
      </c>
      <c r="AK288" s="42">
        <f t="shared" si="119"/>
        <v>4</v>
      </c>
      <c r="AL288" s="46">
        <f t="shared" si="131"/>
        <v>-5</v>
      </c>
      <c r="AM288" s="46">
        <f t="shared" si="120"/>
        <v>287</v>
      </c>
      <c r="AN288" s="50">
        <f t="shared" si="108"/>
        <v>2.4899999999998951E-2</v>
      </c>
      <c r="AO288" s="42">
        <f t="shared" si="121"/>
        <v>0</v>
      </c>
      <c r="AP288" s="46">
        <f t="shared" si="132"/>
        <v>0</v>
      </c>
      <c r="AQ288" s="46">
        <f t="shared" si="122"/>
        <v>0</v>
      </c>
      <c r="AR288" s="50">
        <f t="shared" si="109"/>
        <v>2.4899999999998951E-2</v>
      </c>
      <c r="AS288" s="42">
        <f t="shared" si="123"/>
        <v>0</v>
      </c>
      <c r="AT288" s="46">
        <f t="shared" si="133"/>
        <v>0</v>
      </c>
      <c r="AU288" s="46">
        <f t="shared" si="124"/>
        <v>0</v>
      </c>
      <c r="AV288" s="51">
        <f t="shared" si="110"/>
        <v>2.4899999999998951E-2</v>
      </c>
      <c r="AW288" s="42">
        <f t="shared" si="111"/>
        <v>0.44489999999999896</v>
      </c>
      <c r="AX288" s="43">
        <f t="shared" si="112"/>
        <v>-0.42000000000000004</v>
      </c>
      <c r="AY288" s="42">
        <f t="shared" si="135"/>
        <v>587</v>
      </c>
      <c r="AZ288" s="52">
        <f t="shared" si="136"/>
        <v>16.332000000000001</v>
      </c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  <c r="QR288" s="35"/>
      <c r="QS288" s="35"/>
      <c r="QT288" s="35"/>
      <c r="QU288" s="35"/>
      <c r="QV288" s="35"/>
      <c r="QW288" s="35"/>
      <c r="QX288" s="35"/>
      <c r="QY288" s="35"/>
      <c r="QZ288" s="35"/>
      <c r="RA288" s="35"/>
      <c r="RB288" s="35"/>
      <c r="RC288" s="35"/>
      <c r="RD288" s="35"/>
      <c r="RE288" s="35"/>
      <c r="RF288" s="35"/>
      <c r="RG288" s="35"/>
      <c r="RH288" s="35"/>
      <c r="RI288" s="35"/>
      <c r="RJ288" s="35"/>
      <c r="RK288" s="35"/>
      <c r="RL288" s="35"/>
      <c r="RM288" s="35"/>
      <c r="RN288" s="35"/>
      <c r="RO288" s="35"/>
      <c r="RP288" s="35"/>
      <c r="RQ288" s="35"/>
      <c r="RR288" s="35"/>
      <c r="RS288" s="35"/>
      <c r="RT288" s="35"/>
      <c r="RU288" s="35"/>
      <c r="RV288" s="35"/>
      <c r="RW288" s="35"/>
      <c r="RX288" s="35"/>
      <c r="RY288" s="35"/>
      <c r="RZ288" s="35"/>
      <c r="SA288" s="35"/>
      <c r="SB288" s="35"/>
      <c r="SC288" s="35"/>
      <c r="SD288" s="35"/>
      <c r="SE288" s="35"/>
      <c r="SF288" s="35"/>
      <c r="SG288" s="35"/>
      <c r="SH288" s="35"/>
      <c r="SI288" s="35"/>
      <c r="SJ288" s="35"/>
      <c r="SK288" s="35"/>
      <c r="SL288" s="35"/>
      <c r="SM288" s="35"/>
      <c r="SN288" s="35"/>
      <c r="SO288" s="35"/>
      <c r="SP288" s="35"/>
      <c r="SQ288" s="35"/>
      <c r="SR288" s="35"/>
      <c r="SS288" s="35"/>
      <c r="ST288" s="35"/>
      <c r="SU288" s="35"/>
      <c r="SV288" s="35"/>
      <c r="SW288" s="35"/>
      <c r="SX288" s="35"/>
      <c r="SY288" s="35"/>
      <c r="SZ288" s="35"/>
      <c r="TA288" s="35"/>
      <c r="TB288" s="35"/>
      <c r="TC288" s="35"/>
      <c r="TD288" s="35"/>
      <c r="TE288" s="35"/>
      <c r="TF288" s="35"/>
      <c r="TG288" s="35"/>
      <c r="TH288" s="35"/>
      <c r="TI288" s="35"/>
      <c r="TJ288" s="35"/>
      <c r="TK288" s="35"/>
      <c r="TL288" s="35"/>
      <c r="TM288" s="35"/>
      <c r="TN288" s="35"/>
      <c r="TO288" s="35"/>
      <c r="TP288" s="35"/>
      <c r="TQ288" s="35"/>
      <c r="TR288" s="35"/>
      <c r="TS288" s="35"/>
      <c r="TT288" s="35"/>
      <c r="TU288" s="35"/>
      <c r="TV288" s="35"/>
      <c r="TW288" s="35"/>
      <c r="TX288" s="35"/>
      <c r="TY288" s="35"/>
      <c r="TZ288" s="35"/>
      <c r="UA288" s="35"/>
      <c r="UB288" s="35"/>
      <c r="UC288" s="35"/>
      <c r="UD288" s="35"/>
      <c r="UE288" s="35"/>
      <c r="UF288" s="35"/>
      <c r="UG288" s="35"/>
      <c r="UH288" s="35"/>
      <c r="UI288" s="35"/>
      <c r="UJ288" s="35"/>
      <c r="UK288" s="35"/>
      <c r="UL288" s="35"/>
      <c r="UM288" s="35"/>
      <c r="UN288" s="35"/>
      <c r="UO288" s="35"/>
      <c r="UP288" s="35"/>
      <c r="UQ288" s="35"/>
      <c r="UR288" s="35"/>
      <c r="US288" s="35"/>
      <c r="UT288" s="35"/>
      <c r="UU288" s="35"/>
      <c r="UV288" s="35"/>
      <c r="UW288" s="35"/>
      <c r="UX288" s="35"/>
      <c r="UY288" s="35"/>
      <c r="UZ288" s="35"/>
      <c r="VA288" s="35"/>
      <c r="VB288" s="35"/>
      <c r="VC288" s="35"/>
      <c r="VD288" s="35"/>
      <c r="VE288" s="35"/>
      <c r="VF288" s="35"/>
      <c r="VG288" s="35"/>
      <c r="VH288" s="35"/>
      <c r="VI288" s="35"/>
      <c r="VJ288" s="35"/>
      <c r="VK288" s="35"/>
      <c r="VL288" s="35"/>
      <c r="VM288" s="35"/>
      <c r="VN288" s="35"/>
      <c r="VO288" s="35"/>
      <c r="VP288" s="35"/>
      <c r="VQ288" s="35"/>
      <c r="VR288" s="35"/>
      <c r="VS288" s="35"/>
      <c r="VT288" s="35"/>
      <c r="VU288" s="35"/>
      <c r="VV288" s="35"/>
      <c r="VW288" s="35"/>
      <c r="VX288" s="35"/>
      <c r="VY288" s="35"/>
      <c r="VZ288" s="35"/>
      <c r="WA288" s="35"/>
      <c r="WB288" s="35"/>
      <c r="WC288" s="35"/>
      <c r="WD288" s="35"/>
      <c r="WE288" s="35"/>
      <c r="WF288" s="35"/>
      <c r="WG288" s="35"/>
      <c r="WH288" s="35"/>
      <c r="WI288" s="35"/>
      <c r="WJ288" s="35"/>
      <c r="WK288" s="35"/>
      <c r="WL288" s="35"/>
      <c r="WM288" s="35"/>
      <c r="WN288" s="35"/>
      <c r="WO288" s="35"/>
      <c r="WP288" s="35"/>
      <c r="WQ288" s="35"/>
      <c r="WR288" s="35"/>
      <c r="WS288" s="35"/>
      <c r="WT288" s="35"/>
      <c r="WU288" s="35"/>
      <c r="WV288" s="35"/>
      <c r="WW288" s="35"/>
      <c r="WX288" s="35"/>
      <c r="WY288" s="35"/>
      <c r="WZ288" s="35"/>
      <c r="XA288" s="35"/>
      <c r="XB288" s="35"/>
      <c r="XC288" s="35"/>
      <c r="XD288" s="35"/>
      <c r="XE288" s="35"/>
      <c r="XF288" s="35"/>
      <c r="XG288" s="35"/>
      <c r="XH288" s="35"/>
      <c r="XI288" s="35"/>
      <c r="XJ288" s="35"/>
      <c r="XK288" s="35"/>
      <c r="XL288" s="35"/>
      <c r="XM288" s="35"/>
      <c r="XN288" s="35"/>
      <c r="XO288" s="35"/>
      <c r="XP288" s="35"/>
      <c r="XQ288" s="35"/>
      <c r="XR288" s="35"/>
      <c r="XS288" s="35"/>
      <c r="XT288" s="35"/>
      <c r="XU288" s="35"/>
      <c r="XV288" s="35"/>
      <c r="XW288" s="35"/>
      <c r="XX288" s="35"/>
      <c r="XY288" s="35"/>
      <c r="XZ288" s="35"/>
      <c r="YA288" s="35"/>
      <c r="YB288" s="35"/>
      <c r="YC288" s="35"/>
      <c r="YD288" s="35"/>
      <c r="YE288" s="35"/>
      <c r="YF288" s="35"/>
      <c r="YG288" s="35"/>
      <c r="YH288" s="35"/>
      <c r="YI288" s="35"/>
      <c r="YJ288" s="35"/>
      <c r="YK288" s="35"/>
      <c r="YL288" s="35"/>
      <c r="YM288" s="35"/>
      <c r="YN288" s="35"/>
      <c r="YO288" s="35"/>
      <c r="YP288" s="35"/>
      <c r="YQ288" s="35"/>
      <c r="YR288" s="35"/>
      <c r="YS288" s="35"/>
      <c r="YT288" s="35"/>
      <c r="YU288" s="35"/>
      <c r="YV288" s="35"/>
      <c r="YW288" s="35"/>
      <c r="YX288" s="35"/>
      <c r="YY288" s="35"/>
      <c r="YZ288" s="35"/>
      <c r="ZA288" s="35"/>
      <c r="ZB288" s="35"/>
      <c r="ZC288" s="35"/>
      <c r="ZD288" s="35"/>
      <c r="ZE288" s="35"/>
      <c r="ZF288" s="35"/>
      <c r="ZG288" s="35"/>
      <c r="ZH288" s="35"/>
      <c r="ZI288" s="35"/>
      <c r="ZJ288" s="35"/>
      <c r="ZK288" s="35"/>
      <c r="ZL288" s="35"/>
      <c r="ZM288" s="35"/>
      <c r="ZN288" s="35"/>
      <c r="ZO288" s="35"/>
      <c r="ZP288" s="35"/>
      <c r="ZQ288" s="35"/>
      <c r="ZR288" s="35"/>
      <c r="ZS288" s="35"/>
      <c r="ZT288" s="35"/>
      <c r="ZU288" s="35"/>
      <c r="ZV288" s="35"/>
      <c r="ZW288" s="35"/>
      <c r="ZX288" s="35"/>
      <c r="ZY288" s="35"/>
      <c r="ZZ288" s="35"/>
      <c r="AAA288" s="35"/>
      <c r="AAB288" s="35"/>
      <c r="AAC288" s="35"/>
      <c r="AAD288" s="35"/>
      <c r="AAE288" s="35"/>
      <c r="AAF288" s="35"/>
      <c r="AAG288" s="35"/>
      <c r="AAH288" s="35"/>
      <c r="AAI288" s="35"/>
      <c r="AAJ288" s="35"/>
      <c r="AAK288" s="35"/>
      <c r="AAL288" s="35"/>
      <c r="AAM288" s="35"/>
      <c r="AAN288" s="35"/>
      <c r="AAO288" s="35"/>
      <c r="AAP288" s="35"/>
      <c r="AAQ288" s="35"/>
      <c r="AAR288" s="35"/>
      <c r="AAS288" s="35"/>
      <c r="AAT288" s="35"/>
      <c r="AAU288" s="35"/>
      <c r="AAV288" s="35"/>
      <c r="AAW288" s="35"/>
      <c r="AAX288" s="35"/>
      <c r="AAY288" s="35"/>
      <c r="AAZ288" s="35"/>
      <c r="ABA288" s="35"/>
      <c r="ABB288" s="35"/>
      <c r="ABC288" s="35"/>
      <c r="ABD288" s="35"/>
      <c r="ABE288" s="35"/>
      <c r="ABF288" s="35"/>
      <c r="ABG288" s="35"/>
      <c r="ABH288" s="35"/>
      <c r="ABI288" s="35"/>
      <c r="ABJ288" s="35"/>
      <c r="ABK288" s="35"/>
      <c r="ABL288" s="35"/>
      <c r="ABM288" s="35"/>
      <c r="ABN288" s="35"/>
      <c r="ABO288" s="35"/>
      <c r="ABP288" s="35"/>
      <c r="ABQ288" s="35"/>
      <c r="ABR288" s="35"/>
      <c r="ABS288" s="35"/>
      <c r="ABT288" s="35"/>
      <c r="ABU288" s="35"/>
      <c r="ABV288" s="35"/>
      <c r="ABW288" s="35"/>
      <c r="ABX288" s="35"/>
      <c r="ABY288" s="35"/>
      <c r="ABZ288" s="35"/>
      <c r="ACA288" s="35"/>
      <c r="ACB288" s="35"/>
      <c r="ACC288" s="35"/>
      <c r="ACD288" s="35"/>
      <c r="ACE288" s="35"/>
      <c r="ACF288" s="35"/>
      <c r="ACG288" s="35"/>
      <c r="ACH288" s="35"/>
      <c r="ACI288" s="35"/>
      <c r="ACJ288" s="35"/>
      <c r="ACK288" s="35"/>
      <c r="ACL288" s="35"/>
      <c r="ACM288" s="35"/>
      <c r="ACN288" s="35"/>
      <c r="ACO288" s="35"/>
      <c r="ACP288" s="35"/>
      <c r="ACQ288" s="35"/>
      <c r="ACR288" s="35"/>
      <c r="ACS288" s="35"/>
      <c r="ACT288" s="35"/>
      <c r="ACU288" s="35"/>
      <c r="ACV288" s="35"/>
      <c r="ACW288" s="35"/>
      <c r="ACX288" s="35"/>
      <c r="ACY288" s="35"/>
      <c r="ACZ288" s="35"/>
      <c r="ADA288" s="35"/>
      <c r="ADB288" s="35"/>
      <c r="ADC288" s="35"/>
      <c r="ADD288" s="35"/>
      <c r="ADE288" s="35"/>
      <c r="ADF288" s="35"/>
      <c r="ADG288" s="35"/>
      <c r="ADH288" s="35"/>
      <c r="ADI288" s="35"/>
      <c r="ADJ288" s="35"/>
      <c r="ADK288" s="35"/>
      <c r="ADL288" s="35"/>
      <c r="ADM288" s="35"/>
      <c r="ADN288" s="35"/>
      <c r="ADO288" s="35"/>
      <c r="ADP288" s="35"/>
      <c r="ADQ288" s="35"/>
      <c r="ADR288" s="35"/>
      <c r="ADS288" s="35"/>
      <c r="ADT288" s="35"/>
      <c r="ADU288" s="35"/>
      <c r="ADV288" s="35"/>
      <c r="ADW288" s="35"/>
      <c r="ADX288" s="35"/>
      <c r="ADY288" s="35"/>
      <c r="ADZ288" s="35"/>
      <c r="AEA288" s="35"/>
      <c r="AEB288" s="35"/>
      <c r="AEC288" s="35"/>
      <c r="AED288" s="35"/>
      <c r="AEE288" s="35"/>
      <c r="AEF288" s="35"/>
      <c r="AEG288" s="35"/>
      <c r="AEH288" s="35"/>
      <c r="AEI288" s="35"/>
      <c r="AEJ288" s="35"/>
      <c r="AEK288" s="35"/>
      <c r="AEL288" s="35"/>
      <c r="AEM288" s="35"/>
      <c r="AEN288" s="35"/>
      <c r="AEO288" s="35"/>
      <c r="AEP288" s="35"/>
      <c r="AEQ288" s="35"/>
      <c r="AER288" s="35"/>
      <c r="AES288" s="35"/>
      <c r="AET288" s="35"/>
      <c r="AEU288" s="35"/>
      <c r="AEV288" s="35"/>
      <c r="AEW288" s="35"/>
      <c r="AEX288" s="35"/>
      <c r="AEY288" s="35"/>
      <c r="AEZ288" s="35"/>
      <c r="AFA288" s="35"/>
      <c r="AFB288" s="35"/>
      <c r="AFC288" s="35"/>
      <c r="AFD288" s="35"/>
      <c r="AFE288" s="35"/>
      <c r="AFF288" s="35"/>
      <c r="AFG288" s="35"/>
      <c r="AFH288" s="35"/>
      <c r="AFI288" s="35"/>
      <c r="AFJ288" s="35"/>
      <c r="AFK288" s="35"/>
      <c r="AFL288" s="35"/>
      <c r="AFM288" s="35"/>
      <c r="AFN288" s="35"/>
      <c r="AFO288" s="35"/>
      <c r="AFP288" s="35"/>
      <c r="AFQ288" s="35"/>
      <c r="AFR288" s="35"/>
      <c r="AFS288" s="35"/>
      <c r="AFT288" s="35"/>
      <c r="AFU288" s="35"/>
      <c r="AFV288" s="35"/>
      <c r="AFW288" s="35"/>
      <c r="AFX288" s="35"/>
      <c r="AFY288" s="35"/>
      <c r="AFZ288" s="35"/>
      <c r="AGA288" s="35"/>
      <c r="AGB288" s="35"/>
      <c r="AGC288" s="35"/>
      <c r="AGD288" s="35"/>
      <c r="AGE288" s="35"/>
      <c r="AGF288" s="35"/>
      <c r="AGG288" s="35"/>
      <c r="AGH288" s="35"/>
      <c r="AGI288" s="35"/>
      <c r="AGJ288" s="35"/>
      <c r="AGK288" s="35"/>
      <c r="AGL288" s="35"/>
      <c r="AGM288" s="35"/>
      <c r="AGN288" s="35"/>
      <c r="AGO288" s="35"/>
      <c r="AGP288" s="35"/>
      <c r="AGQ288" s="35"/>
      <c r="AGR288" s="35"/>
      <c r="AGS288" s="35"/>
      <c r="AGT288" s="35"/>
      <c r="AGU288" s="35"/>
      <c r="AGV288" s="35"/>
      <c r="AGW288" s="35"/>
      <c r="AGX288" s="35"/>
      <c r="AGY288" s="35"/>
      <c r="AGZ288" s="35"/>
      <c r="AHA288" s="35"/>
      <c r="AHB288" s="35"/>
      <c r="AHC288" s="35"/>
      <c r="AHD288" s="35"/>
      <c r="AHE288" s="35"/>
      <c r="AHF288" s="35"/>
      <c r="AHG288" s="35"/>
      <c r="AHH288" s="35"/>
      <c r="AHI288" s="35"/>
      <c r="AHJ288" s="35"/>
      <c r="AHK288" s="35"/>
      <c r="AHL288" s="35"/>
      <c r="AHM288" s="35"/>
      <c r="AHN288" s="35"/>
      <c r="AHO288" s="35"/>
      <c r="AHP288" s="35"/>
      <c r="AHQ288" s="35"/>
      <c r="AHR288" s="35"/>
      <c r="AHS288" s="35"/>
      <c r="AHT288" s="35"/>
      <c r="AHU288" s="35"/>
      <c r="AHV288" s="35"/>
      <c r="AHW288" s="35"/>
      <c r="AHX288" s="35"/>
      <c r="AHY288" s="35"/>
      <c r="AHZ288" s="35"/>
      <c r="AIA288" s="35"/>
      <c r="AIB288" s="35"/>
      <c r="AIC288" s="35"/>
      <c r="AID288" s="35"/>
      <c r="AIE288" s="35"/>
      <c r="AIF288" s="35"/>
      <c r="AIG288" s="35"/>
      <c r="AIH288" s="35"/>
      <c r="AII288" s="35"/>
      <c r="AIJ288" s="35"/>
      <c r="AIK288" s="35"/>
      <c r="AIL288" s="35"/>
      <c r="AIM288" s="35"/>
      <c r="AIN288" s="35"/>
      <c r="AIO288" s="35"/>
      <c r="AIP288" s="35"/>
      <c r="AIQ288" s="35"/>
      <c r="AIR288" s="35"/>
      <c r="AIS288" s="35"/>
      <c r="AIT288" s="35"/>
      <c r="AIU288" s="35"/>
      <c r="AIV288" s="35"/>
      <c r="AIW288" s="35"/>
      <c r="AIX288" s="35"/>
      <c r="AIY288" s="35"/>
      <c r="AIZ288" s="35"/>
      <c r="AJA288" s="35"/>
      <c r="AJB288" s="35"/>
      <c r="AJC288" s="35"/>
      <c r="AJD288" s="35"/>
      <c r="AJE288" s="35"/>
      <c r="AJF288" s="35"/>
      <c r="AJG288" s="35"/>
      <c r="AJH288" s="35"/>
      <c r="AJI288" s="35"/>
      <c r="AJJ288" s="35"/>
      <c r="AJK288" s="35"/>
      <c r="AJL288" s="35"/>
      <c r="AJM288" s="35"/>
      <c r="AJN288" s="35"/>
      <c r="AJO288" s="35"/>
      <c r="AJP288" s="35"/>
      <c r="AJQ288" s="35"/>
      <c r="AJR288" s="35"/>
      <c r="AJS288" s="35"/>
      <c r="AJT288" s="35"/>
      <c r="AJU288" s="35"/>
      <c r="AJV288" s="35"/>
      <c r="AJW288" s="35"/>
      <c r="AJX288" s="35"/>
      <c r="AJY288" s="35"/>
      <c r="AJZ288" s="35"/>
      <c r="AKA288" s="35"/>
      <c r="AKB288" s="35"/>
      <c r="AKC288" s="35"/>
      <c r="AKD288" s="35"/>
      <c r="AKE288" s="35"/>
      <c r="AKF288" s="35"/>
      <c r="AKG288" s="35"/>
      <c r="AKH288" s="35"/>
      <c r="AKI288" s="35"/>
      <c r="AKJ288" s="35"/>
      <c r="AKK288" s="35"/>
      <c r="AKL288" s="35"/>
      <c r="AKM288" s="35"/>
      <c r="AKN288" s="35"/>
      <c r="AKO288" s="35"/>
      <c r="AKP288" s="35"/>
      <c r="AKQ288" s="35"/>
      <c r="AKR288" s="35"/>
      <c r="AKS288" s="35"/>
      <c r="AKT288" s="35"/>
      <c r="AKU288" s="35"/>
      <c r="AKV288" s="35"/>
      <c r="AKW288" s="35"/>
      <c r="AKX288" s="35"/>
      <c r="AKY288" s="35"/>
      <c r="AKZ288" s="35"/>
      <c r="ALA288" s="35"/>
      <c r="ALB288" s="35"/>
      <c r="ALC288" s="35"/>
      <c r="ALD288" s="35"/>
      <c r="ALE288" s="35"/>
      <c r="ALF288" s="35"/>
      <c r="ALG288" s="35"/>
      <c r="ALH288" s="35"/>
      <c r="ALI288" s="35"/>
      <c r="ALJ288" s="35"/>
      <c r="ALK288" s="35"/>
      <c r="ALL288" s="35"/>
      <c r="ALM288" s="35"/>
      <c r="ALN288" s="35"/>
      <c r="ALO288" s="35"/>
      <c r="ALP288" s="35"/>
      <c r="ALQ288" s="35"/>
      <c r="ALR288" s="35"/>
      <c r="ALS288" s="35"/>
      <c r="ALT288" s="35"/>
      <c r="ALU288" s="35"/>
      <c r="ALV288" s="35"/>
      <c r="ALW288" s="35"/>
      <c r="ALX288" s="35"/>
      <c r="ALY288" s="35"/>
      <c r="ALZ288" s="35"/>
      <c r="AMA288" s="35"/>
    </row>
    <row r="289" spans="14:1015">
      <c r="N289" s="3">
        <f>Y289*info!T$4+AC289*info!T$5+AG289*info!T$6+AK289*info!T$7+N288</f>
        <v>7.6961999999999948</v>
      </c>
      <c r="P289" s="45">
        <v>249</v>
      </c>
      <c r="Q289" s="131"/>
      <c r="R289" s="131"/>
      <c r="S289" s="161">
        <f t="shared" si="125"/>
        <v>4.4133992094861671E-2</v>
      </c>
      <c r="T289" s="169">
        <f>AA288*$AA$30*$AA$34*(1-$AA$32)+AE288*$AE$30*$AE$34*(1-$AE$32)+AI288*$AI$30*$AI$34*(1-$AI$32)+AM288*$AM$30*$AM$34*(1-$AM$32)+AQ288*$AQ$30*$AQ$34*(1-$AQ$32)+AU288*$AU$30*$AU$34*(1-$AU$32)+Q289-R289+AW288+AX288+Advance!G263</f>
        <v>0.43319999999999892</v>
      </c>
      <c r="U289" s="132">
        <f t="shared" si="134"/>
        <v>0</v>
      </c>
      <c r="V289" s="165">
        <f t="shared" si="113"/>
        <v>0.43319999999999892</v>
      </c>
      <c r="W289" s="166">
        <f t="shared" si="126"/>
        <v>16.367999999999999</v>
      </c>
      <c r="X289" s="49"/>
      <c r="Y289" s="42">
        <f t="shared" si="105"/>
        <v>0</v>
      </c>
      <c r="Z289" s="46">
        <f t="shared" si="127"/>
        <v>0</v>
      </c>
      <c r="AA289" s="47">
        <f t="shared" si="114"/>
        <v>0</v>
      </c>
      <c r="AB289" s="48">
        <f t="shared" si="115"/>
        <v>0.43319999999999892</v>
      </c>
      <c r="AC289" s="49">
        <f t="shared" si="116"/>
        <v>4</v>
      </c>
      <c r="AD289" s="46">
        <f t="shared" si="128"/>
        <v>-4</v>
      </c>
      <c r="AE289" s="46">
        <f t="shared" si="117"/>
        <v>100</v>
      </c>
      <c r="AF289" s="50">
        <f t="shared" si="106"/>
        <v>0.38519999999999893</v>
      </c>
      <c r="AG289" s="42">
        <f t="shared" si="129"/>
        <v>6</v>
      </c>
      <c r="AH289" s="46">
        <f t="shared" si="130"/>
        <v>-6</v>
      </c>
      <c r="AI289" s="46">
        <f t="shared" si="118"/>
        <v>200</v>
      </c>
      <c r="AJ289" s="50">
        <f t="shared" si="107"/>
        <v>0.24119999999999892</v>
      </c>
      <c r="AK289" s="42">
        <f t="shared" si="119"/>
        <v>6</v>
      </c>
      <c r="AL289" s="46">
        <f t="shared" si="131"/>
        <v>-5</v>
      </c>
      <c r="AM289" s="46">
        <f t="shared" si="120"/>
        <v>288</v>
      </c>
      <c r="AN289" s="50">
        <f t="shared" si="108"/>
        <v>2.5199999999998945E-2</v>
      </c>
      <c r="AO289" s="42">
        <f t="shared" si="121"/>
        <v>0</v>
      </c>
      <c r="AP289" s="46">
        <f t="shared" si="132"/>
        <v>0</v>
      </c>
      <c r="AQ289" s="46">
        <f t="shared" si="122"/>
        <v>0</v>
      </c>
      <c r="AR289" s="50">
        <f t="shared" si="109"/>
        <v>2.5199999999998945E-2</v>
      </c>
      <c r="AS289" s="42">
        <f t="shared" si="123"/>
        <v>0</v>
      </c>
      <c r="AT289" s="46">
        <f t="shared" si="133"/>
        <v>0</v>
      </c>
      <c r="AU289" s="46">
        <f t="shared" si="124"/>
        <v>0</v>
      </c>
      <c r="AV289" s="51">
        <f t="shared" si="110"/>
        <v>2.5199999999998945E-2</v>
      </c>
      <c r="AW289" s="42">
        <f t="shared" si="111"/>
        <v>0.43319999999999892</v>
      </c>
      <c r="AX289" s="43">
        <f t="shared" si="112"/>
        <v>-0.40799999999999997</v>
      </c>
      <c r="AY289" s="42">
        <f t="shared" si="135"/>
        <v>588</v>
      </c>
      <c r="AZ289" s="52">
        <f t="shared" si="136"/>
        <v>16.367999999999999</v>
      </c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  <c r="QR289" s="35"/>
      <c r="QS289" s="35"/>
      <c r="QT289" s="35"/>
      <c r="QU289" s="35"/>
      <c r="QV289" s="35"/>
      <c r="QW289" s="35"/>
      <c r="QX289" s="35"/>
      <c r="QY289" s="35"/>
      <c r="QZ289" s="35"/>
      <c r="RA289" s="35"/>
      <c r="RB289" s="35"/>
      <c r="RC289" s="35"/>
      <c r="RD289" s="35"/>
      <c r="RE289" s="35"/>
      <c r="RF289" s="35"/>
      <c r="RG289" s="35"/>
      <c r="RH289" s="35"/>
      <c r="RI289" s="35"/>
      <c r="RJ289" s="35"/>
      <c r="RK289" s="35"/>
      <c r="RL289" s="35"/>
      <c r="RM289" s="35"/>
      <c r="RN289" s="35"/>
      <c r="RO289" s="35"/>
      <c r="RP289" s="35"/>
      <c r="RQ289" s="35"/>
      <c r="RR289" s="35"/>
      <c r="RS289" s="35"/>
      <c r="RT289" s="35"/>
      <c r="RU289" s="35"/>
      <c r="RV289" s="35"/>
      <c r="RW289" s="35"/>
      <c r="RX289" s="35"/>
      <c r="RY289" s="35"/>
      <c r="RZ289" s="35"/>
      <c r="SA289" s="35"/>
      <c r="SB289" s="35"/>
      <c r="SC289" s="35"/>
      <c r="SD289" s="35"/>
      <c r="SE289" s="35"/>
      <c r="SF289" s="35"/>
      <c r="SG289" s="35"/>
      <c r="SH289" s="35"/>
      <c r="SI289" s="35"/>
      <c r="SJ289" s="35"/>
      <c r="SK289" s="35"/>
      <c r="SL289" s="35"/>
      <c r="SM289" s="35"/>
      <c r="SN289" s="35"/>
      <c r="SO289" s="35"/>
      <c r="SP289" s="35"/>
      <c r="SQ289" s="35"/>
      <c r="SR289" s="35"/>
      <c r="SS289" s="35"/>
      <c r="ST289" s="35"/>
      <c r="SU289" s="35"/>
      <c r="SV289" s="35"/>
      <c r="SW289" s="35"/>
      <c r="SX289" s="35"/>
      <c r="SY289" s="35"/>
      <c r="SZ289" s="35"/>
      <c r="TA289" s="35"/>
      <c r="TB289" s="35"/>
      <c r="TC289" s="35"/>
      <c r="TD289" s="35"/>
      <c r="TE289" s="35"/>
      <c r="TF289" s="35"/>
      <c r="TG289" s="35"/>
      <c r="TH289" s="35"/>
      <c r="TI289" s="35"/>
      <c r="TJ289" s="35"/>
      <c r="TK289" s="35"/>
      <c r="TL289" s="35"/>
      <c r="TM289" s="35"/>
      <c r="TN289" s="35"/>
      <c r="TO289" s="35"/>
      <c r="TP289" s="35"/>
      <c r="TQ289" s="35"/>
      <c r="TR289" s="35"/>
      <c r="TS289" s="35"/>
      <c r="TT289" s="35"/>
      <c r="TU289" s="35"/>
      <c r="TV289" s="35"/>
      <c r="TW289" s="35"/>
      <c r="TX289" s="35"/>
      <c r="TY289" s="35"/>
      <c r="TZ289" s="35"/>
      <c r="UA289" s="35"/>
      <c r="UB289" s="35"/>
      <c r="UC289" s="35"/>
      <c r="UD289" s="35"/>
      <c r="UE289" s="35"/>
      <c r="UF289" s="35"/>
      <c r="UG289" s="35"/>
      <c r="UH289" s="35"/>
      <c r="UI289" s="35"/>
      <c r="UJ289" s="35"/>
      <c r="UK289" s="35"/>
      <c r="UL289" s="35"/>
      <c r="UM289" s="35"/>
      <c r="UN289" s="35"/>
      <c r="UO289" s="35"/>
      <c r="UP289" s="35"/>
      <c r="UQ289" s="35"/>
      <c r="UR289" s="35"/>
      <c r="US289" s="35"/>
      <c r="UT289" s="35"/>
      <c r="UU289" s="35"/>
      <c r="UV289" s="35"/>
      <c r="UW289" s="35"/>
      <c r="UX289" s="35"/>
      <c r="UY289" s="35"/>
      <c r="UZ289" s="35"/>
      <c r="VA289" s="35"/>
      <c r="VB289" s="35"/>
      <c r="VC289" s="35"/>
      <c r="VD289" s="35"/>
      <c r="VE289" s="35"/>
      <c r="VF289" s="35"/>
      <c r="VG289" s="35"/>
      <c r="VH289" s="35"/>
      <c r="VI289" s="35"/>
      <c r="VJ289" s="35"/>
      <c r="VK289" s="35"/>
      <c r="VL289" s="35"/>
      <c r="VM289" s="35"/>
      <c r="VN289" s="35"/>
      <c r="VO289" s="35"/>
      <c r="VP289" s="35"/>
      <c r="VQ289" s="35"/>
      <c r="VR289" s="35"/>
      <c r="VS289" s="35"/>
      <c r="VT289" s="35"/>
      <c r="VU289" s="35"/>
      <c r="VV289" s="35"/>
      <c r="VW289" s="35"/>
      <c r="VX289" s="35"/>
      <c r="VY289" s="35"/>
      <c r="VZ289" s="35"/>
      <c r="WA289" s="35"/>
      <c r="WB289" s="35"/>
      <c r="WC289" s="35"/>
      <c r="WD289" s="35"/>
      <c r="WE289" s="35"/>
      <c r="WF289" s="35"/>
      <c r="WG289" s="35"/>
      <c r="WH289" s="35"/>
      <c r="WI289" s="35"/>
      <c r="WJ289" s="35"/>
      <c r="WK289" s="35"/>
      <c r="WL289" s="35"/>
      <c r="WM289" s="35"/>
      <c r="WN289" s="35"/>
      <c r="WO289" s="35"/>
      <c r="WP289" s="35"/>
      <c r="WQ289" s="35"/>
      <c r="WR289" s="35"/>
      <c r="WS289" s="35"/>
      <c r="WT289" s="35"/>
      <c r="WU289" s="35"/>
      <c r="WV289" s="35"/>
      <c r="WW289" s="35"/>
      <c r="WX289" s="35"/>
      <c r="WY289" s="35"/>
      <c r="WZ289" s="35"/>
      <c r="XA289" s="35"/>
      <c r="XB289" s="35"/>
      <c r="XC289" s="35"/>
      <c r="XD289" s="35"/>
      <c r="XE289" s="35"/>
      <c r="XF289" s="35"/>
      <c r="XG289" s="35"/>
      <c r="XH289" s="35"/>
      <c r="XI289" s="35"/>
      <c r="XJ289" s="35"/>
      <c r="XK289" s="35"/>
      <c r="XL289" s="35"/>
      <c r="XM289" s="35"/>
      <c r="XN289" s="35"/>
      <c r="XO289" s="35"/>
      <c r="XP289" s="35"/>
      <c r="XQ289" s="35"/>
      <c r="XR289" s="35"/>
      <c r="XS289" s="35"/>
      <c r="XT289" s="35"/>
      <c r="XU289" s="35"/>
      <c r="XV289" s="35"/>
      <c r="XW289" s="35"/>
      <c r="XX289" s="35"/>
      <c r="XY289" s="35"/>
      <c r="XZ289" s="35"/>
      <c r="YA289" s="35"/>
      <c r="YB289" s="35"/>
      <c r="YC289" s="35"/>
      <c r="YD289" s="35"/>
      <c r="YE289" s="35"/>
      <c r="YF289" s="35"/>
      <c r="YG289" s="35"/>
      <c r="YH289" s="35"/>
      <c r="YI289" s="35"/>
      <c r="YJ289" s="35"/>
      <c r="YK289" s="35"/>
      <c r="YL289" s="35"/>
      <c r="YM289" s="35"/>
      <c r="YN289" s="35"/>
      <c r="YO289" s="35"/>
      <c r="YP289" s="35"/>
      <c r="YQ289" s="35"/>
      <c r="YR289" s="35"/>
      <c r="YS289" s="35"/>
      <c r="YT289" s="35"/>
      <c r="YU289" s="35"/>
      <c r="YV289" s="35"/>
      <c r="YW289" s="35"/>
      <c r="YX289" s="35"/>
      <c r="YY289" s="35"/>
      <c r="YZ289" s="35"/>
      <c r="ZA289" s="35"/>
      <c r="ZB289" s="35"/>
      <c r="ZC289" s="35"/>
      <c r="ZD289" s="35"/>
      <c r="ZE289" s="35"/>
      <c r="ZF289" s="35"/>
      <c r="ZG289" s="35"/>
      <c r="ZH289" s="35"/>
      <c r="ZI289" s="35"/>
      <c r="ZJ289" s="35"/>
      <c r="ZK289" s="35"/>
      <c r="ZL289" s="35"/>
      <c r="ZM289" s="35"/>
      <c r="ZN289" s="35"/>
      <c r="ZO289" s="35"/>
      <c r="ZP289" s="35"/>
      <c r="ZQ289" s="35"/>
      <c r="ZR289" s="35"/>
      <c r="ZS289" s="35"/>
      <c r="ZT289" s="35"/>
      <c r="ZU289" s="35"/>
      <c r="ZV289" s="35"/>
      <c r="ZW289" s="35"/>
      <c r="ZX289" s="35"/>
      <c r="ZY289" s="35"/>
      <c r="ZZ289" s="35"/>
      <c r="AAA289" s="35"/>
      <c r="AAB289" s="35"/>
      <c r="AAC289" s="35"/>
      <c r="AAD289" s="35"/>
      <c r="AAE289" s="35"/>
      <c r="AAF289" s="35"/>
      <c r="AAG289" s="35"/>
      <c r="AAH289" s="35"/>
      <c r="AAI289" s="35"/>
      <c r="AAJ289" s="35"/>
      <c r="AAK289" s="35"/>
      <c r="AAL289" s="35"/>
      <c r="AAM289" s="35"/>
      <c r="AAN289" s="35"/>
      <c r="AAO289" s="35"/>
      <c r="AAP289" s="35"/>
      <c r="AAQ289" s="35"/>
      <c r="AAR289" s="35"/>
      <c r="AAS289" s="35"/>
      <c r="AAT289" s="35"/>
      <c r="AAU289" s="35"/>
      <c r="AAV289" s="35"/>
      <c r="AAW289" s="35"/>
      <c r="AAX289" s="35"/>
      <c r="AAY289" s="35"/>
      <c r="AAZ289" s="35"/>
      <c r="ABA289" s="35"/>
      <c r="ABB289" s="35"/>
      <c r="ABC289" s="35"/>
      <c r="ABD289" s="35"/>
      <c r="ABE289" s="35"/>
      <c r="ABF289" s="35"/>
      <c r="ABG289" s="35"/>
      <c r="ABH289" s="35"/>
      <c r="ABI289" s="35"/>
      <c r="ABJ289" s="35"/>
      <c r="ABK289" s="35"/>
      <c r="ABL289" s="35"/>
      <c r="ABM289" s="35"/>
      <c r="ABN289" s="35"/>
      <c r="ABO289" s="35"/>
      <c r="ABP289" s="35"/>
      <c r="ABQ289" s="35"/>
      <c r="ABR289" s="35"/>
      <c r="ABS289" s="35"/>
      <c r="ABT289" s="35"/>
      <c r="ABU289" s="35"/>
      <c r="ABV289" s="35"/>
      <c r="ABW289" s="35"/>
      <c r="ABX289" s="35"/>
      <c r="ABY289" s="35"/>
      <c r="ABZ289" s="35"/>
      <c r="ACA289" s="35"/>
      <c r="ACB289" s="35"/>
      <c r="ACC289" s="35"/>
      <c r="ACD289" s="35"/>
      <c r="ACE289" s="35"/>
      <c r="ACF289" s="35"/>
      <c r="ACG289" s="35"/>
      <c r="ACH289" s="35"/>
      <c r="ACI289" s="35"/>
      <c r="ACJ289" s="35"/>
      <c r="ACK289" s="35"/>
      <c r="ACL289" s="35"/>
      <c r="ACM289" s="35"/>
      <c r="ACN289" s="35"/>
      <c r="ACO289" s="35"/>
      <c r="ACP289" s="35"/>
      <c r="ACQ289" s="35"/>
      <c r="ACR289" s="35"/>
      <c r="ACS289" s="35"/>
      <c r="ACT289" s="35"/>
      <c r="ACU289" s="35"/>
      <c r="ACV289" s="35"/>
      <c r="ACW289" s="35"/>
      <c r="ACX289" s="35"/>
      <c r="ACY289" s="35"/>
      <c r="ACZ289" s="35"/>
      <c r="ADA289" s="35"/>
      <c r="ADB289" s="35"/>
      <c r="ADC289" s="35"/>
      <c r="ADD289" s="35"/>
      <c r="ADE289" s="35"/>
      <c r="ADF289" s="35"/>
      <c r="ADG289" s="35"/>
      <c r="ADH289" s="35"/>
      <c r="ADI289" s="35"/>
      <c r="ADJ289" s="35"/>
      <c r="ADK289" s="35"/>
      <c r="ADL289" s="35"/>
      <c r="ADM289" s="35"/>
      <c r="ADN289" s="35"/>
      <c r="ADO289" s="35"/>
      <c r="ADP289" s="35"/>
      <c r="ADQ289" s="35"/>
      <c r="ADR289" s="35"/>
      <c r="ADS289" s="35"/>
      <c r="ADT289" s="35"/>
      <c r="ADU289" s="35"/>
      <c r="ADV289" s="35"/>
      <c r="ADW289" s="35"/>
      <c r="ADX289" s="35"/>
      <c r="ADY289" s="35"/>
      <c r="ADZ289" s="35"/>
      <c r="AEA289" s="35"/>
      <c r="AEB289" s="35"/>
      <c r="AEC289" s="35"/>
      <c r="AED289" s="35"/>
      <c r="AEE289" s="35"/>
      <c r="AEF289" s="35"/>
      <c r="AEG289" s="35"/>
      <c r="AEH289" s="35"/>
      <c r="AEI289" s="35"/>
      <c r="AEJ289" s="35"/>
      <c r="AEK289" s="35"/>
      <c r="AEL289" s="35"/>
      <c r="AEM289" s="35"/>
      <c r="AEN289" s="35"/>
      <c r="AEO289" s="35"/>
      <c r="AEP289" s="35"/>
      <c r="AEQ289" s="35"/>
      <c r="AER289" s="35"/>
      <c r="AES289" s="35"/>
      <c r="AET289" s="35"/>
      <c r="AEU289" s="35"/>
      <c r="AEV289" s="35"/>
      <c r="AEW289" s="35"/>
      <c r="AEX289" s="35"/>
      <c r="AEY289" s="35"/>
      <c r="AEZ289" s="35"/>
      <c r="AFA289" s="35"/>
      <c r="AFB289" s="35"/>
      <c r="AFC289" s="35"/>
      <c r="AFD289" s="35"/>
      <c r="AFE289" s="35"/>
      <c r="AFF289" s="35"/>
      <c r="AFG289" s="35"/>
      <c r="AFH289" s="35"/>
      <c r="AFI289" s="35"/>
      <c r="AFJ289" s="35"/>
      <c r="AFK289" s="35"/>
      <c r="AFL289" s="35"/>
      <c r="AFM289" s="35"/>
      <c r="AFN289" s="35"/>
      <c r="AFO289" s="35"/>
      <c r="AFP289" s="35"/>
      <c r="AFQ289" s="35"/>
      <c r="AFR289" s="35"/>
      <c r="AFS289" s="35"/>
      <c r="AFT289" s="35"/>
      <c r="AFU289" s="35"/>
      <c r="AFV289" s="35"/>
      <c r="AFW289" s="35"/>
      <c r="AFX289" s="35"/>
      <c r="AFY289" s="35"/>
      <c r="AFZ289" s="35"/>
      <c r="AGA289" s="35"/>
      <c r="AGB289" s="35"/>
      <c r="AGC289" s="35"/>
      <c r="AGD289" s="35"/>
      <c r="AGE289" s="35"/>
      <c r="AGF289" s="35"/>
      <c r="AGG289" s="35"/>
      <c r="AGH289" s="35"/>
      <c r="AGI289" s="35"/>
      <c r="AGJ289" s="35"/>
      <c r="AGK289" s="35"/>
      <c r="AGL289" s="35"/>
      <c r="AGM289" s="35"/>
      <c r="AGN289" s="35"/>
      <c r="AGO289" s="35"/>
      <c r="AGP289" s="35"/>
      <c r="AGQ289" s="35"/>
      <c r="AGR289" s="35"/>
      <c r="AGS289" s="35"/>
      <c r="AGT289" s="35"/>
      <c r="AGU289" s="35"/>
      <c r="AGV289" s="35"/>
      <c r="AGW289" s="35"/>
      <c r="AGX289" s="35"/>
      <c r="AGY289" s="35"/>
      <c r="AGZ289" s="35"/>
      <c r="AHA289" s="35"/>
      <c r="AHB289" s="35"/>
      <c r="AHC289" s="35"/>
      <c r="AHD289" s="35"/>
      <c r="AHE289" s="35"/>
      <c r="AHF289" s="35"/>
      <c r="AHG289" s="35"/>
      <c r="AHH289" s="35"/>
      <c r="AHI289" s="35"/>
      <c r="AHJ289" s="35"/>
      <c r="AHK289" s="35"/>
      <c r="AHL289" s="35"/>
      <c r="AHM289" s="35"/>
      <c r="AHN289" s="35"/>
      <c r="AHO289" s="35"/>
      <c r="AHP289" s="35"/>
      <c r="AHQ289" s="35"/>
      <c r="AHR289" s="35"/>
      <c r="AHS289" s="35"/>
      <c r="AHT289" s="35"/>
      <c r="AHU289" s="35"/>
      <c r="AHV289" s="35"/>
      <c r="AHW289" s="35"/>
      <c r="AHX289" s="35"/>
      <c r="AHY289" s="35"/>
      <c r="AHZ289" s="35"/>
      <c r="AIA289" s="35"/>
      <c r="AIB289" s="35"/>
      <c r="AIC289" s="35"/>
      <c r="AID289" s="35"/>
      <c r="AIE289" s="35"/>
      <c r="AIF289" s="35"/>
      <c r="AIG289" s="35"/>
      <c r="AIH289" s="35"/>
      <c r="AII289" s="35"/>
      <c r="AIJ289" s="35"/>
      <c r="AIK289" s="35"/>
      <c r="AIL289" s="35"/>
      <c r="AIM289" s="35"/>
      <c r="AIN289" s="35"/>
      <c r="AIO289" s="35"/>
      <c r="AIP289" s="35"/>
      <c r="AIQ289" s="35"/>
      <c r="AIR289" s="35"/>
      <c r="AIS289" s="35"/>
      <c r="AIT289" s="35"/>
      <c r="AIU289" s="35"/>
      <c r="AIV289" s="35"/>
      <c r="AIW289" s="35"/>
      <c r="AIX289" s="35"/>
      <c r="AIY289" s="35"/>
      <c r="AIZ289" s="35"/>
      <c r="AJA289" s="35"/>
      <c r="AJB289" s="35"/>
      <c r="AJC289" s="35"/>
      <c r="AJD289" s="35"/>
      <c r="AJE289" s="35"/>
      <c r="AJF289" s="35"/>
      <c r="AJG289" s="35"/>
      <c r="AJH289" s="35"/>
      <c r="AJI289" s="35"/>
      <c r="AJJ289" s="35"/>
      <c r="AJK289" s="35"/>
      <c r="AJL289" s="35"/>
      <c r="AJM289" s="35"/>
      <c r="AJN289" s="35"/>
      <c r="AJO289" s="35"/>
      <c r="AJP289" s="35"/>
      <c r="AJQ289" s="35"/>
      <c r="AJR289" s="35"/>
      <c r="AJS289" s="35"/>
      <c r="AJT289" s="35"/>
      <c r="AJU289" s="35"/>
      <c r="AJV289" s="35"/>
      <c r="AJW289" s="35"/>
      <c r="AJX289" s="35"/>
      <c r="AJY289" s="35"/>
      <c r="AJZ289" s="35"/>
      <c r="AKA289" s="35"/>
      <c r="AKB289" s="35"/>
      <c r="AKC289" s="35"/>
      <c r="AKD289" s="35"/>
      <c r="AKE289" s="35"/>
      <c r="AKF289" s="35"/>
      <c r="AKG289" s="35"/>
      <c r="AKH289" s="35"/>
      <c r="AKI289" s="35"/>
      <c r="AKJ289" s="35"/>
      <c r="AKK289" s="35"/>
      <c r="AKL289" s="35"/>
      <c r="AKM289" s="35"/>
      <c r="AKN289" s="35"/>
      <c r="AKO289" s="35"/>
      <c r="AKP289" s="35"/>
      <c r="AKQ289" s="35"/>
      <c r="AKR289" s="35"/>
      <c r="AKS289" s="35"/>
      <c r="AKT289" s="35"/>
      <c r="AKU289" s="35"/>
      <c r="AKV289" s="35"/>
      <c r="AKW289" s="35"/>
      <c r="AKX289" s="35"/>
      <c r="AKY289" s="35"/>
      <c r="AKZ289" s="35"/>
      <c r="ALA289" s="35"/>
      <c r="ALB289" s="35"/>
      <c r="ALC289" s="35"/>
      <c r="ALD289" s="35"/>
      <c r="ALE289" s="35"/>
      <c r="ALF289" s="35"/>
      <c r="ALG289" s="35"/>
      <c r="ALH289" s="35"/>
      <c r="ALI289" s="35"/>
      <c r="ALJ289" s="35"/>
      <c r="ALK289" s="35"/>
      <c r="ALL289" s="35"/>
      <c r="ALM289" s="35"/>
      <c r="ALN289" s="35"/>
      <c r="ALO289" s="35"/>
      <c r="ALP289" s="35"/>
      <c r="ALQ289" s="35"/>
      <c r="ALR289" s="35"/>
      <c r="ALS289" s="35"/>
      <c r="ALT289" s="35"/>
      <c r="ALU289" s="35"/>
      <c r="ALV289" s="35"/>
      <c r="ALW289" s="35"/>
      <c r="ALX289" s="35"/>
      <c r="ALY289" s="35"/>
      <c r="ALZ289" s="35"/>
      <c r="AMA289" s="35"/>
    </row>
    <row r="290" spans="14:1015">
      <c r="N290" s="3">
        <f>Y290*info!T$4+AC290*info!T$5+AG290*info!T$6+AK290*info!T$7+N289</f>
        <v>7.7465999999999946</v>
      </c>
      <c r="P290" s="45">
        <v>250</v>
      </c>
      <c r="Q290" s="131"/>
      <c r="R290" s="131"/>
      <c r="S290" s="161">
        <f t="shared" si="125"/>
        <v>4.4215810276679854E-2</v>
      </c>
      <c r="T290" s="169">
        <f>AA289*$AA$30*$AA$34*(1-$AA$32)+AE289*$AE$30*$AE$34*(1-$AE$32)+AI289*$AI$30*$AI$34*(1-$AI$32)+AM289*$AM$30*$AM$34*(1-$AM$32)+AQ289*$AQ$30*$AQ$34*(1-$AQ$32)+AU289*$AU$30*$AU$34*(1-$AU$32)+Q290-R290+AW289+AX289+Advance!G264</f>
        <v>0.43439999999999895</v>
      </c>
      <c r="U290" s="132">
        <f t="shared" si="134"/>
        <v>0</v>
      </c>
      <c r="V290" s="165">
        <f t="shared" si="113"/>
        <v>0.43439999999999895</v>
      </c>
      <c r="W290" s="166">
        <f t="shared" si="126"/>
        <v>16.475999999999999</v>
      </c>
      <c r="X290" s="49"/>
      <c r="Y290" s="42">
        <f t="shared" si="105"/>
        <v>0</v>
      </c>
      <c r="Z290" s="46">
        <f t="shared" si="127"/>
        <v>0</v>
      </c>
      <c r="AA290" s="47">
        <f t="shared" si="114"/>
        <v>0</v>
      </c>
      <c r="AB290" s="48">
        <f t="shared" si="115"/>
        <v>0.43439999999999895</v>
      </c>
      <c r="AC290" s="49">
        <f t="shared" si="116"/>
        <v>0</v>
      </c>
      <c r="AD290" s="46">
        <f t="shared" si="128"/>
        <v>0</v>
      </c>
      <c r="AE290" s="46">
        <f t="shared" si="117"/>
        <v>100</v>
      </c>
      <c r="AF290" s="50">
        <f t="shared" si="106"/>
        <v>0.43439999999999895</v>
      </c>
      <c r="AG290" s="42">
        <f t="shared" si="129"/>
        <v>6</v>
      </c>
      <c r="AH290" s="46">
        <f t="shared" si="130"/>
        <v>-6</v>
      </c>
      <c r="AI290" s="46">
        <f t="shared" si="118"/>
        <v>200</v>
      </c>
      <c r="AJ290" s="50">
        <f t="shared" si="107"/>
        <v>0.29039999999999894</v>
      </c>
      <c r="AK290" s="42">
        <f t="shared" si="119"/>
        <v>8</v>
      </c>
      <c r="AL290" s="46">
        <f t="shared" si="131"/>
        <v>-5</v>
      </c>
      <c r="AM290" s="46">
        <f t="shared" si="120"/>
        <v>291</v>
      </c>
      <c r="AN290" s="50">
        <f t="shared" si="108"/>
        <v>2.3999999999989585E-3</v>
      </c>
      <c r="AO290" s="42">
        <f t="shared" si="121"/>
        <v>0</v>
      </c>
      <c r="AP290" s="46">
        <f t="shared" si="132"/>
        <v>0</v>
      </c>
      <c r="AQ290" s="46">
        <f t="shared" si="122"/>
        <v>0</v>
      </c>
      <c r="AR290" s="50">
        <f t="shared" si="109"/>
        <v>2.3999999999989585E-3</v>
      </c>
      <c r="AS290" s="42">
        <f t="shared" si="123"/>
        <v>0</v>
      </c>
      <c r="AT290" s="46">
        <f t="shared" si="133"/>
        <v>0</v>
      </c>
      <c r="AU290" s="46">
        <f t="shared" si="124"/>
        <v>0</v>
      </c>
      <c r="AV290" s="51">
        <f t="shared" si="110"/>
        <v>2.3999999999989585E-3</v>
      </c>
      <c r="AW290" s="42">
        <f t="shared" si="111"/>
        <v>0.43439999999999895</v>
      </c>
      <c r="AX290" s="43">
        <f t="shared" si="112"/>
        <v>-0.432</v>
      </c>
      <c r="AY290" s="42">
        <f t="shared" si="135"/>
        <v>591</v>
      </c>
      <c r="AZ290" s="52">
        <f t="shared" si="136"/>
        <v>16.475999999999999</v>
      </c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  <c r="QR290" s="35"/>
      <c r="QS290" s="35"/>
      <c r="QT290" s="35"/>
      <c r="QU290" s="35"/>
      <c r="QV290" s="35"/>
      <c r="QW290" s="35"/>
      <c r="QX290" s="35"/>
      <c r="QY290" s="35"/>
      <c r="QZ290" s="35"/>
      <c r="RA290" s="35"/>
      <c r="RB290" s="35"/>
      <c r="RC290" s="35"/>
      <c r="RD290" s="35"/>
      <c r="RE290" s="35"/>
      <c r="RF290" s="35"/>
      <c r="RG290" s="35"/>
      <c r="RH290" s="35"/>
      <c r="RI290" s="35"/>
      <c r="RJ290" s="35"/>
      <c r="RK290" s="35"/>
      <c r="RL290" s="35"/>
      <c r="RM290" s="35"/>
      <c r="RN290" s="35"/>
      <c r="RO290" s="35"/>
      <c r="RP290" s="35"/>
      <c r="RQ290" s="35"/>
      <c r="RR290" s="35"/>
      <c r="RS290" s="35"/>
      <c r="RT290" s="35"/>
      <c r="RU290" s="35"/>
      <c r="RV290" s="35"/>
      <c r="RW290" s="35"/>
      <c r="RX290" s="35"/>
      <c r="RY290" s="35"/>
      <c r="RZ290" s="35"/>
      <c r="SA290" s="35"/>
      <c r="SB290" s="35"/>
      <c r="SC290" s="35"/>
      <c r="SD290" s="35"/>
      <c r="SE290" s="35"/>
      <c r="SF290" s="35"/>
      <c r="SG290" s="35"/>
      <c r="SH290" s="35"/>
      <c r="SI290" s="35"/>
      <c r="SJ290" s="35"/>
      <c r="SK290" s="35"/>
      <c r="SL290" s="35"/>
      <c r="SM290" s="35"/>
      <c r="SN290" s="35"/>
      <c r="SO290" s="35"/>
      <c r="SP290" s="35"/>
      <c r="SQ290" s="35"/>
      <c r="SR290" s="35"/>
      <c r="SS290" s="35"/>
      <c r="ST290" s="35"/>
      <c r="SU290" s="35"/>
      <c r="SV290" s="35"/>
      <c r="SW290" s="35"/>
      <c r="SX290" s="35"/>
      <c r="SY290" s="35"/>
      <c r="SZ290" s="35"/>
      <c r="TA290" s="35"/>
      <c r="TB290" s="35"/>
      <c r="TC290" s="35"/>
      <c r="TD290" s="35"/>
      <c r="TE290" s="35"/>
      <c r="TF290" s="35"/>
      <c r="TG290" s="35"/>
      <c r="TH290" s="35"/>
      <c r="TI290" s="35"/>
      <c r="TJ290" s="35"/>
      <c r="TK290" s="35"/>
      <c r="TL290" s="35"/>
      <c r="TM290" s="35"/>
      <c r="TN290" s="35"/>
      <c r="TO290" s="35"/>
      <c r="TP290" s="35"/>
      <c r="TQ290" s="35"/>
      <c r="TR290" s="35"/>
      <c r="TS290" s="35"/>
      <c r="TT290" s="35"/>
      <c r="TU290" s="35"/>
      <c r="TV290" s="35"/>
      <c r="TW290" s="35"/>
      <c r="TX290" s="35"/>
      <c r="TY290" s="35"/>
      <c r="TZ290" s="35"/>
      <c r="UA290" s="35"/>
      <c r="UB290" s="35"/>
      <c r="UC290" s="35"/>
      <c r="UD290" s="35"/>
      <c r="UE290" s="35"/>
      <c r="UF290" s="35"/>
      <c r="UG290" s="35"/>
      <c r="UH290" s="35"/>
      <c r="UI290" s="35"/>
      <c r="UJ290" s="35"/>
      <c r="UK290" s="35"/>
      <c r="UL290" s="35"/>
      <c r="UM290" s="35"/>
      <c r="UN290" s="35"/>
      <c r="UO290" s="35"/>
      <c r="UP290" s="35"/>
      <c r="UQ290" s="35"/>
      <c r="UR290" s="35"/>
      <c r="US290" s="35"/>
      <c r="UT290" s="35"/>
      <c r="UU290" s="35"/>
      <c r="UV290" s="35"/>
      <c r="UW290" s="35"/>
      <c r="UX290" s="35"/>
      <c r="UY290" s="35"/>
      <c r="UZ290" s="35"/>
      <c r="VA290" s="35"/>
      <c r="VB290" s="35"/>
      <c r="VC290" s="35"/>
      <c r="VD290" s="35"/>
      <c r="VE290" s="35"/>
      <c r="VF290" s="35"/>
      <c r="VG290" s="35"/>
      <c r="VH290" s="35"/>
      <c r="VI290" s="35"/>
      <c r="VJ290" s="35"/>
      <c r="VK290" s="35"/>
      <c r="VL290" s="35"/>
      <c r="VM290" s="35"/>
      <c r="VN290" s="35"/>
      <c r="VO290" s="35"/>
      <c r="VP290" s="35"/>
      <c r="VQ290" s="35"/>
      <c r="VR290" s="35"/>
      <c r="VS290" s="35"/>
      <c r="VT290" s="35"/>
      <c r="VU290" s="35"/>
      <c r="VV290" s="35"/>
      <c r="VW290" s="35"/>
      <c r="VX290" s="35"/>
      <c r="VY290" s="35"/>
      <c r="VZ290" s="35"/>
      <c r="WA290" s="35"/>
      <c r="WB290" s="35"/>
      <c r="WC290" s="35"/>
      <c r="WD290" s="35"/>
      <c r="WE290" s="35"/>
      <c r="WF290" s="35"/>
      <c r="WG290" s="35"/>
      <c r="WH290" s="35"/>
      <c r="WI290" s="35"/>
      <c r="WJ290" s="35"/>
      <c r="WK290" s="35"/>
      <c r="WL290" s="35"/>
      <c r="WM290" s="35"/>
      <c r="WN290" s="35"/>
      <c r="WO290" s="35"/>
      <c r="WP290" s="35"/>
      <c r="WQ290" s="35"/>
      <c r="WR290" s="35"/>
      <c r="WS290" s="35"/>
      <c r="WT290" s="35"/>
      <c r="WU290" s="35"/>
      <c r="WV290" s="35"/>
      <c r="WW290" s="35"/>
      <c r="WX290" s="35"/>
      <c r="WY290" s="35"/>
      <c r="WZ290" s="35"/>
      <c r="XA290" s="35"/>
      <c r="XB290" s="35"/>
      <c r="XC290" s="35"/>
      <c r="XD290" s="35"/>
      <c r="XE290" s="35"/>
      <c r="XF290" s="35"/>
      <c r="XG290" s="35"/>
      <c r="XH290" s="35"/>
      <c r="XI290" s="35"/>
      <c r="XJ290" s="35"/>
      <c r="XK290" s="35"/>
      <c r="XL290" s="35"/>
      <c r="XM290" s="35"/>
      <c r="XN290" s="35"/>
      <c r="XO290" s="35"/>
      <c r="XP290" s="35"/>
      <c r="XQ290" s="35"/>
      <c r="XR290" s="35"/>
      <c r="XS290" s="35"/>
      <c r="XT290" s="35"/>
      <c r="XU290" s="35"/>
      <c r="XV290" s="35"/>
      <c r="XW290" s="35"/>
      <c r="XX290" s="35"/>
      <c r="XY290" s="35"/>
      <c r="XZ290" s="35"/>
      <c r="YA290" s="35"/>
      <c r="YB290" s="35"/>
      <c r="YC290" s="35"/>
      <c r="YD290" s="35"/>
      <c r="YE290" s="35"/>
      <c r="YF290" s="35"/>
      <c r="YG290" s="35"/>
      <c r="YH290" s="35"/>
      <c r="YI290" s="35"/>
      <c r="YJ290" s="35"/>
      <c r="YK290" s="35"/>
      <c r="YL290" s="35"/>
      <c r="YM290" s="35"/>
      <c r="YN290" s="35"/>
      <c r="YO290" s="35"/>
      <c r="YP290" s="35"/>
      <c r="YQ290" s="35"/>
      <c r="YR290" s="35"/>
      <c r="YS290" s="35"/>
      <c r="YT290" s="35"/>
      <c r="YU290" s="35"/>
      <c r="YV290" s="35"/>
      <c r="YW290" s="35"/>
      <c r="YX290" s="35"/>
      <c r="YY290" s="35"/>
      <c r="YZ290" s="35"/>
      <c r="ZA290" s="35"/>
      <c r="ZB290" s="35"/>
      <c r="ZC290" s="35"/>
      <c r="ZD290" s="35"/>
      <c r="ZE290" s="35"/>
      <c r="ZF290" s="35"/>
      <c r="ZG290" s="35"/>
      <c r="ZH290" s="35"/>
      <c r="ZI290" s="35"/>
      <c r="ZJ290" s="35"/>
      <c r="ZK290" s="35"/>
      <c r="ZL290" s="35"/>
      <c r="ZM290" s="35"/>
      <c r="ZN290" s="35"/>
      <c r="ZO290" s="35"/>
      <c r="ZP290" s="35"/>
      <c r="ZQ290" s="35"/>
      <c r="ZR290" s="35"/>
      <c r="ZS290" s="35"/>
      <c r="ZT290" s="35"/>
      <c r="ZU290" s="35"/>
      <c r="ZV290" s="35"/>
      <c r="ZW290" s="35"/>
      <c r="ZX290" s="35"/>
      <c r="ZY290" s="35"/>
      <c r="ZZ290" s="35"/>
      <c r="AAA290" s="35"/>
      <c r="AAB290" s="35"/>
      <c r="AAC290" s="35"/>
      <c r="AAD290" s="35"/>
      <c r="AAE290" s="35"/>
      <c r="AAF290" s="35"/>
      <c r="AAG290" s="35"/>
      <c r="AAH290" s="35"/>
      <c r="AAI290" s="35"/>
      <c r="AAJ290" s="35"/>
      <c r="AAK290" s="35"/>
      <c r="AAL290" s="35"/>
      <c r="AAM290" s="35"/>
      <c r="AAN290" s="35"/>
      <c r="AAO290" s="35"/>
      <c r="AAP290" s="35"/>
      <c r="AAQ290" s="35"/>
      <c r="AAR290" s="35"/>
      <c r="AAS290" s="35"/>
      <c r="AAT290" s="35"/>
      <c r="AAU290" s="35"/>
      <c r="AAV290" s="35"/>
      <c r="AAW290" s="35"/>
      <c r="AAX290" s="35"/>
      <c r="AAY290" s="35"/>
      <c r="AAZ290" s="35"/>
      <c r="ABA290" s="35"/>
      <c r="ABB290" s="35"/>
      <c r="ABC290" s="35"/>
      <c r="ABD290" s="35"/>
      <c r="ABE290" s="35"/>
      <c r="ABF290" s="35"/>
      <c r="ABG290" s="35"/>
      <c r="ABH290" s="35"/>
      <c r="ABI290" s="35"/>
      <c r="ABJ290" s="35"/>
      <c r="ABK290" s="35"/>
      <c r="ABL290" s="35"/>
      <c r="ABM290" s="35"/>
      <c r="ABN290" s="35"/>
      <c r="ABO290" s="35"/>
      <c r="ABP290" s="35"/>
      <c r="ABQ290" s="35"/>
      <c r="ABR290" s="35"/>
      <c r="ABS290" s="35"/>
      <c r="ABT290" s="35"/>
      <c r="ABU290" s="35"/>
      <c r="ABV290" s="35"/>
      <c r="ABW290" s="35"/>
      <c r="ABX290" s="35"/>
      <c r="ABY290" s="35"/>
      <c r="ABZ290" s="35"/>
      <c r="ACA290" s="35"/>
      <c r="ACB290" s="35"/>
      <c r="ACC290" s="35"/>
      <c r="ACD290" s="35"/>
      <c r="ACE290" s="35"/>
      <c r="ACF290" s="35"/>
      <c r="ACG290" s="35"/>
      <c r="ACH290" s="35"/>
      <c r="ACI290" s="35"/>
      <c r="ACJ290" s="35"/>
      <c r="ACK290" s="35"/>
      <c r="ACL290" s="35"/>
      <c r="ACM290" s="35"/>
      <c r="ACN290" s="35"/>
      <c r="ACO290" s="35"/>
      <c r="ACP290" s="35"/>
      <c r="ACQ290" s="35"/>
      <c r="ACR290" s="35"/>
      <c r="ACS290" s="35"/>
      <c r="ACT290" s="35"/>
      <c r="ACU290" s="35"/>
      <c r="ACV290" s="35"/>
      <c r="ACW290" s="35"/>
      <c r="ACX290" s="35"/>
      <c r="ACY290" s="35"/>
      <c r="ACZ290" s="35"/>
      <c r="ADA290" s="35"/>
      <c r="ADB290" s="35"/>
      <c r="ADC290" s="35"/>
      <c r="ADD290" s="35"/>
      <c r="ADE290" s="35"/>
      <c r="ADF290" s="35"/>
      <c r="ADG290" s="35"/>
      <c r="ADH290" s="35"/>
      <c r="ADI290" s="35"/>
      <c r="ADJ290" s="35"/>
      <c r="ADK290" s="35"/>
      <c r="ADL290" s="35"/>
      <c r="ADM290" s="35"/>
      <c r="ADN290" s="35"/>
      <c r="ADO290" s="35"/>
      <c r="ADP290" s="35"/>
      <c r="ADQ290" s="35"/>
      <c r="ADR290" s="35"/>
      <c r="ADS290" s="35"/>
      <c r="ADT290" s="35"/>
      <c r="ADU290" s="35"/>
      <c r="ADV290" s="35"/>
      <c r="ADW290" s="35"/>
      <c r="ADX290" s="35"/>
      <c r="ADY290" s="35"/>
      <c r="ADZ290" s="35"/>
      <c r="AEA290" s="35"/>
      <c r="AEB290" s="35"/>
      <c r="AEC290" s="35"/>
      <c r="AED290" s="35"/>
      <c r="AEE290" s="35"/>
      <c r="AEF290" s="35"/>
      <c r="AEG290" s="35"/>
      <c r="AEH290" s="35"/>
      <c r="AEI290" s="35"/>
      <c r="AEJ290" s="35"/>
      <c r="AEK290" s="35"/>
      <c r="AEL290" s="35"/>
      <c r="AEM290" s="35"/>
      <c r="AEN290" s="35"/>
      <c r="AEO290" s="35"/>
      <c r="AEP290" s="35"/>
      <c r="AEQ290" s="35"/>
      <c r="AER290" s="35"/>
      <c r="AES290" s="35"/>
      <c r="AET290" s="35"/>
      <c r="AEU290" s="35"/>
      <c r="AEV290" s="35"/>
      <c r="AEW290" s="35"/>
      <c r="AEX290" s="35"/>
      <c r="AEY290" s="35"/>
      <c r="AEZ290" s="35"/>
      <c r="AFA290" s="35"/>
      <c r="AFB290" s="35"/>
      <c r="AFC290" s="35"/>
      <c r="AFD290" s="35"/>
      <c r="AFE290" s="35"/>
      <c r="AFF290" s="35"/>
      <c r="AFG290" s="35"/>
      <c r="AFH290" s="35"/>
      <c r="AFI290" s="35"/>
      <c r="AFJ290" s="35"/>
      <c r="AFK290" s="35"/>
      <c r="AFL290" s="35"/>
      <c r="AFM290" s="35"/>
      <c r="AFN290" s="35"/>
      <c r="AFO290" s="35"/>
      <c r="AFP290" s="35"/>
      <c r="AFQ290" s="35"/>
      <c r="AFR290" s="35"/>
      <c r="AFS290" s="35"/>
      <c r="AFT290" s="35"/>
      <c r="AFU290" s="35"/>
      <c r="AFV290" s="35"/>
      <c r="AFW290" s="35"/>
      <c r="AFX290" s="35"/>
      <c r="AFY290" s="35"/>
      <c r="AFZ290" s="35"/>
      <c r="AGA290" s="35"/>
      <c r="AGB290" s="35"/>
      <c r="AGC290" s="35"/>
      <c r="AGD290" s="35"/>
      <c r="AGE290" s="35"/>
      <c r="AGF290" s="35"/>
      <c r="AGG290" s="35"/>
      <c r="AGH290" s="35"/>
      <c r="AGI290" s="35"/>
      <c r="AGJ290" s="35"/>
      <c r="AGK290" s="35"/>
      <c r="AGL290" s="35"/>
      <c r="AGM290" s="35"/>
      <c r="AGN290" s="35"/>
      <c r="AGO290" s="35"/>
      <c r="AGP290" s="35"/>
      <c r="AGQ290" s="35"/>
      <c r="AGR290" s="35"/>
      <c r="AGS290" s="35"/>
      <c r="AGT290" s="35"/>
      <c r="AGU290" s="35"/>
      <c r="AGV290" s="35"/>
      <c r="AGW290" s="35"/>
      <c r="AGX290" s="35"/>
      <c r="AGY290" s="35"/>
      <c r="AGZ290" s="35"/>
      <c r="AHA290" s="35"/>
      <c r="AHB290" s="35"/>
      <c r="AHC290" s="35"/>
      <c r="AHD290" s="35"/>
      <c r="AHE290" s="35"/>
      <c r="AHF290" s="35"/>
      <c r="AHG290" s="35"/>
      <c r="AHH290" s="35"/>
      <c r="AHI290" s="35"/>
      <c r="AHJ290" s="35"/>
      <c r="AHK290" s="35"/>
      <c r="AHL290" s="35"/>
      <c r="AHM290" s="35"/>
      <c r="AHN290" s="35"/>
      <c r="AHO290" s="35"/>
      <c r="AHP290" s="35"/>
      <c r="AHQ290" s="35"/>
      <c r="AHR290" s="35"/>
      <c r="AHS290" s="35"/>
      <c r="AHT290" s="35"/>
      <c r="AHU290" s="35"/>
      <c r="AHV290" s="35"/>
      <c r="AHW290" s="35"/>
      <c r="AHX290" s="35"/>
      <c r="AHY290" s="35"/>
      <c r="AHZ290" s="35"/>
      <c r="AIA290" s="35"/>
      <c r="AIB290" s="35"/>
      <c r="AIC290" s="35"/>
      <c r="AID290" s="35"/>
      <c r="AIE290" s="35"/>
      <c r="AIF290" s="35"/>
      <c r="AIG290" s="35"/>
      <c r="AIH290" s="35"/>
      <c r="AII290" s="35"/>
      <c r="AIJ290" s="35"/>
      <c r="AIK290" s="35"/>
      <c r="AIL290" s="35"/>
      <c r="AIM290" s="35"/>
      <c r="AIN290" s="35"/>
      <c r="AIO290" s="35"/>
      <c r="AIP290" s="35"/>
      <c r="AIQ290" s="35"/>
      <c r="AIR290" s="35"/>
      <c r="AIS290" s="35"/>
      <c r="AIT290" s="35"/>
      <c r="AIU290" s="35"/>
      <c r="AIV290" s="35"/>
      <c r="AIW290" s="35"/>
      <c r="AIX290" s="35"/>
      <c r="AIY290" s="35"/>
      <c r="AIZ290" s="35"/>
      <c r="AJA290" s="35"/>
      <c r="AJB290" s="35"/>
      <c r="AJC290" s="35"/>
      <c r="AJD290" s="35"/>
      <c r="AJE290" s="35"/>
      <c r="AJF290" s="35"/>
      <c r="AJG290" s="35"/>
      <c r="AJH290" s="35"/>
      <c r="AJI290" s="35"/>
      <c r="AJJ290" s="35"/>
      <c r="AJK290" s="35"/>
      <c r="AJL290" s="35"/>
      <c r="AJM290" s="35"/>
      <c r="AJN290" s="35"/>
      <c r="AJO290" s="35"/>
      <c r="AJP290" s="35"/>
      <c r="AJQ290" s="35"/>
      <c r="AJR290" s="35"/>
      <c r="AJS290" s="35"/>
      <c r="AJT290" s="35"/>
      <c r="AJU290" s="35"/>
      <c r="AJV290" s="35"/>
      <c r="AJW290" s="35"/>
      <c r="AJX290" s="35"/>
      <c r="AJY290" s="35"/>
      <c r="AJZ290" s="35"/>
      <c r="AKA290" s="35"/>
      <c r="AKB290" s="35"/>
      <c r="AKC290" s="35"/>
      <c r="AKD290" s="35"/>
      <c r="AKE290" s="35"/>
      <c r="AKF290" s="35"/>
      <c r="AKG290" s="35"/>
      <c r="AKH290" s="35"/>
      <c r="AKI290" s="35"/>
      <c r="AKJ290" s="35"/>
      <c r="AKK290" s="35"/>
      <c r="AKL290" s="35"/>
      <c r="AKM290" s="35"/>
      <c r="AKN290" s="35"/>
      <c r="AKO290" s="35"/>
      <c r="AKP290" s="35"/>
      <c r="AKQ290" s="35"/>
      <c r="AKR290" s="35"/>
      <c r="AKS290" s="35"/>
      <c r="AKT290" s="35"/>
      <c r="AKU290" s="35"/>
      <c r="AKV290" s="35"/>
      <c r="AKW290" s="35"/>
      <c r="AKX290" s="35"/>
      <c r="AKY290" s="35"/>
      <c r="AKZ290" s="35"/>
      <c r="ALA290" s="35"/>
      <c r="ALB290" s="35"/>
      <c r="ALC290" s="35"/>
      <c r="ALD290" s="35"/>
      <c r="ALE290" s="35"/>
      <c r="ALF290" s="35"/>
      <c r="ALG290" s="35"/>
      <c r="ALH290" s="35"/>
      <c r="ALI290" s="35"/>
      <c r="ALJ290" s="35"/>
      <c r="ALK290" s="35"/>
      <c r="ALL290" s="35"/>
      <c r="ALM290" s="35"/>
      <c r="ALN290" s="35"/>
      <c r="ALO290" s="35"/>
      <c r="ALP290" s="35"/>
      <c r="ALQ290" s="35"/>
      <c r="ALR290" s="35"/>
      <c r="ALS290" s="35"/>
      <c r="ALT290" s="35"/>
      <c r="ALU290" s="35"/>
      <c r="ALV290" s="35"/>
      <c r="ALW290" s="35"/>
      <c r="ALX290" s="35"/>
      <c r="ALY290" s="35"/>
      <c r="ALZ290" s="35"/>
      <c r="AMA290" s="35"/>
    </row>
    <row r="291" spans="14:1015">
      <c r="N291" s="3">
        <f>Y291*info!T$4+AC291*info!T$5+AG291*info!T$6+AK291*info!T$7+N290</f>
        <v>7.7933999999999948</v>
      </c>
      <c r="P291" s="45">
        <v>251</v>
      </c>
      <c r="Q291" s="131"/>
      <c r="R291" s="131"/>
      <c r="S291" s="161">
        <f t="shared" si="125"/>
        <v>4.4461264822134403E-2</v>
      </c>
      <c r="T291" s="169">
        <f>AA290*$AA$30*$AA$34*(1-$AA$32)+AE290*$AE$30*$AE$34*(1-$AE$32)+AI290*$AI$30*$AI$34*(1-$AI$32)+AM290*$AM$30*$AM$34*(1-$AM$32)+AQ290*$AQ$30*$AQ$34*(1-$AQ$32)+AU290*$AU$30*$AU$34*(1-$AU$32)+Q291-R291+AW290+AX290+Advance!G265</f>
        <v>0.41429999999999895</v>
      </c>
      <c r="U291" s="132">
        <f t="shared" si="134"/>
        <v>0</v>
      </c>
      <c r="V291" s="165">
        <f t="shared" si="113"/>
        <v>0.41429999999999895</v>
      </c>
      <c r="W291" s="166">
        <f t="shared" si="126"/>
        <v>16.548000000000002</v>
      </c>
      <c r="X291" s="49"/>
      <c r="Y291" s="42">
        <f t="shared" si="105"/>
        <v>0</v>
      </c>
      <c r="Z291" s="46">
        <f t="shared" si="127"/>
        <v>0</v>
      </c>
      <c r="AA291" s="47">
        <f t="shared" si="114"/>
        <v>0</v>
      </c>
      <c r="AB291" s="48">
        <f t="shared" si="115"/>
        <v>0.41429999999999895</v>
      </c>
      <c r="AC291" s="49">
        <f t="shared" si="116"/>
        <v>0</v>
      </c>
      <c r="AD291" s="46">
        <f t="shared" si="128"/>
        <v>0</v>
      </c>
      <c r="AE291" s="46">
        <f t="shared" si="117"/>
        <v>100</v>
      </c>
      <c r="AF291" s="50">
        <f t="shared" si="106"/>
        <v>0.41429999999999895</v>
      </c>
      <c r="AG291" s="42">
        <f t="shared" si="129"/>
        <v>6</v>
      </c>
      <c r="AH291" s="46">
        <f t="shared" si="130"/>
        <v>-6</v>
      </c>
      <c r="AI291" s="46">
        <f t="shared" si="118"/>
        <v>200</v>
      </c>
      <c r="AJ291" s="50">
        <f t="shared" si="107"/>
        <v>0.27029999999999893</v>
      </c>
      <c r="AK291" s="42">
        <f t="shared" si="119"/>
        <v>7</v>
      </c>
      <c r="AL291" s="46">
        <f t="shared" si="131"/>
        <v>-5</v>
      </c>
      <c r="AM291" s="46">
        <f t="shared" si="120"/>
        <v>293</v>
      </c>
      <c r="AN291" s="50">
        <f t="shared" si="108"/>
        <v>1.8299999999998928E-2</v>
      </c>
      <c r="AO291" s="42">
        <f t="shared" si="121"/>
        <v>0</v>
      </c>
      <c r="AP291" s="46">
        <f t="shared" si="132"/>
        <v>0</v>
      </c>
      <c r="AQ291" s="46">
        <f t="shared" si="122"/>
        <v>0</v>
      </c>
      <c r="AR291" s="50">
        <f t="shared" si="109"/>
        <v>1.8299999999998928E-2</v>
      </c>
      <c r="AS291" s="42">
        <f t="shared" si="123"/>
        <v>0</v>
      </c>
      <c r="AT291" s="46">
        <f t="shared" si="133"/>
        <v>0</v>
      </c>
      <c r="AU291" s="46">
        <f t="shared" si="124"/>
        <v>0</v>
      </c>
      <c r="AV291" s="51">
        <f t="shared" si="110"/>
        <v>1.8299999999998928E-2</v>
      </c>
      <c r="AW291" s="42">
        <f t="shared" si="111"/>
        <v>0.41429999999999895</v>
      </c>
      <c r="AX291" s="43">
        <f t="shared" si="112"/>
        <v>-0.39600000000000002</v>
      </c>
      <c r="AY291" s="42">
        <f t="shared" si="135"/>
        <v>593</v>
      </c>
      <c r="AZ291" s="52">
        <f t="shared" si="136"/>
        <v>16.548000000000002</v>
      </c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  <c r="QR291" s="35"/>
      <c r="QS291" s="35"/>
      <c r="QT291" s="35"/>
      <c r="QU291" s="35"/>
      <c r="QV291" s="35"/>
      <c r="QW291" s="35"/>
      <c r="QX291" s="35"/>
      <c r="QY291" s="35"/>
      <c r="QZ291" s="35"/>
      <c r="RA291" s="35"/>
      <c r="RB291" s="35"/>
      <c r="RC291" s="35"/>
      <c r="RD291" s="35"/>
      <c r="RE291" s="35"/>
      <c r="RF291" s="35"/>
      <c r="RG291" s="35"/>
      <c r="RH291" s="35"/>
      <c r="RI291" s="35"/>
      <c r="RJ291" s="35"/>
      <c r="RK291" s="35"/>
      <c r="RL291" s="35"/>
      <c r="RM291" s="35"/>
      <c r="RN291" s="35"/>
      <c r="RO291" s="35"/>
      <c r="RP291" s="35"/>
      <c r="RQ291" s="35"/>
      <c r="RR291" s="35"/>
      <c r="RS291" s="35"/>
      <c r="RT291" s="35"/>
      <c r="RU291" s="35"/>
      <c r="RV291" s="35"/>
      <c r="RW291" s="35"/>
      <c r="RX291" s="35"/>
      <c r="RY291" s="35"/>
      <c r="RZ291" s="35"/>
      <c r="SA291" s="35"/>
      <c r="SB291" s="35"/>
      <c r="SC291" s="35"/>
      <c r="SD291" s="35"/>
      <c r="SE291" s="35"/>
      <c r="SF291" s="35"/>
      <c r="SG291" s="35"/>
      <c r="SH291" s="35"/>
      <c r="SI291" s="35"/>
      <c r="SJ291" s="35"/>
      <c r="SK291" s="35"/>
      <c r="SL291" s="35"/>
      <c r="SM291" s="35"/>
      <c r="SN291" s="35"/>
      <c r="SO291" s="35"/>
      <c r="SP291" s="35"/>
      <c r="SQ291" s="35"/>
      <c r="SR291" s="35"/>
      <c r="SS291" s="35"/>
      <c r="ST291" s="35"/>
      <c r="SU291" s="35"/>
      <c r="SV291" s="35"/>
      <c r="SW291" s="35"/>
      <c r="SX291" s="35"/>
      <c r="SY291" s="35"/>
      <c r="SZ291" s="35"/>
      <c r="TA291" s="35"/>
      <c r="TB291" s="35"/>
      <c r="TC291" s="35"/>
      <c r="TD291" s="35"/>
      <c r="TE291" s="35"/>
      <c r="TF291" s="35"/>
      <c r="TG291" s="35"/>
      <c r="TH291" s="35"/>
      <c r="TI291" s="35"/>
      <c r="TJ291" s="35"/>
      <c r="TK291" s="35"/>
      <c r="TL291" s="35"/>
      <c r="TM291" s="35"/>
      <c r="TN291" s="35"/>
      <c r="TO291" s="35"/>
      <c r="TP291" s="35"/>
      <c r="TQ291" s="35"/>
      <c r="TR291" s="35"/>
      <c r="TS291" s="35"/>
      <c r="TT291" s="35"/>
      <c r="TU291" s="35"/>
      <c r="TV291" s="35"/>
      <c r="TW291" s="35"/>
      <c r="TX291" s="35"/>
      <c r="TY291" s="35"/>
      <c r="TZ291" s="35"/>
      <c r="UA291" s="35"/>
      <c r="UB291" s="35"/>
      <c r="UC291" s="35"/>
      <c r="UD291" s="35"/>
      <c r="UE291" s="35"/>
      <c r="UF291" s="35"/>
      <c r="UG291" s="35"/>
      <c r="UH291" s="35"/>
      <c r="UI291" s="35"/>
      <c r="UJ291" s="35"/>
      <c r="UK291" s="35"/>
      <c r="UL291" s="35"/>
      <c r="UM291" s="35"/>
      <c r="UN291" s="35"/>
      <c r="UO291" s="35"/>
      <c r="UP291" s="35"/>
      <c r="UQ291" s="35"/>
      <c r="UR291" s="35"/>
      <c r="US291" s="35"/>
      <c r="UT291" s="35"/>
      <c r="UU291" s="35"/>
      <c r="UV291" s="35"/>
      <c r="UW291" s="35"/>
      <c r="UX291" s="35"/>
      <c r="UY291" s="35"/>
      <c r="UZ291" s="35"/>
      <c r="VA291" s="35"/>
      <c r="VB291" s="35"/>
      <c r="VC291" s="35"/>
      <c r="VD291" s="35"/>
      <c r="VE291" s="35"/>
      <c r="VF291" s="35"/>
      <c r="VG291" s="35"/>
      <c r="VH291" s="35"/>
      <c r="VI291" s="35"/>
      <c r="VJ291" s="35"/>
      <c r="VK291" s="35"/>
      <c r="VL291" s="35"/>
      <c r="VM291" s="35"/>
      <c r="VN291" s="35"/>
      <c r="VO291" s="35"/>
      <c r="VP291" s="35"/>
      <c r="VQ291" s="35"/>
      <c r="VR291" s="35"/>
      <c r="VS291" s="35"/>
      <c r="VT291" s="35"/>
      <c r="VU291" s="35"/>
      <c r="VV291" s="35"/>
      <c r="VW291" s="35"/>
      <c r="VX291" s="35"/>
      <c r="VY291" s="35"/>
      <c r="VZ291" s="35"/>
      <c r="WA291" s="35"/>
      <c r="WB291" s="35"/>
      <c r="WC291" s="35"/>
      <c r="WD291" s="35"/>
      <c r="WE291" s="35"/>
      <c r="WF291" s="35"/>
      <c r="WG291" s="35"/>
      <c r="WH291" s="35"/>
      <c r="WI291" s="35"/>
      <c r="WJ291" s="35"/>
      <c r="WK291" s="35"/>
      <c r="WL291" s="35"/>
      <c r="WM291" s="35"/>
      <c r="WN291" s="35"/>
      <c r="WO291" s="35"/>
      <c r="WP291" s="35"/>
      <c r="WQ291" s="35"/>
      <c r="WR291" s="35"/>
      <c r="WS291" s="35"/>
      <c r="WT291" s="35"/>
      <c r="WU291" s="35"/>
      <c r="WV291" s="35"/>
      <c r="WW291" s="35"/>
      <c r="WX291" s="35"/>
      <c r="WY291" s="35"/>
      <c r="WZ291" s="35"/>
      <c r="XA291" s="35"/>
      <c r="XB291" s="35"/>
      <c r="XC291" s="35"/>
      <c r="XD291" s="35"/>
      <c r="XE291" s="35"/>
      <c r="XF291" s="35"/>
      <c r="XG291" s="35"/>
      <c r="XH291" s="35"/>
      <c r="XI291" s="35"/>
      <c r="XJ291" s="35"/>
      <c r="XK291" s="35"/>
      <c r="XL291" s="35"/>
      <c r="XM291" s="35"/>
      <c r="XN291" s="35"/>
      <c r="XO291" s="35"/>
      <c r="XP291" s="35"/>
      <c r="XQ291" s="35"/>
      <c r="XR291" s="35"/>
      <c r="XS291" s="35"/>
      <c r="XT291" s="35"/>
      <c r="XU291" s="35"/>
      <c r="XV291" s="35"/>
      <c r="XW291" s="35"/>
      <c r="XX291" s="35"/>
      <c r="XY291" s="35"/>
      <c r="XZ291" s="35"/>
      <c r="YA291" s="35"/>
      <c r="YB291" s="35"/>
      <c r="YC291" s="35"/>
      <c r="YD291" s="35"/>
      <c r="YE291" s="35"/>
      <c r="YF291" s="35"/>
      <c r="YG291" s="35"/>
      <c r="YH291" s="35"/>
      <c r="YI291" s="35"/>
      <c r="YJ291" s="35"/>
      <c r="YK291" s="35"/>
      <c r="YL291" s="35"/>
      <c r="YM291" s="35"/>
      <c r="YN291" s="35"/>
      <c r="YO291" s="35"/>
      <c r="YP291" s="35"/>
      <c r="YQ291" s="35"/>
      <c r="YR291" s="35"/>
      <c r="YS291" s="35"/>
      <c r="YT291" s="35"/>
      <c r="YU291" s="35"/>
      <c r="YV291" s="35"/>
      <c r="YW291" s="35"/>
      <c r="YX291" s="35"/>
      <c r="YY291" s="35"/>
      <c r="YZ291" s="35"/>
      <c r="ZA291" s="35"/>
      <c r="ZB291" s="35"/>
      <c r="ZC291" s="35"/>
      <c r="ZD291" s="35"/>
      <c r="ZE291" s="35"/>
      <c r="ZF291" s="35"/>
      <c r="ZG291" s="35"/>
      <c r="ZH291" s="35"/>
      <c r="ZI291" s="35"/>
      <c r="ZJ291" s="35"/>
      <c r="ZK291" s="35"/>
      <c r="ZL291" s="35"/>
      <c r="ZM291" s="35"/>
      <c r="ZN291" s="35"/>
      <c r="ZO291" s="35"/>
      <c r="ZP291" s="35"/>
      <c r="ZQ291" s="35"/>
      <c r="ZR291" s="35"/>
      <c r="ZS291" s="35"/>
      <c r="ZT291" s="35"/>
      <c r="ZU291" s="35"/>
      <c r="ZV291" s="35"/>
      <c r="ZW291" s="35"/>
      <c r="ZX291" s="35"/>
      <c r="ZY291" s="35"/>
      <c r="ZZ291" s="35"/>
      <c r="AAA291" s="35"/>
      <c r="AAB291" s="35"/>
      <c r="AAC291" s="35"/>
      <c r="AAD291" s="35"/>
      <c r="AAE291" s="35"/>
      <c r="AAF291" s="35"/>
      <c r="AAG291" s="35"/>
      <c r="AAH291" s="35"/>
      <c r="AAI291" s="35"/>
      <c r="AAJ291" s="35"/>
      <c r="AAK291" s="35"/>
      <c r="AAL291" s="35"/>
      <c r="AAM291" s="35"/>
      <c r="AAN291" s="35"/>
      <c r="AAO291" s="35"/>
      <c r="AAP291" s="35"/>
      <c r="AAQ291" s="35"/>
      <c r="AAR291" s="35"/>
      <c r="AAS291" s="35"/>
      <c r="AAT291" s="35"/>
      <c r="AAU291" s="35"/>
      <c r="AAV291" s="35"/>
      <c r="AAW291" s="35"/>
      <c r="AAX291" s="35"/>
      <c r="AAY291" s="35"/>
      <c r="AAZ291" s="35"/>
      <c r="ABA291" s="35"/>
      <c r="ABB291" s="35"/>
      <c r="ABC291" s="35"/>
      <c r="ABD291" s="35"/>
      <c r="ABE291" s="35"/>
      <c r="ABF291" s="35"/>
      <c r="ABG291" s="35"/>
      <c r="ABH291" s="35"/>
      <c r="ABI291" s="35"/>
      <c r="ABJ291" s="35"/>
      <c r="ABK291" s="35"/>
      <c r="ABL291" s="35"/>
      <c r="ABM291" s="35"/>
      <c r="ABN291" s="35"/>
      <c r="ABO291" s="35"/>
      <c r="ABP291" s="35"/>
      <c r="ABQ291" s="35"/>
      <c r="ABR291" s="35"/>
      <c r="ABS291" s="35"/>
      <c r="ABT291" s="35"/>
      <c r="ABU291" s="35"/>
      <c r="ABV291" s="35"/>
      <c r="ABW291" s="35"/>
      <c r="ABX291" s="35"/>
      <c r="ABY291" s="35"/>
      <c r="ABZ291" s="35"/>
      <c r="ACA291" s="35"/>
      <c r="ACB291" s="35"/>
      <c r="ACC291" s="35"/>
      <c r="ACD291" s="35"/>
      <c r="ACE291" s="35"/>
      <c r="ACF291" s="35"/>
      <c r="ACG291" s="35"/>
      <c r="ACH291" s="35"/>
      <c r="ACI291" s="35"/>
      <c r="ACJ291" s="35"/>
      <c r="ACK291" s="35"/>
      <c r="ACL291" s="35"/>
      <c r="ACM291" s="35"/>
      <c r="ACN291" s="35"/>
      <c r="ACO291" s="35"/>
      <c r="ACP291" s="35"/>
      <c r="ACQ291" s="35"/>
      <c r="ACR291" s="35"/>
      <c r="ACS291" s="35"/>
      <c r="ACT291" s="35"/>
      <c r="ACU291" s="35"/>
      <c r="ACV291" s="35"/>
      <c r="ACW291" s="35"/>
      <c r="ACX291" s="35"/>
      <c r="ACY291" s="35"/>
      <c r="ACZ291" s="35"/>
      <c r="ADA291" s="35"/>
      <c r="ADB291" s="35"/>
      <c r="ADC291" s="35"/>
      <c r="ADD291" s="35"/>
      <c r="ADE291" s="35"/>
      <c r="ADF291" s="35"/>
      <c r="ADG291" s="35"/>
      <c r="ADH291" s="35"/>
      <c r="ADI291" s="35"/>
      <c r="ADJ291" s="35"/>
      <c r="ADK291" s="35"/>
      <c r="ADL291" s="35"/>
      <c r="ADM291" s="35"/>
      <c r="ADN291" s="35"/>
      <c r="ADO291" s="35"/>
      <c r="ADP291" s="35"/>
      <c r="ADQ291" s="35"/>
      <c r="ADR291" s="35"/>
      <c r="ADS291" s="35"/>
      <c r="ADT291" s="35"/>
      <c r="ADU291" s="35"/>
      <c r="ADV291" s="35"/>
      <c r="ADW291" s="35"/>
      <c r="ADX291" s="35"/>
      <c r="ADY291" s="35"/>
      <c r="ADZ291" s="35"/>
      <c r="AEA291" s="35"/>
      <c r="AEB291" s="35"/>
      <c r="AEC291" s="35"/>
      <c r="AED291" s="35"/>
      <c r="AEE291" s="35"/>
      <c r="AEF291" s="35"/>
      <c r="AEG291" s="35"/>
      <c r="AEH291" s="35"/>
      <c r="AEI291" s="35"/>
      <c r="AEJ291" s="35"/>
      <c r="AEK291" s="35"/>
      <c r="AEL291" s="35"/>
      <c r="AEM291" s="35"/>
      <c r="AEN291" s="35"/>
      <c r="AEO291" s="35"/>
      <c r="AEP291" s="35"/>
      <c r="AEQ291" s="35"/>
      <c r="AER291" s="35"/>
      <c r="AES291" s="35"/>
      <c r="AET291" s="35"/>
      <c r="AEU291" s="35"/>
      <c r="AEV291" s="35"/>
      <c r="AEW291" s="35"/>
      <c r="AEX291" s="35"/>
      <c r="AEY291" s="35"/>
      <c r="AEZ291" s="35"/>
      <c r="AFA291" s="35"/>
      <c r="AFB291" s="35"/>
      <c r="AFC291" s="35"/>
      <c r="AFD291" s="35"/>
      <c r="AFE291" s="35"/>
      <c r="AFF291" s="35"/>
      <c r="AFG291" s="35"/>
      <c r="AFH291" s="35"/>
      <c r="AFI291" s="35"/>
      <c r="AFJ291" s="35"/>
      <c r="AFK291" s="35"/>
      <c r="AFL291" s="35"/>
      <c r="AFM291" s="35"/>
      <c r="AFN291" s="35"/>
      <c r="AFO291" s="35"/>
      <c r="AFP291" s="35"/>
      <c r="AFQ291" s="35"/>
      <c r="AFR291" s="35"/>
      <c r="AFS291" s="35"/>
      <c r="AFT291" s="35"/>
      <c r="AFU291" s="35"/>
      <c r="AFV291" s="35"/>
      <c r="AFW291" s="35"/>
      <c r="AFX291" s="35"/>
      <c r="AFY291" s="35"/>
      <c r="AFZ291" s="35"/>
      <c r="AGA291" s="35"/>
      <c r="AGB291" s="35"/>
      <c r="AGC291" s="35"/>
      <c r="AGD291" s="35"/>
      <c r="AGE291" s="35"/>
      <c r="AGF291" s="35"/>
      <c r="AGG291" s="35"/>
      <c r="AGH291" s="35"/>
      <c r="AGI291" s="35"/>
      <c r="AGJ291" s="35"/>
      <c r="AGK291" s="35"/>
      <c r="AGL291" s="35"/>
      <c r="AGM291" s="35"/>
      <c r="AGN291" s="35"/>
      <c r="AGO291" s="35"/>
      <c r="AGP291" s="35"/>
      <c r="AGQ291" s="35"/>
      <c r="AGR291" s="35"/>
      <c r="AGS291" s="35"/>
      <c r="AGT291" s="35"/>
      <c r="AGU291" s="35"/>
      <c r="AGV291" s="35"/>
      <c r="AGW291" s="35"/>
      <c r="AGX291" s="35"/>
      <c r="AGY291" s="35"/>
      <c r="AGZ291" s="35"/>
      <c r="AHA291" s="35"/>
      <c r="AHB291" s="35"/>
      <c r="AHC291" s="35"/>
      <c r="AHD291" s="35"/>
      <c r="AHE291" s="35"/>
      <c r="AHF291" s="35"/>
      <c r="AHG291" s="35"/>
      <c r="AHH291" s="35"/>
      <c r="AHI291" s="35"/>
      <c r="AHJ291" s="35"/>
      <c r="AHK291" s="35"/>
      <c r="AHL291" s="35"/>
      <c r="AHM291" s="35"/>
      <c r="AHN291" s="35"/>
      <c r="AHO291" s="35"/>
      <c r="AHP291" s="35"/>
      <c r="AHQ291" s="35"/>
      <c r="AHR291" s="35"/>
      <c r="AHS291" s="35"/>
      <c r="AHT291" s="35"/>
      <c r="AHU291" s="35"/>
      <c r="AHV291" s="35"/>
      <c r="AHW291" s="35"/>
      <c r="AHX291" s="35"/>
      <c r="AHY291" s="35"/>
      <c r="AHZ291" s="35"/>
      <c r="AIA291" s="35"/>
      <c r="AIB291" s="35"/>
      <c r="AIC291" s="35"/>
      <c r="AID291" s="35"/>
      <c r="AIE291" s="35"/>
      <c r="AIF291" s="35"/>
      <c r="AIG291" s="35"/>
      <c r="AIH291" s="35"/>
      <c r="AII291" s="35"/>
      <c r="AIJ291" s="35"/>
      <c r="AIK291" s="35"/>
      <c r="AIL291" s="35"/>
      <c r="AIM291" s="35"/>
      <c r="AIN291" s="35"/>
      <c r="AIO291" s="35"/>
      <c r="AIP291" s="35"/>
      <c r="AIQ291" s="35"/>
      <c r="AIR291" s="35"/>
      <c r="AIS291" s="35"/>
      <c r="AIT291" s="35"/>
      <c r="AIU291" s="35"/>
      <c r="AIV291" s="35"/>
      <c r="AIW291" s="35"/>
      <c r="AIX291" s="35"/>
      <c r="AIY291" s="35"/>
      <c r="AIZ291" s="35"/>
      <c r="AJA291" s="35"/>
      <c r="AJB291" s="35"/>
      <c r="AJC291" s="35"/>
      <c r="AJD291" s="35"/>
      <c r="AJE291" s="35"/>
      <c r="AJF291" s="35"/>
      <c r="AJG291" s="35"/>
      <c r="AJH291" s="35"/>
      <c r="AJI291" s="35"/>
      <c r="AJJ291" s="35"/>
      <c r="AJK291" s="35"/>
      <c r="AJL291" s="35"/>
      <c r="AJM291" s="35"/>
      <c r="AJN291" s="35"/>
      <c r="AJO291" s="35"/>
      <c r="AJP291" s="35"/>
      <c r="AJQ291" s="35"/>
      <c r="AJR291" s="35"/>
      <c r="AJS291" s="35"/>
      <c r="AJT291" s="35"/>
      <c r="AJU291" s="35"/>
      <c r="AJV291" s="35"/>
      <c r="AJW291" s="35"/>
      <c r="AJX291" s="35"/>
      <c r="AJY291" s="35"/>
      <c r="AJZ291" s="35"/>
      <c r="AKA291" s="35"/>
      <c r="AKB291" s="35"/>
      <c r="AKC291" s="35"/>
      <c r="AKD291" s="35"/>
      <c r="AKE291" s="35"/>
      <c r="AKF291" s="35"/>
      <c r="AKG291" s="35"/>
      <c r="AKH291" s="35"/>
      <c r="AKI291" s="35"/>
      <c r="AKJ291" s="35"/>
      <c r="AKK291" s="35"/>
      <c r="AKL291" s="35"/>
      <c r="AKM291" s="35"/>
      <c r="AKN291" s="35"/>
      <c r="AKO291" s="35"/>
      <c r="AKP291" s="35"/>
      <c r="AKQ291" s="35"/>
      <c r="AKR291" s="35"/>
      <c r="AKS291" s="35"/>
      <c r="AKT291" s="35"/>
      <c r="AKU291" s="35"/>
      <c r="AKV291" s="35"/>
      <c r="AKW291" s="35"/>
      <c r="AKX291" s="35"/>
      <c r="AKY291" s="35"/>
      <c r="AKZ291" s="35"/>
      <c r="ALA291" s="35"/>
      <c r="ALB291" s="35"/>
      <c r="ALC291" s="35"/>
      <c r="ALD291" s="35"/>
      <c r="ALE291" s="35"/>
      <c r="ALF291" s="35"/>
      <c r="ALG291" s="35"/>
      <c r="ALH291" s="35"/>
      <c r="ALI291" s="35"/>
      <c r="ALJ291" s="35"/>
      <c r="ALK291" s="35"/>
      <c r="ALL291" s="35"/>
      <c r="ALM291" s="35"/>
      <c r="ALN291" s="35"/>
      <c r="ALO291" s="35"/>
      <c r="ALP291" s="35"/>
      <c r="ALQ291" s="35"/>
      <c r="ALR291" s="35"/>
      <c r="ALS291" s="35"/>
      <c r="ALT291" s="35"/>
      <c r="ALU291" s="35"/>
      <c r="ALV291" s="35"/>
      <c r="ALW291" s="35"/>
      <c r="ALX291" s="35"/>
      <c r="ALY291" s="35"/>
      <c r="ALZ291" s="35"/>
      <c r="AMA291" s="35"/>
    </row>
    <row r="292" spans="14:1015">
      <c r="N292" s="3">
        <f>Y292*info!T$4+AC292*info!T$5+AG292*info!T$6+AK292*info!T$7+N291</f>
        <v>7.840199999999995</v>
      </c>
      <c r="P292" s="45">
        <v>252</v>
      </c>
      <c r="Q292" s="131"/>
      <c r="R292" s="131"/>
      <c r="S292" s="161">
        <f t="shared" si="125"/>
        <v>4.4624901185770768E-2</v>
      </c>
      <c r="T292" s="169">
        <f>AA291*$AA$30*$AA$34*(1-$AA$32)+AE291*$AE$30*$AE$34*(1-$AE$32)+AI291*$AI$30*$AI$34*(1-$AI$32)+AM291*$AM$30*$AM$34*(1-$AM$32)+AQ291*$AQ$30*$AQ$34*(1-$AQ$32)+AU291*$AU$30*$AU$34*(1-$AU$32)+Q292-R292+AW291+AX291+Advance!G266</f>
        <v>0.43199999999999894</v>
      </c>
      <c r="U292" s="132">
        <f t="shared" si="134"/>
        <v>0</v>
      </c>
      <c r="V292" s="165">
        <f t="shared" si="113"/>
        <v>0.43199999999999894</v>
      </c>
      <c r="W292" s="166">
        <f t="shared" si="126"/>
        <v>16.619999999999997</v>
      </c>
      <c r="X292" s="49"/>
      <c r="Y292" s="42">
        <f t="shared" si="105"/>
        <v>0</v>
      </c>
      <c r="Z292" s="46">
        <f t="shared" si="127"/>
        <v>0</v>
      </c>
      <c r="AA292" s="47">
        <f t="shared" si="114"/>
        <v>0</v>
      </c>
      <c r="AB292" s="48">
        <f t="shared" si="115"/>
        <v>0.43199999999999894</v>
      </c>
      <c r="AC292" s="49">
        <f t="shared" si="116"/>
        <v>0</v>
      </c>
      <c r="AD292" s="46">
        <f t="shared" si="128"/>
        <v>0</v>
      </c>
      <c r="AE292" s="46">
        <f t="shared" si="117"/>
        <v>100</v>
      </c>
      <c r="AF292" s="50">
        <f t="shared" si="106"/>
        <v>0.43199999999999894</v>
      </c>
      <c r="AG292" s="42">
        <f t="shared" si="129"/>
        <v>6</v>
      </c>
      <c r="AH292" s="46">
        <f t="shared" si="130"/>
        <v>-6</v>
      </c>
      <c r="AI292" s="46">
        <f t="shared" si="118"/>
        <v>200</v>
      </c>
      <c r="AJ292" s="50">
        <f t="shared" si="107"/>
        <v>0.28799999999999892</v>
      </c>
      <c r="AK292" s="42">
        <f t="shared" si="119"/>
        <v>7</v>
      </c>
      <c r="AL292" s="46">
        <f t="shared" si="131"/>
        <v>-5</v>
      </c>
      <c r="AM292" s="46">
        <f t="shared" si="120"/>
        <v>295</v>
      </c>
      <c r="AN292" s="50">
        <f t="shared" si="108"/>
        <v>3.5999999999998922E-2</v>
      </c>
      <c r="AO292" s="42">
        <f t="shared" si="121"/>
        <v>0</v>
      </c>
      <c r="AP292" s="46">
        <f t="shared" si="132"/>
        <v>0</v>
      </c>
      <c r="AQ292" s="46">
        <f t="shared" si="122"/>
        <v>0</v>
      </c>
      <c r="AR292" s="50">
        <f t="shared" si="109"/>
        <v>3.5999999999998922E-2</v>
      </c>
      <c r="AS292" s="42">
        <f t="shared" si="123"/>
        <v>0</v>
      </c>
      <c r="AT292" s="46">
        <f t="shared" si="133"/>
        <v>0</v>
      </c>
      <c r="AU292" s="46">
        <f t="shared" si="124"/>
        <v>0</v>
      </c>
      <c r="AV292" s="51">
        <f t="shared" si="110"/>
        <v>3.5999999999998922E-2</v>
      </c>
      <c r="AW292" s="42">
        <f t="shared" si="111"/>
        <v>0.43199999999999894</v>
      </c>
      <c r="AX292" s="43">
        <f t="shared" si="112"/>
        <v>-0.39600000000000002</v>
      </c>
      <c r="AY292" s="42">
        <f t="shared" si="135"/>
        <v>595</v>
      </c>
      <c r="AZ292" s="52">
        <f t="shared" si="136"/>
        <v>16.619999999999997</v>
      </c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  <c r="QR292" s="35"/>
      <c r="QS292" s="35"/>
      <c r="QT292" s="35"/>
      <c r="QU292" s="35"/>
      <c r="QV292" s="35"/>
      <c r="QW292" s="35"/>
      <c r="QX292" s="35"/>
      <c r="QY292" s="35"/>
      <c r="QZ292" s="35"/>
      <c r="RA292" s="35"/>
      <c r="RB292" s="35"/>
      <c r="RC292" s="35"/>
      <c r="RD292" s="35"/>
      <c r="RE292" s="35"/>
      <c r="RF292" s="35"/>
      <c r="RG292" s="35"/>
      <c r="RH292" s="35"/>
      <c r="RI292" s="35"/>
      <c r="RJ292" s="35"/>
      <c r="RK292" s="35"/>
      <c r="RL292" s="35"/>
      <c r="RM292" s="35"/>
      <c r="RN292" s="35"/>
      <c r="RO292" s="35"/>
      <c r="RP292" s="35"/>
      <c r="RQ292" s="35"/>
      <c r="RR292" s="35"/>
      <c r="RS292" s="35"/>
      <c r="RT292" s="35"/>
      <c r="RU292" s="35"/>
      <c r="RV292" s="35"/>
      <c r="RW292" s="35"/>
      <c r="RX292" s="35"/>
      <c r="RY292" s="35"/>
      <c r="RZ292" s="35"/>
      <c r="SA292" s="35"/>
      <c r="SB292" s="35"/>
      <c r="SC292" s="35"/>
      <c r="SD292" s="35"/>
      <c r="SE292" s="35"/>
      <c r="SF292" s="35"/>
      <c r="SG292" s="35"/>
      <c r="SH292" s="35"/>
      <c r="SI292" s="35"/>
      <c r="SJ292" s="35"/>
      <c r="SK292" s="35"/>
      <c r="SL292" s="35"/>
      <c r="SM292" s="35"/>
      <c r="SN292" s="35"/>
      <c r="SO292" s="35"/>
      <c r="SP292" s="35"/>
      <c r="SQ292" s="35"/>
      <c r="SR292" s="35"/>
      <c r="SS292" s="35"/>
      <c r="ST292" s="35"/>
      <c r="SU292" s="35"/>
      <c r="SV292" s="35"/>
      <c r="SW292" s="35"/>
      <c r="SX292" s="35"/>
      <c r="SY292" s="35"/>
      <c r="SZ292" s="35"/>
      <c r="TA292" s="35"/>
      <c r="TB292" s="35"/>
      <c r="TC292" s="35"/>
      <c r="TD292" s="35"/>
      <c r="TE292" s="35"/>
      <c r="TF292" s="35"/>
      <c r="TG292" s="35"/>
      <c r="TH292" s="35"/>
      <c r="TI292" s="35"/>
      <c r="TJ292" s="35"/>
      <c r="TK292" s="35"/>
      <c r="TL292" s="35"/>
      <c r="TM292" s="35"/>
      <c r="TN292" s="35"/>
      <c r="TO292" s="35"/>
      <c r="TP292" s="35"/>
      <c r="TQ292" s="35"/>
      <c r="TR292" s="35"/>
      <c r="TS292" s="35"/>
      <c r="TT292" s="35"/>
      <c r="TU292" s="35"/>
      <c r="TV292" s="35"/>
      <c r="TW292" s="35"/>
      <c r="TX292" s="35"/>
      <c r="TY292" s="35"/>
      <c r="TZ292" s="35"/>
      <c r="UA292" s="35"/>
      <c r="UB292" s="35"/>
      <c r="UC292" s="35"/>
      <c r="UD292" s="35"/>
      <c r="UE292" s="35"/>
      <c r="UF292" s="35"/>
      <c r="UG292" s="35"/>
      <c r="UH292" s="35"/>
      <c r="UI292" s="35"/>
      <c r="UJ292" s="35"/>
      <c r="UK292" s="35"/>
      <c r="UL292" s="35"/>
      <c r="UM292" s="35"/>
      <c r="UN292" s="35"/>
      <c r="UO292" s="35"/>
      <c r="UP292" s="35"/>
      <c r="UQ292" s="35"/>
      <c r="UR292" s="35"/>
      <c r="US292" s="35"/>
      <c r="UT292" s="35"/>
      <c r="UU292" s="35"/>
      <c r="UV292" s="35"/>
      <c r="UW292" s="35"/>
      <c r="UX292" s="35"/>
      <c r="UY292" s="35"/>
      <c r="UZ292" s="35"/>
      <c r="VA292" s="35"/>
      <c r="VB292" s="35"/>
      <c r="VC292" s="35"/>
      <c r="VD292" s="35"/>
      <c r="VE292" s="35"/>
      <c r="VF292" s="35"/>
      <c r="VG292" s="35"/>
      <c r="VH292" s="35"/>
      <c r="VI292" s="35"/>
      <c r="VJ292" s="35"/>
      <c r="VK292" s="35"/>
      <c r="VL292" s="35"/>
      <c r="VM292" s="35"/>
      <c r="VN292" s="35"/>
      <c r="VO292" s="35"/>
      <c r="VP292" s="35"/>
      <c r="VQ292" s="35"/>
      <c r="VR292" s="35"/>
      <c r="VS292" s="35"/>
      <c r="VT292" s="35"/>
      <c r="VU292" s="35"/>
      <c r="VV292" s="35"/>
      <c r="VW292" s="35"/>
      <c r="VX292" s="35"/>
      <c r="VY292" s="35"/>
      <c r="VZ292" s="35"/>
      <c r="WA292" s="35"/>
      <c r="WB292" s="35"/>
      <c r="WC292" s="35"/>
      <c r="WD292" s="35"/>
      <c r="WE292" s="35"/>
      <c r="WF292" s="35"/>
      <c r="WG292" s="35"/>
      <c r="WH292" s="35"/>
      <c r="WI292" s="35"/>
      <c r="WJ292" s="35"/>
      <c r="WK292" s="35"/>
      <c r="WL292" s="35"/>
      <c r="WM292" s="35"/>
      <c r="WN292" s="35"/>
      <c r="WO292" s="35"/>
      <c r="WP292" s="35"/>
      <c r="WQ292" s="35"/>
      <c r="WR292" s="35"/>
      <c r="WS292" s="35"/>
      <c r="WT292" s="35"/>
      <c r="WU292" s="35"/>
      <c r="WV292" s="35"/>
      <c r="WW292" s="35"/>
      <c r="WX292" s="35"/>
      <c r="WY292" s="35"/>
      <c r="WZ292" s="35"/>
      <c r="XA292" s="35"/>
      <c r="XB292" s="35"/>
      <c r="XC292" s="35"/>
      <c r="XD292" s="35"/>
      <c r="XE292" s="35"/>
      <c r="XF292" s="35"/>
      <c r="XG292" s="35"/>
      <c r="XH292" s="35"/>
      <c r="XI292" s="35"/>
      <c r="XJ292" s="35"/>
      <c r="XK292" s="35"/>
      <c r="XL292" s="35"/>
      <c r="XM292" s="35"/>
      <c r="XN292" s="35"/>
      <c r="XO292" s="35"/>
      <c r="XP292" s="35"/>
      <c r="XQ292" s="35"/>
      <c r="XR292" s="35"/>
      <c r="XS292" s="35"/>
      <c r="XT292" s="35"/>
      <c r="XU292" s="35"/>
      <c r="XV292" s="35"/>
      <c r="XW292" s="35"/>
      <c r="XX292" s="35"/>
      <c r="XY292" s="35"/>
      <c r="XZ292" s="35"/>
      <c r="YA292" s="35"/>
      <c r="YB292" s="35"/>
      <c r="YC292" s="35"/>
      <c r="YD292" s="35"/>
      <c r="YE292" s="35"/>
      <c r="YF292" s="35"/>
      <c r="YG292" s="35"/>
      <c r="YH292" s="35"/>
      <c r="YI292" s="35"/>
      <c r="YJ292" s="35"/>
      <c r="YK292" s="35"/>
      <c r="YL292" s="35"/>
      <c r="YM292" s="35"/>
      <c r="YN292" s="35"/>
      <c r="YO292" s="35"/>
      <c r="YP292" s="35"/>
      <c r="YQ292" s="35"/>
      <c r="YR292" s="35"/>
      <c r="YS292" s="35"/>
      <c r="YT292" s="35"/>
      <c r="YU292" s="35"/>
      <c r="YV292" s="35"/>
      <c r="YW292" s="35"/>
      <c r="YX292" s="35"/>
      <c r="YY292" s="35"/>
      <c r="YZ292" s="35"/>
      <c r="ZA292" s="35"/>
      <c r="ZB292" s="35"/>
      <c r="ZC292" s="35"/>
      <c r="ZD292" s="35"/>
      <c r="ZE292" s="35"/>
      <c r="ZF292" s="35"/>
      <c r="ZG292" s="35"/>
      <c r="ZH292" s="35"/>
      <c r="ZI292" s="35"/>
      <c r="ZJ292" s="35"/>
      <c r="ZK292" s="35"/>
      <c r="ZL292" s="35"/>
      <c r="ZM292" s="35"/>
      <c r="ZN292" s="35"/>
      <c r="ZO292" s="35"/>
      <c r="ZP292" s="35"/>
      <c r="ZQ292" s="35"/>
      <c r="ZR292" s="35"/>
      <c r="ZS292" s="35"/>
      <c r="ZT292" s="35"/>
      <c r="ZU292" s="35"/>
      <c r="ZV292" s="35"/>
      <c r="ZW292" s="35"/>
      <c r="ZX292" s="35"/>
      <c r="ZY292" s="35"/>
      <c r="ZZ292" s="35"/>
      <c r="AAA292" s="35"/>
      <c r="AAB292" s="35"/>
      <c r="AAC292" s="35"/>
      <c r="AAD292" s="35"/>
      <c r="AAE292" s="35"/>
      <c r="AAF292" s="35"/>
      <c r="AAG292" s="35"/>
      <c r="AAH292" s="35"/>
      <c r="AAI292" s="35"/>
      <c r="AAJ292" s="35"/>
      <c r="AAK292" s="35"/>
      <c r="AAL292" s="35"/>
      <c r="AAM292" s="35"/>
      <c r="AAN292" s="35"/>
      <c r="AAO292" s="35"/>
      <c r="AAP292" s="35"/>
      <c r="AAQ292" s="35"/>
      <c r="AAR292" s="35"/>
      <c r="AAS292" s="35"/>
      <c r="AAT292" s="35"/>
      <c r="AAU292" s="35"/>
      <c r="AAV292" s="35"/>
      <c r="AAW292" s="35"/>
      <c r="AAX292" s="35"/>
      <c r="AAY292" s="35"/>
      <c r="AAZ292" s="35"/>
      <c r="ABA292" s="35"/>
      <c r="ABB292" s="35"/>
      <c r="ABC292" s="35"/>
      <c r="ABD292" s="35"/>
      <c r="ABE292" s="35"/>
      <c r="ABF292" s="35"/>
      <c r="ABG292" s="35"/>
      <c r="ABH292" s="35"/>
      <c r="ABI292" s="35"/>
      <c r="ABJ292" s="35"/>
      <c r="ABK292" s="35"/>
      <c r="ABL292" s="35"/>
      <c r="ABM292" s="35"/>
      <c r="ABN292" s="35"/>
      <c r="ABO292" s="35"/>
      <c r="ABP292" s="35"/>
      <c r="ABQ292" s="35"/>
      <c r="ABR292" s="35"/>
      <c r="ABS292" s="35"/>
      <c r="ABT292" s="35"/>
      <c r="ABU292" s="35"/>
      <c r="ABV292" s="35"/>
      <c r="ABW292" s="35"/>
      <c r="ABX292" s="35"/>
      <c r="ABY292" s="35"/>
      <c r="ABZ292" s="35"/>
      <c r="ACA292" s="35"/>
      <c r="ACB292" s="35"/>
      <c r="ACC292" s="35"/>
      <c r="ACD292" s="35"/>
      <c r="ACE292" s="35"/>
      <c r="ACF292" s="35"/>
      <c r="ACG292" s="35"/>
      <c r="ACH292" s="35"/>
      <c r="ACI292" s="35"/>
      <c r="ACJ292" s="35"/>
      <c r="ACK292" s="35"/>
      <c r="ACL292" s="35"/>
      <c r="ACM292" s="35"/>
      <c r="ACN292" s="35"/>
      <c r="ACO292" s="35"/>
      <c r="ACP292" s="35"/>
      <c r="ACQ292" s="35"/>
      <c r="ACR292" s="35"/>
      <c r="ACS292" s="35"/>
      <c r="ACT292" s="35"/>
      <c r="ACU292" s="35"/>
      <c r="ACV292" s="35"/>
      <c r="ACW292" s="35"/>
      <c r="ACX292" s="35"/>
      <c r="ACY292" s="35"/>
      <c r="ACZ292" s="35"/>
      <c r="ADA292" s="35"/>
      <c r="ADB292" s="35"/>
      <c r="ADC292" s="35"/>
      <c r="ADD292" s="35"/>
      <c r="ADE292" s="35"/>
      <c r="ADF292" s="35"/>
      <c r="ADG292" s="35"/>
      <c r="ADH292" s="35"/>
      <c r="ADI292" s="35"/>
      <c r="ADJ292" s="35"/>
      <c r="ADK292" s="35"/>
      <c r="ADL292" s="35"/>
      <c r="ADM292" s="35"/>
      <c r="ADN292" s="35"/>
      <c r="ADO292" s="35"/>
      <c r="ADP292" s="35"/>
      <c r="ADQ292" s="35"/>
      <c r="ADR292" s="35"/>
      <c r="ADS292" s="35"/>
      <c r="ADT292" s="35"/>
      <c r="ADU292" s="35"/>
      <c r="ADV292" s="35"/>
      <c r="ADW292" s="35"/>
      <c r="ADX292" s="35"/>
      <c r="ADY292" s="35"/>
      <c r="ADZ292" s="35"/>
      <c r="AEA292" s="35"/>
      <c r="AEB292" s="35"/>
      <c r="AEC292" s="35"/>
      <c r="AED292" s="35"/>
      <c r="AEE292" s="35"/>
      <c r="AEF292" s="35"/>
      <c r="AEG292" s="35"/>
      <c r="AEH292" s="35"/>
      <c r="AEI292" s="35"/>
      <c r="AEJ292" s="35"/>
      <c r="AEK292" s="35"/>
      <c r="AEL292" s="35"/>
      <c r="AEM292" s="35"/>
      <c r="AEN292" s="35"/>
      <c r="AEO292" s="35"/>
      <c r="AEP292" s="35"/>
      <c r="AEQ292" s="35"/>
      <c r="AER292" s="35"/>
      <c r="AES292" s="35"/>
      <c r="AET292" s="35"/>
      <c r="AEU292" s="35"/>
      <c r="AEV292" s="35"/>
      <c r="AEW292" s="35"/>
      <c r="AEX292" s="35"/>
      <c r="AEY292" s="35"/>
      <c r="AEZ292" s="35"/>
      <c r="AFA292" s="35"/>
      <c r="AFB292" s="35"/>
      <c r="AFC292" s="35"/>
      <c r="AFD292" s="35"/>
      <c r="AFE292" s="35"/>
      <c r="AFF292" s="35"/>
      <c r="AFG292" s="35"/>
      <c r="AFH292" s="35"/>
      <c r="AFI292" s="35"/>
      <c r="AFJ292" s="35"/>
      <c r="AFK292" s="35"/>
      <c r="AFL292" s="35"/>
      <c r="AFM292" s="35"/>
      <c r="AFN292" s="35"/>
      <c r="AFO292" s="35"/>
      <c r="AFP292" s="35"/>
      <c r="AFQ292" s="35"/>
      <c r="AFR292" s="35"/>
      <c r="AFS292" s="35"/>
      <c r="AFT292" s="35"/>
      <c r="AFU292" s="35"/>
      <c r="AFV292" s="35"/>
      <c r="AFW292" s="35"/>
      <c r="AFX292" s="35"/>
      <c r="AFY292" s="35"/>
      <c r="AFZ292" s="35"/>
      <c r="AGA292" s="35"/>
      <c r="AGB292" s="35"/>
      <c r="AGC292" s="35"/>
      <c r="AGD292" s="35"/>
      <c r="AGE292" s="35"/>
      <c r="AGF292" s="35"/>
      <c r="AGG292" s="35"/>
      <c r="AGH292" s="35"/>
      <c r="AGI292" s="35"/>
      <c r="AGJ292" s="35"/>
      <c r="AGK292" s="35"/>
      <c r="AGL292" s="35"/>
      <c r="AGM292" s="35"/>
      <c r="AGN292" s="35"/>
      <c r="AGO292" s="35"/>
      <c r="AGP292" s="35"/>
      <c r="AGQ292" s="35"/>
      <c r="AGR292" s="35"/>
      <c r="AGS292" s="35"/>
      <c r="AGT292" s="35"/>
      <c r="AGU292" s="35"/>
      <c r="AGV292" s="35"/>
      <c r="AGW292" s="35"/>
      <c r="AGX292" s="35"/>
      <c r="AGY292" s="35"/>
      <c r="AGZ292" s="35"/>
      <c r="AHA292" s="35"/>
      <c r="AHB292" s="35"/>
      <c r="AHC292" s="35"/>
      <c r="AHD292" s="35"/>
      <c r="AHE292" s="35"/>
      <c r="AHF292" s="35"/>
      <c r="AHG292" s="35"/>
      <c r="AHH292" s="35"/>
      <c r="AHI292" s="35"/>
      <c r="AHJ292" s="35"/>
      <c r="AHK292" s="35"/>
      <c r="AHL292" s="35"/>
      <c r="AHM292" s="35"/>
      <c r="AHN292" s="35"/>
      <c r="AHO292" s="35"/>
      <c r="AHP292" s="35"/>
      <c r="AHQ292" s="35"/>
      <c r="AHR292" s="35"/>
      <c r="AHS292" s="35"/>
      <c r="AHT292" s="35"/>
      <c r="AHU292" s="35"/>
      <c r="AHV292" s="35"/>
      <c r="AHW292" s="35"/>
      <c r="AHX292" s="35"/>
      <c r="AHY292" s="35"/>
      <c r="AHZ292" s="35"/>
      <c r="AIA292" s="35"/>
      <c r="AIB292" s="35"/>
      <c r="AIC292" s="35"/>
      <c r="AID292" s="35"/>
      <c r="AIE292" s="35"/>
      <c r="AIF292" s="35"/>
      <c r="AIG292" s="35"/>
      <c r="AIH292" s="35"/>
      <c r="AII292" s="35"/>
      <c r="AIJ292" s="35"/>
      <c r="AIK292" s="35"/>
      <c r="AIL292" s="35"/>
      <c r="AIM292" s="35"/>
      <c r="AIN292" s="35"/>
      <c r="AIO292" s="35"/>
      <c r="AIP292" s="35"/>
      <c r="AIQ292" s="35"/>
      <c r="AIR292" s="35"/>
      <c r="AIS292" s="35"/>
      <c r="AIT292" s="35"/>
      <c r="AIU292" s="35"/>
      <c r="AIV292" s="35"/>
      <c r="AIW292" s="35"/>
      <c r="AIX292" s="35"/>
      <c r="AIY292" s="35"/>
      <c r="AIZ292" s="35"/>
      <c r="AJA292" s="35"/>
      <c r="AJB292" s="35"/>
      <c r="AJC292" s="35"/>
      <c r="AJD292" s="35"/>
      <c r="AJE292" s="35"/>
      <c r="AJF292" s="35"/>
      <c r="AJG292" s="35"/>
      <c r="AJH292" s="35"/>
      <c r="AJI292" s="35"/>
      <c r="AJJ292" s="35"/>
      <c r="AJK292" s="35"/>
      <c r="AJL292" s="35"/>
      <c r="AJM292" s="35"/>
      <c r="AJN292" s="35"/>
      <c r="AJO292" s="35"/>
      <c r="AJP292" s="35"/>
      <c r="AJQ292" s="35"/>
      <c r="AJR292" s="35"/>
      <c r="AJS292" s="35"/>
      <c r="AJT292" s="35"/>
      <c r="AJU292" s="35"/>
      <c r="AJV292" s="35"/>
      <c r="AJW292" s="35"/>
      <c r="AJX292" s="35"/>
      <c r="AJY292" s="35"/>
      <c r="AJZ292" s="35"/>
      <c r="AKA292" s="35"/>
      <c r="AKB292" s="35"/>
      <c r="AKC292" s="35"/>
      <c r="AKD292" s="35"/>
      <c r="AKE292" s="35"/>
      <c r="AKF292" s="35"/>
      <c r="AKG292" s="35"/>
      <c r="AKH292" s="35"/>
      <c r="AKI292" s="35"/>
      <c r="AKJ292" s="35"/>
      <c r="AKK292" s="35"/>
      <c r="AKL292" s="35"/>
      <c r="AKM292" s="35"/>
      <c r="AKN292" s="35"/>
      <c r="AKO292" s="35"/>
      <c r="AKP292" s="35"/>
      <c r="AKQ292" s="35"/>
      <c r="AKR292" s="35"/>
      <c r="AKS292" s="35"/>
      <c r="AKT292" s="35"/>
      <c r="AKU292" s="35"/>
      <c r="AKV292" s="35"/>
      <c r="AKW292" s="35"/>
      <c r="AKX292" s="35"/>
      <c r="AKY292" s="35"/>
      <c r="AKZ292" s="35"/>
      <c r="ALA292" s="35"/>
      <c r="ALB292" s="35"/>
      <c r="ALC292" s="35"/>
      <c r="ALD292" s="35"/>
      <c r="ALE292" s="35"/>
      <c r="ALF292" s="35"/>
      <c r="ALG292" s="35"/>
      <c r="ALH292" s="35"/>
      <c r="ALI292" s="35"/>
      <c r="ALJ292" s="35"/>
      <c r="ALK292" s="35"/>
      <c r="ALL292" s="35"/>
      <c r="ALM292" s="35"/>
      <c r="ALN292" s="35"/>
      <c r="ALO292" s="35"/>
      <c r="ALP292" s="35"/>
      <c r="ALQ292" s="35"/>
      <c r="ALR292" s="35"/>
      <c r="ALS292" s="35"/>
      <c r="ALT292" s="35"/>
      <c r="ALU292" s="35"/>
      <c r="ALV292" s="35"/>
      <c r="ALW292" s="35"/>
      <c r="ALX292" s="35"/>
      <c r="ALY292" s="35"/>
      <c r="ALZ292" s="35"/>
      <c r="AMA292" s="35"/>
    </row>
    <row r="293" spans="14:1015">
      <c r="N293" s="3">
        <f>Y293*info!T$4+AC293*info!T$5+AG293*info!T$6+AK293*info!T$7+N292</f>
        <v>7.8905999999999947</v>
      </c>
      <c r="P293" s="45">
        <v>253</v>
      </c>
      <c r="Q293" s="131"/>
      <c r="R293" s="131"/>
      <c r="S293" s="161">
        <f t="shared" si="125"/>
        <v>4.478853754940712E-2</v>
      </c>
      <c r="T293" s="169">
        <f>AA292*$AA$30*$AA$34*(1-$AA$32)+AE292*$AE$30*$AE$34*(1-$AE$32)+AI292*$AI$30*$AI$34*(1-$AI$32)+AM292*$AM$30*$AM$34*(1-$AM$32)+AQ292*$AQ$30*$AQ$34*(1-$AQ$32)+AU292*$AU$30*$AU$34*(1-$AU$32)+Q293-R293+AW292+AX292+Advance!G267</f>
        <v>0.4514999999999989</v>
      </c>
      <c r="U293" s="132">
        <f t="shared" si="134"/>
        <v>0</v>
      </c>
      <c r="V293" s="165">
        <f t="shared" si="113"/>
        <v>0.4514999999999989</v>
      </c>
      <c r="W293" s="166">
        <f t="shared" si="126"/>
        <v>16.728000000000002</v>
      </c>
      <c r="X293" s="49"/>
      <c r="Y293" s="42">
        <f t="shared" si="105"/>
        <v>0</v>
      </c>
      <c r="Z293" s="46">
        <f t="shared" si="127"/>
        <v>0</v>
      </c>
      <c r="AA293" s="47">
        <f t="shared" si="114"/>
        <v>0</v>
      </c>
      <c r="AB293" s="48">
        <f t="shared" si="115"/>
        <v>0.4514999999999989</v>
      </c>
      <c r="AC293" s="49">
        <f t="shared" si="116"/>
        <v>0</v>
      </c>
      <c r="AD293" s="46">
        <f t="shared" si="128"/>
        <v>0</v>
      </c>
      <c r="AE293" s="46">
        <f t="shared" si="117"/>
        <v>100</v>
      </c>
      <c r="AF293" s="50">
        <f t="shared" si="106"/>
        <v>0.4514999999999989</v>
      </c>
      <c r="AG293" s="42">
        <f t="shared" si="129"/>
        <v>6</v>
      </c>
      <c r="AH293" s="46">
        <f t="shared" si="130"/>
        <v>-6</v>
      </c>
      <c r="AI293" s="46">
        <f t="shared" si="118"/>
        <v>200</v>
      </c>
      <c r="AJ293" s="50">
        <f t="shared" si="107"/>
        <v>0.30749999999999889</v>
      </c>
      <c r="AK293" s="42">
        <f t="shared" si="119"/>
        <v>8</v>
      </c>
      <c r="AL293" s="46">
        <f t="shared" si="131"/>
        <v>-5</v>
      </c>
      <c r="AM293" s="46">
        <f t="shared" si="120"/>
        <v>298</v>
      </c>
      <c r="AN293" s="50">
        <f t="shared" si="108"/>
        <v>1.9499999999998907E-2</v>
      </c>
      <c r="AO293" s="42">
        <f t="shared" si="121"/>
        <v>0</v>
      </c>
      <c r="AP293" s="46">
        <f t="shared" si="132"/>
        <v>0</v>
      </c>
      <c r="AQ293" s="46">
        <f t="shared" si="122"/>
        <v>0</v>
      </c>
      <c r="AR293" s="50">
        <f t="shared" si="109"/>
        <v>1.9499999999998907E-2</v>
      </c>
      <c r="AS293" s="42">
        <f t="shared" si="123"/>
        <v>0</v>
      </c>
      <c r="AT293" s="46">
        <f t="shared" si="133"/>
        <v>0</v>
      </c>
      <c r="AU293" s="46">
        <f t="shared" si="124"/>
        <v>0</v>
      </c>
      <c r="AV293" s="51">
        <f t="shared" si="110"/>
        <v>1.9499999999998907E-2</v>
      </c>
      <c r="AW293" s="42">
        <f t="shared" si="111"/>
        <v>0.4514999999999989</v>
      </c>
      <c r="AX293" s="43">
        <f t="shared" si="112"/>
        <v>-0.432</v>
      </c>
      <c r="AY293" s="42">
        <f t="shared" si="135"/>
        <v>598</v>
      </c>
      <c r="AZ293" s="52">
        <f t="shared" si="136"/>
        <v>16.728000000000002</v>
      </c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  <c r="QR293" s="35"/>
      <c r="QS293" s="35"/>
      <c r="QT293" s="35"/>
      <c r="QU293" s="35"/>
      <c r="QV293" s="35"/>
      <c r="QW293" s="35"/>
      <c r="QX293" s="35"/>
      <c r="QY293" s="35"/>
      <c r="QZ293" s="35"/>
      <c r="RA293" s="35"/>
      <c r="RB293" s="35"/>
      <c r="RC293" s="35"/>
      <c r="RD293" s="35"/>
      <c r="RE293" s="35"/>
      <c r="RF293" s="35"/>
      <c r="RG293" s="35"/>
      <c r="RH293" s="35"/>
      <c r="RI293" s="35"/>
      <c r="RJ293" s="35"/>
      <c r="RK293" s="35"/>
      <c r="RL293" s="35"/>
      <c r="RM293" s="35"/>
      <c r="RN293" s="35"/>
      <c r="RO293" s="35"/>
      <c r="RP293" s="35"/>
      <c r="RQ293" s="35"/>
      <c r="RR293" s="35"/>
      <c r="RS293" s="35"/>
      <c r="RT293" s="35"/>
      <c r="RU293" s="35"/>
      <c r="RV293" s="35"/>
      <c r="RW293" s="35"/>
      <c r="RX293" s="35"/>
      <c r="RY293" s="35"/>
      <c r="RZ293" s="35"/>
      <c r="SA293" s="35"/>
      <c r="SB293" s="35"/>
      <c r="SC293" s="35"/>
      <c r="SD293" s="35"/>
      <c r="SE293" s="35"/>
      <c r="SF293" s="35"/>
      <c r="SG293" s="35"/>
      <c r="SH293" s="35"/>
      <c r="SI293" s="35"/>
      <c r="SJ293" s="35"/>
      <c r="SK293" s="35"/>
      <c r="SL293" s="35"/>
      <c r="SM293" s="35"/>
      <c r="SN293" s="35"/>
      <c r="SO293" s="35"/>
      <c r="SP293" s="35"/>
      <c r="SQ293" s="35"/>
      <c r="SR293" s="35"/>
      <c r="SS293" s="35"/>
      <c r="ST293" s="35"/>
      <c r="SU293" s="35"/>
      <c r="SV293" s="35"/>
      <c r="SW293" s="35"/>
      <c r="SX293" s="35"/>
      <c r="SY293" s="35"/>
      <c r="SZ293" s="35"/>
      <c r="TA293" s="35"/>
      <c r="TB293" s="35"/>
      <c r="TC293" s="35"/>
      <c r="TD293" s="35"/>
      <c r="TE293" s="35"/>
      <c r="TF293" s="35"/>
      <c r="TG293" s="35"/>
      <c r="TH293" s="35"/>
      <c r="TI293" s="35"/>
      <c r="TJ293" s="35"/>
      <c r="TK293" s="35"/>
      <c r="TL293" s="35"/>
      <c r="TM293" s="35"/>
      <c r="TN293" s="35"/>
      <c r="TO293" s="35"/>
      <c r="TP293" s="35"/>
      <c r="TQ293" s="35"/>
      <c r="TR293" s="35"/>
      <c r="TS293" s="35"/>
      <c r="TT293" s="35"/>
      <c r="TU293" s="35"/>
      <c r="TV293" s="35"/>
      <c r="TW293" s="35"/>
      <c r="TX293" s="35"/>
      <c r="TY293" s="35"/>
      <c r="TZ293" s="35"/>
      <c r="UA293" s="35"/>
      <c r="UB293" s="35"/>
      <c r="UC293" s="35"/>
      <c r="UD293" s="35"/>
      <c r="UE293" s="35"/>
      <c r="UF293" s="35"/>
      <c r="UG293" s="35"/>
      <c r="UH293" s="35"/>
      <c r="UI293" s="35"/>
      <c r="UJ293" s="35"/>
      <c r="UK293" s="35"/>
      <c r="UL293" s="35"/>
      <c r="UM293" s="35"/>
      <c r="UN293" s="35"/>
      <c r="UO293" s="35"/>
      <c r="UP293" s="35"/>
      <c r="UQ293" s="35"/>
      <c r="UR293" s="35"/>
      <c r="US293" s="35"/>
      <c r="UT293" s="35"/>
      <c r="UU293" s="35"/>
      <c r="UV293" s="35"/>
      <c r="UW293" s="35"/>
      <c r="UX293" s="35"/>
      <c r="UY293" s="35"/>
      <c r="UZ293" s="35"/>
      <c r="VA293" s="35"/>
      <c r="VB293" s="35"/>
      <c r="VC293" s="35"/>
      <c r="VD293" s="35"/>
      <c r="VE293" s="35"/>
      <c r="VF293" s="35"/>
      <c r="VG293" s="35"/>
      <c r="VH293" s="35"/>
      <c r="VI293" s="35"/>
      <c r="VJ293" s="35"/>
      <c r="VK293" s="35"/>
      <c r="VL293" s="35"/>
      <c r="VM293" s="35"/>
      <c r="VN293" s="35"/>
      <c r="VO293" s="35"/>
      <c r="VP293" s="35"/>
      <c r="VQ293" s="35"/>
      <c r="VR293" s="35"/>
      <c r="VS293" s="35"/>
      <c r="VT293" s="35"/>
      <c r="VU293" s="35"/>
      <c r="VV293" s="35"/>
      <c r="VW293" s="35"/>
      <c r="VX293" s="35"/>
      <c r="VY293" s="35"/>
      <c r="VZ293" s="35"/>
      <c r="WA293" s="35"/>
      <c r="WB293" s="35"/>
      <c r="WC293" s="35"/>
      <c r="WD293" s="35"/>
      <c r="WE293" s="35"/>
      <c r="WF293" s="35"/>
      <c r="WG293" s="35"/>
      <c r="WH293" s="35"/>
      <c r="WI293" s="35"/>
      <c r="WJ293" s="35"/>
      <c r="WK293" s="35"/>
      <c r="WL293" s="35"/>
      <c r="WM293" s="35"/>
      <c r="WN293" s="35"/>
      <c r="WO293" s="35"/>
      <c r="WP293" s="35"/>
      <c r="WQ293" s="35"/>
      <c r="WR293" s="35"/>
      <c r="WS293" s="35"/>
      <c r="WT293" s="35"/>
      <c r="WU293" s="35"/>
      <c r="WV293" s="35"/>
      <c r="WW293" s="35"/>
      <c r="WX293" s="35"/>
      <c r="WY293" s="35"/>
      <c r="WZ293" s="35"/>
      <c r="XA293" s="35"/>
      <c r="XB293" s="35"/>
      <c r="XC293" s="35"/>
      <c r="XD293" s="35"/>
      <c r="XE293" s="35"/>
      <c r="XF293" s="35"/>
      <c r="XG293" s="35"/>
      <c r="XH293" s="35"/>
      <c r="XI293" s="35"/>
      <c r="XJ293" s="35"/>
      <c r="XK293" s="35"/>
      <c r="XL293" s="35"/>
      <c r="XM293" s="35"/>
      <c r="XN293" s="35"/>
      <c r="XO293" s="35"/>
      <c r="XP293" s="35"/>
      <c r="XQ293" s="35"/>
      <c r="XR293" s="35"/>
      <c r="XS293" s="35"/>
      <c r="XT293" s="35"/>
      <c r="XU293" s="35"/>
      <c r="XV293" s="35"/>
      <c r="XW293" s="35"/>
      <c r="XX293" s="35"/>
      <c r="XY293" s="35"/>
      <c r="XZ293" s="35"/>
      <c r="YA293" s="35"/>
      <c r="YB293" s="35"/>
      <c r="YC293" s="35"/>
      <c r="YD293" s="35"/>
      <c r="YE293" s="35"/>
      <c r="YF293" s="35"/>
      <c r="YG293" s="35"/>
      <c r="YH293" s="35"/>
      <c r="YI293" s="35"/>
      <c r="YJ293" s="35"/>
      <c r="YK293" s="35"/>
      <c r="YL293" s="35"/>
      <c r="YM293" s="35"/>
      <c r="YN293" s="35"/>
      <c r="YO293" s="35"/>
      <c r="YP293" s="35"/>
      <c r="YQ293" s="35"/>
      <c r="YR293" s="35"/>
      <c r="YS293" s="35"/>
      <c r="YT293" s="35"/>
      <c r="YU293" s="35"/>
      <c r="YV293" s="35"/>
      <c r="YW293" s="35"/>
      <c r="YX293" s="35"/>
      <c r="YY293" s="35"/>
      <c r="YZ293" s="35"/>
      <c r="ZA293" s="35"/>
      <c r="ZB293" s="35"/>
      <c r="ZC293" s="35"/>
      <c r="ZD293" s="35"/>
      <c r="ZE293" s="35"/>
      <c r="ZF293" s="35"/>
      <c r="ZG293" s="35"/>
      <c r="ZH293" s="35"/>
      <c r="ZI293" s="35"/>
      <c r="ZJ293" s="35"/>
      <c r="ZK293" s="35"/>
      <c r="ZL293" s="35"/>
      <c r="ZM293" s="35"/>
      <c r="ZN293" s="35"/>
      <c r="ZO293" s="35"/>
      <c r="ZP293" s="35"/>
      <c r="ZQ293" s="35"/>
      <c r="ZR293" s="35"/>
      <c r="ZS293" s="35"/>
      <c r="ZT293" s="35"/>
      <c r="ZU293" s="35"/>
      <c r="ZV293" s="35"/>
      <c r="ZW293" s="35"/>
      <c r="ZX293" s="35"/>
      <c r="ZY293" s="35"/>
      <c r="ZZ293" s="35"/>
      <c r="AAA293" s="35"/>
      <c r="AAB293" s="35"/>
      <c r="AAC293" s="35"/>
      <c r="AAD293" s="35"/>
      <c r="AAE293" s="35"/>
      <c r="AAF293" s="35"/>
      <c r="AAG293" s="35"/>
      <c r="AAH293" s="35"/>
      <c r="AAI293" s="35"/>
      <c r="AAJ293" s="35"/>
      <c r="AAK293" s="35"/>
      <c r="AAL293" s="35"/>
      <c r="AAM293" s="35"/>
      <c r="AAN293" s="35"/>
      <c r="AAO293" s="35"/>
      <c r="AAP293" s="35"/>
      <c r="AAQ293" s="35"/>
      <c r="AAR293" s="35"/>
      <c r="AAS293" s="35"/>
      <c r="AAT293" s="35"/>
      <c r="AAU293" s="35"/>
      <c r="AAV293" s="35"/>
      <c r="AAW293" s="35"/>
      <c r="AAX293" s="35"/>
      <c r="AAY293" s="35"/>
      <c r="AAZ293" s="35"/>
      <c r="ABA293" s="35"/>
      <c r="ABB293" s="35"/>
      <c r="ABC293" s="35"/>
      <c r="ABD293" s="35"/>
      <c r="ABE293" s="35"/>
      <c r="ABF293" s="35"/>
      <c r="ABG293" s="35"/>
      <c r="ABH293" s="35"/>
      <c r="ABI293" s="35"/>
      <c r="ABJ293" s="35"/>
      <c r="ABK293" s="35"/>
      <c r="ABL293" s="35"/>
      <c r="ABM293" s="35"/>
      <c r="ABN293" s="35"/>
      <c r="ABO293" s="35"/>
      <c r="ABP293" s="35"/>
      <c r="ABQ293" s="35"/>
      <c r="ABR293" s="35"/>
      <c r="ABS293" s="35"/>
      <c r="ABT293" s="35"/>
      <c r="ABU293" s="35"/>
      <c r="ABV293" s="35"/>
      <c r="ABW293" s="35"/>
      <c r="ABX293" s="35"/>
      <c r="ABY293" s="35"/>
      <c r="ABZ293" s="35"/>
      <c r="ACA293" s="35"/>
      <c r="ACB293" s="35"/>
      <c r="ACC293" s="35"/>
      <c r="ACD293" s="35"/>
      <c r="ACE293" s="35"/>
      <c r="ACF293" s="35"/>
      <c r="ACG293" s="35"/>
      <c r="ACH293" s="35"/>
      <c r="ACI293" s="35"/>
      <c r="ACJ293" s="35"/>
      <c r="ACK293" s="35"/>
      <c r="ACL293" s="35"/>
      <c r="ACM293" s="35"/>
      <c r="ACN293" s="35"/>
      <c r="ACO293" s="35"/>
      <c r="ACP293" s="35"/>
      <c r="ACQ293" s="35"/>
      <c r="ACR293" s="35"/>
      <c r="ACS293" s="35"/>
      <c r="ACT293" s="35"/>
      <c r="ACU293" s="35"/>
      <c r="ACV293" s="35"/>
      <c r="ACW293" s="35"/>
      <c r="ACX293" s="35"/>
      <c r="ACY293" s="35"/>
      <c r="ACZ293" s="35"/>
      <c r="ADA293" s="35"/>
      <c r="ADB293" s="35"/>
      <c r="ADC293" s="35"/>
      <c r="ADD293" s="35"/>
      <c r="ADE293" s="35"/>
      <c r="ADF293" s="35"/>
      <c r="ADG293" s="35"/>
      <c r="ADH293" s="35"/>
      <c r="ADI293" s="35"/>
      <c r="ADJ293" s="35"/>
      <c r="ADK293" s="35"/>
      <c r="ADL293" s="35"/>
      <c r="ADM293" s="35"/>
      <c r="ADN293" s="35"/>
      <c r="ADO293" s="35"/>
      <c r="ADP293" s="35"/>
      <c r="ADQ293" s="35"/>
      <c r="ADR293" s="35"/>
      <c r="ADS293" s="35"/>
      <c r="ADT293" s="35"/>
      <c r="ADU293" s="35"/>
      <c r="ADV293" s="35"/>
      <c r="ADW293" s="35"/>
      <c r="ADX293" s="35"/>
      <c r="ADY293" s="35"/>
      <c r="ADZ293" s="35"/>
      <c r="AEA293" s="35"/>
      <c r="AEB293" s="35"/>
      <c r="AEC293" s="35"/>
      <c r="AED293" s="35"/>
      <c r="AEE293" s="35"/>
      <c r="AEF293" s="35"/>
      <c r="AEG293" s="35"/>
      <c r="AEH293" s="35"/>
      <c r="AEI293" s="35"/>
      <c r="AEJ293" s="35"/>
      <c r="AEK293" s="35"/>
      <c r="AEL293" s="35"/>
      <c r="AEM293" s="35"/>
      <c r="AEN293" s="35"/>
      <c r="AEO293" s="35"/>
      <c r="AEP293" s="35"/>
      <c r="AEQ293" s="35"/>
      <c r="AER293" s="35"/>
      <c r="AES293" s="35"/>
      <c r="AET293" s="35"/>
      <c r="AEU293" s="35"/>
      <c r="AEV293" s="35"/>
      <c r="AEW293" s="35"/>
      <c r="AEX293" s="35"/>
      <c r="AEY293" s="35"/>
      <c r="AEZ293" s="35"/>
      <c r="AFA293" s="35"/>
      <c r="AFB293" s="35"/>
      <c r="AFC293" s="35"/>
      <c r="AFD293" s="35"/>
      <c r="AFE293" s="35"/>
      <c r="AFF293" s="35"/>
      <c r="AFG293" s="35"/>
      <c r="AFH293" s="35"/>
      <c r="AFI293" s="35"/>
      <c r="AFJ293" s="35"/>
      <c r="AFK293" s="35"/>
      <c r="AFL293" s="35"/>
      <c r="AFM293" s="35"/>
      <c r="AFN293" s="35"/>
      <c r="AFO293" s="35"/>
      <c r="AFP293" s="35"/>
      <c r="AFQ293" s="35"/>
      <c r="AFR293" s="35"/>
      <c r="AFS293" s="35"/>
      <c r="AFT293" s="35"/>
      <c r="AFU293" s="35"/>
      <c r="AFV293" s="35"/>
      <c r="AFW293" s="35"/>
      <c r="AFX293" s="35"/>
      <c r="AFY293" s="35"/>
      <c r="AFZ293" s="35"/>
      <c r="AGA293" s="35"/>
      <c r="AGB293" s="35"/>
      <c r="AGC293" s="35"/>
      <c r="AGD293" s="35"/>
      <c r="AGE293" s="35"/>
      <c r="AGF293" s="35"/>
      <c r="AGG293" s="35"/>
      <c r="AGH293" s="35"/>
      <c r="AGI293" s="35"/>
      <c r="AGJ293" s="35"/>
      <c r="AGK293" s="35"/>
      <c r="AGL293" s="35"/>
      <c r="AGM293" s="35"/>
      <c r="AGN293" s="35"/>
      <c r="AGO293" s="35"/>
      <c r="AGP293" s="35"/>
      <c r="AGQ293" s="35"/>
      <c r="AGR293" s="35"/>
      <c r="AGS293" s="35"/>
      <c r="AGT293" s="35"/>
      <c r="AGU293" s="35"/>
      <c r="AGV293" s="35"/>
      <c r="AGW293" s="35"/>
      <c r="AGX293" s="35"/>
      <c r="AGY293" s="35"/>
      <c r="AGZ293" s="35"/>
      <c r="AHA293" s="35"/>
      <c r="AHB293" s="35"/>
      <c r="AHC293" s="35"/>
      <c r="AHD293" s="35"/>
      <c r="AHE293" s="35"/>
      <c r="AHF293" s="35"/>
      <c r="AHG293" s="35"/>
      <c r="AHH293" s="35"/>
      <c r="AHI293" s="35"/>
      <c r="AHJ293" s="35"/>
      <c r="AHK293" s="35"/>
      <c r="AHL293" s="35"/>
      <c r="AHM293" s="35"/>
      <c r="AHN293" s="35"/>
      <c r="AHO293" s="35"/>
      <c r="AHP293" s="35"/>
      <c r="AHQ293" s="35"/>
      <c r="AHR293" s="35"/>
      <c r="AHS293" s="35"/>
      <c r="AHT293" s="35"/>
      <c r="AHU293" s="35"/>
      <c r="AHV293" s="35"/>
      <c r="AHW293" s="35"/>
      <c r="AHX293" s="35"/>
      <c r="AHY293" s="35"/>
      <c r="AHZ293" s="35"/>
      <c r="AIA293" s="35"/>
      <c r="AIB293" s="35"/>
      <c r="AIC293" s="35"/>
      <c r="AID293" s="35"/>
      <c r="AIE293" s="35"/>
      <c r="AIF293" s="35"/>
      <c r="AIG293" s="35"/>
      <c r="AIH293" s="35"/>
      <c r="AII293" s="35"/>
      <c r="AIJ293" s="35"/>
      <c r="AIK293" s="35"/>
      <c r="AIL293" s="35"/>
      <c r="AIM293" s="35"/>
      <c r="AIN293" s="35"/>
      <c r="AIO293" s="35"/>
      <c r="AIP293" s="35"/>
      <c r="AIQ293" s="35"/>
      <c r="AIR293" s="35"/>
      <c r="AIS293" s="35"/>
      <c r="AIT293" s="35"/>
      <c r="AIU293" s="35"/>
      <c r="AIV293" s="35"/>
      <c r="AIW293" s="35"/>
      <c r="AIX293" s="35"/>
      <c r="AIY293" s="35"/>
      <c r="AIZ293" s="35"/>
      <c r="AJA293" s="35"/>
      <c r="AJB293" s="35"/>
      <c r="AJC293" s="35"/>
      <c r="AJD293" s="35"/>
      <c r="AJE293" s="35"/>
      <c r="AJF293" s="35"/>
      <c r="AJG293" s="35"/>
      <c r="AJH293" s="35"/>
      <c r="AJI293" s="35"/>
      <c r="AJJ293" s="35"/>
      <c r="AJK293" s="35"/>
      <c r="AJL293" s="35"/>
      <c r="AJM293" s="35"/>
      <c r="AJN293" s="35"/>
      <c r="AJO293" s="35"/>
      <c r="AJP293" s="35"/>
      <c r="AJQ293" s="35"/>
      <c r="AJR293" s="35"/>
      <c r="AJS293" s="35"/>
      <c r="AJT293" s="35"/>
      <c r="AJU293" s="35"/>
      <c r="AJV293" s="35"/>
      <c r="AJW293" s="35"/>
      <c r="AJX293" s="35"/>
      <c r="AJY293" s="35"/>
      <c r="AJZ293" s="35"/>
      <c r="AKA293" s="35"/>
      <c r="AKB293" s="35"/>
      <c r="AKC293" s="35"/>
      <c r="AKD293" s="35"/>
      <c r="AKE293" s="35"/>
      <c r="AKF293" s="35"/>
      <c r="AKG293" s="35"/>
      <c r="AKH293" s="35"/>
      <c r="AKI293" s="35"/>
      <c r="AKJ293" s="35"/>
      <c r="AKK293" s="35"/>
      <c r="AKL293" s="35"/>
      <c r="AKM293" s="35"/>
      <c r="AKN293" s="35"/>
      <c r="AKO293" s="35"/>
      <c r="AKP293" s="35"/>
      <c r="AKQ293" s="35"/>
      <c r="AKR293" s="35"/>
      <c r="AKS293" s="35"/>
      <c r="AKT293" s="35"/>
      <c r="AKU293" s="35"/>
      <c r="AKV293" s="35"/>
      <c r="AKW293" s="35"/>
      <c r="AKX293" s="35"/>
      <c r="AKY293" s="35"/>
      <c r="AKZ293" s="35"/>
      <c r="ALA293" s="35"/>
      <c r="ALB293" s="35"/>
      <c r="ALC293" s="35"/>
      <c r="ALD293" s="35"/>
      <c r="ALE293" s="35"/>
      <c r="ALF293" s="35"/>
      <c r="ALG293" s="35"/>
      <c r="ALH293" s="35"/>
      <c r="ALI293" s="35"/>
      <c r="ALJ293" s="35"/>
      <c r="ALK293" s="35"/>
      <c r="ALL293" s="35"/>
      <c r="ALM293" s="35"/>
      <c r="ALN293" s="35"/>
      <c r="ALO293" s="35"/>
      <c r="ALP293" s="35"/>
      <c r="ALQ293" s="35"/>
      <c r="ALR293" s="35"/>
      <c r="ALS293" s="35"/>
      <c r="ALT293" s="35"/>
      <c r="ALU293" s="35"/>
      <c r="ALV293" s="35"/>
      <c r="ALW293" s="35"/>
      <c r="ALX293" s="35"/>
      <c r="ALY293" s="35"/>
      <c r="ALZ293" s="35"/>
      <c r="AMA293" s="35"/>
    </row>
    <row r="294" spans="14:1015">
      <c r="N294" s="3">
        <f>Y294*info!T$4+AC294*info!T$5+AG294*info!T$6+AK294*info!T$7+N293</f>
        <v>7.9409999999999945</v>
      </c>
      <c r="P294" s="45">
        <v>254</v>
      </c>
      <c r="Q294" s="131"/>
      <c r="R294" s="131"/>
      <c r="S294" s="161">
        <f t="shared" si="125"/>
        <v>4.5033992094861669E-2</v>
      </c>
      <c r="T294" s="169">
        <f>AA293*$AA$30*$AA$34*(1-$AA$32)+AE293*$AE$30*$AE$34*(1-$AE$32)+AI293*$AI$30*$AI$34*(1-$AI$32)+AM293*$AM$30*$AM$34*(1-$AM$32)+AQ293*$AQ$30*$AQ$34*(1-$AQ$32)+AU293*$AU$30*$AU$34*(1-$AU$32)+Q294-R294+AW293+AX293+Advance!G268</f>
        <v>0.43769999999999892</v>
      </c>
      <c r="U294" s="132">
        <f t="shared" si="134"/>
        <v>0</v>
      </c>
      <c r="V294" s="165">
        <f t="shared" si="113"/>
        <v>0.43769999999999892</v>
      </c>
      <c r="W294" s="166">
        <f t="shared" si="126"/>
        <v>16.835999999999999</v>
      </c>
      <c r="X294" s="49"/>
      <c r="Y294" s="42">
        <f t="shared" si="105"/>
        <v>0</v>
      </c>
      <c r="Z294" s="46">
        <f t="shared" si="127"/>
        <v>0</v>
      </c>
      <c r="AA294" s="47">
        <f t="shared" si="114"/>
        <v>0</v>
      </c>
      <c r="AB294" s="48">
        <f t="shared" si="115"/>
        <v>0.43769999999999892</v>
      </c>
      <c r="AC294" s="49">
        <f t="shared" si="116"/>
        <v>0</v>
      </c>
      <c r="AD294" s="46">
        <f t="shared" si="128"/>
        <v>0</v>
      </c>
      <c r="AE294" s="46">
        <f t="shared" si="117"/>
        <v>100</v>
      </c>
      <c r="AF294" s="50">
        <f t="shared" si="106"/>
        <v>0.43769999999999892</v>
      </c>
      <c r="AG294" s="42">
        <f t="shared" si="129"/>
        <v>6</v>
      </c>
      <c r="AH294" s="46">
        <f t="shared" si="130"/>
        <v>-6</v>
      </c>
      <c r="AI294" s="46">
        <f t="shared" si="118"/>
        <v>200</v>
      </c>
      <c r="AJ294" s="50">
        <f t="shared" si="107"/>
        <v>0.29369999999999891</v>
      </c>
      <c r="AK294" s="42">
        <f t="shared" si="119"/>
        <v>8</v>
      </c>
      <c r="AL294" s="46">
        <f t="shared" si="131"/>
        <v>-5</v>
      </c>
      <c r="AM294" s="46">
        <f t="shared" si="120"/>
        <v>301</v>
      </c>
      <c r="AN294" s="50">
        <f t="shared" si="108"/>
        <v>5.6999999999989281E-3</v>
      </c>
      <c r="AO294" s="42">
        <f t="shared" si="121"/>
        <v>0</v>
      </c>
      <c r="AP294" s="46">
        <f t="shared" si="132"/>
        <v>0</v>
      </c>
      <c r="AQ294" s="46">
        <f t="shared" si="122"/>
        <v>0</v>
      </c>
      <c r="AR294" s="50">
        <f t="shared" si="109"/>
        <v>5.6999999999989281E-3</v>
      </c>
      <c r="AS294" s="42">
        <f t="shared" si="123"/>
        <v>0</v>
      </c>
      <c r="AT294" s="46">
        <f t="shared" si="133"/>
        <v>0</v>
      </c>
      <c r="AU294" s="46">
        <f t="shared" si="124"/>
        <v>0</v>
      </c>
      <c r="AV294" s="51">
        <f t="shared" si="110"/>
        <v>5.6999999999989281E-3</v>
      </c>
      <c r="AW294" s="42">
        <f t="shared" si="111"/>
        <v>0.43769999999999892</v>
      </c>
      <c r="AX294" s="43">
        <f t="shared" si="112"/>
        <v>-0.432</v>
      </c>
      <c r="AY294" s="42">
        <f t="shared" si="135"/>
        <v>601</v>
      </c>
      <c r="AZ294" s="52">
        <f t="shared" si="136"/>
        <v>16.835999999999999</v>
      </c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  <c r="QR294" s="35"/>
      <c r="QS294" s="35"/>
      <c r="QT294" s="35"/>
      <c r="QU294" s="35"/>
      <c r="QV294" s="35"/>
      <c r="QW294" s="35"/>
      <c r="QX294" s="35"/>
      <c r="QY294" s="35"/>
      <c r="QZ294" s="35"/>
      <c r="RA294" s="35"/>
      <c r="RB294" s="35"/>
      <c r="RC294" s="35"/>
      <c r="RD294" s="35"/>
      <c r="RE294" s="35"/>
      <c r="RF294" s="35"/>
      <c r="RG294" s="35"/>
      <c r="RH294" s="35"/>
      <c r="RI294" s="35"/>
      <c r="RJ294" s="35"/>
      <c r="RK294" s="35"/>
      <c r="RL294" s="35"/>
      <c r="RM294" s="35"/>
      <c r="RN294" s="35"/>
      <c r="RO294" s="35"/>
      <c r="RP294" s="35"/>
      <c r="RQ294" s="35"/>
      <c r="RR294" s="35"/>
      <c r="RS294" s="35"/>
      <c r="RT294" s="35"/>
      <c r="RU294" s="35"/>
      <c r="RV294" s="35"/>
      <c r="RW294" s="35"/>
      <c r="RX294" s="35"/>
      <c r="RY294" s="35"/>
      <c r="RZ294" s="35"/>
      <c r="SA294" s="35"/>
      <c r="SB294" s="35"/>
      <c r="SC294" s="35"/>
      <c r="SD294" s="35"/>
      <c r="SE294" s="35"/>
      <c r="SF294" s="35"/>
      <c r="SG294" s="35"/>
      <c r="SH294" s="35"/>
      <c r="SI294" s="35"/>
      <c r="SJ294" s="35"/>
      <c r="SK294" s="35"/>
      <c r="SL294" s="35"/>
      <c r="SM294" s="35"/>
      <c r="SN294" s="35"/>
      <c r="SO294" s="35"/>
      <c r="SP294" s="35"/>
      <c r="SQ294" s="35"/>
      <c r="SR294" s="35"/>
      <c r="SS294" s="35"/>
      <c r="ST294" s="35"/>
      <c r="SU294" s="35"/>
      <c r="SV294" s="35"/>
      <c r="SW294" s="35"/>
      <c r="SX294" s="35"/>
      <c r="SY294" s="35"/>
      <c r="SZ294" s="35"/>
      <c r="TA294" s="35"/>
      <c r="TB294" s="35"/>
      <c r="TC294" s="35"/>
      <c r="TD294" s="35"/>
      <c r="TE294" s="35"/>
      <c r="TF294" s="35"/>
      <c r="TG294" s="35"/>
      <c r="TH294" s="35"/>
      <c r="TI294" s="35"/>
      <c r="TJ294" s="35"/>
      <c r="TK294" s="35"/>
      <c r="TL294" s="35"/>
      <c r="TM294" s="35"/>
      <c r="TN294" s="35"/>
      <c r="TO294" s="35"/>
      <c r="TP294" s="35"/>
      <c r="TQ294" s="35"/>
      <c r="TR294" s="35"/>
      <c r="TS294" s="35"/>
      <c r="TT294" s="35"/>
      <c r="TU294" s="35"/>
      <c r="TV294" s="35"/>
      <c r="TW294" s="35"/>
      <c r="TX294" s="35"/>
      <c r="TY294" s="35"/>
      <c r="TZ294" s="35"/>
      <c r="UA294" s="35"/>
      <c r="UB294" s="35"/>
      <c r="UC294" s="35"/>
      <c r="UD294" s="35"/>
      <c r="UE294" s="35"/>
      <c r="UF294" s="35"/>
      <c r="UG294" s="35"/>
      <c r="UH294" s="35"/>
      <c r="UI294" s="35"/>
      <c r="UJ294" s="35"/>
      <c r="UK294" s="35"/>
      <c r="UL294" s="35"/>
      <c r="UM294" s="35"/>
      <c r="UN294" s="35"/>
      <c r="UO294" s="35"/>
      <c r="UP294" s="35"/>
      <c r="UQ294" s="35"/>
      <c r="UR294" s="35"/>
      <c r="US294" s="35"/>
      <c r="UT294" s="35"/>
      <c r="UU294" s="35"/>
      <c r="UV294" s="35"/>
      <c r="UW294" s="35"/>
      <c r="UX294" s="35"/>
      <c r="UY294" s="35"/>
      <c r="UZ294" s="35"/>
      <c r="VA294" s="35"/>
      <c r="VB294" s="35"/>
      <c r="VC294" s="35"/>
      <c r="VD294" s="35"/>
      <c r="VE294" s="35"/>
      <c r="VF294" s="35"/>
      <c r="VG294" s="35"/>
      <c r="VH294" s="35"/>
      <c r="VI294" s="35"/>
      <c r="VJ294" s="35"/>
      <c r="VK294" s="35"/>
      <c r="VL294" s="35"/>
      <c r="VM294" s="35"/>
      <c r="VN294" s="35"/>
      <c r="VO294" s="35"/>
      <c r="VP294" s="35"/>
      <c r="VQ294" s="35"/>
      <c r="VR294" s="35"/>
      <c r="VS294" s="35"/>
      <c r="VT294" s="35"/>
      <c r="VU294" s="35"/>
      <c r="VV294" s="35"/>
      <c r="VW294" s="35"/>
      <c r="VX294" s="35"/>
      <c r="VY294" s="35"/>
      <c r="VZ294" s="35"/>
      <c r="WA294" s="35"/>
      <c r="WB294" s="35"/>
      <c r="WC294" s="35"/>
      <c r="WD294" s="35"/>
      <c r="WE294" s="35"/>
      <c r="WF294" s="35"/>
      <c r="WG294" s="35"/>
      <c r="WH294" s="35"/>
      <c r="WI294" s="35"/>
      <c r="WJ294" s="35"/>
      <c r="WK294" s="35"/>
      <c r="WL294" s="35"/>
      <c r="WM294" s="35"/>
      <c r="WN294" s="35"/>
      <c r="WO294" s="35"/>
      <c r="WP294" s="35"/>
      <c r="WQ294" s="35"/>
      <c r="WR294" s="35"/>
      <c r="WS294" s="35"/>
      <c r="WT294" s="35"/>
      <c r="WU294" s="35"/>
      <c r="WV294" s="35"/>
      <c r="WW294" s="35"/>
      <c r="WX294" s="35"/>
      <c r="WY294" s="35"/>
      <c r="WZ294" s="35"/>
      <c r="XA294" s="35"/>
      <c r="XB294" s="35"/>
      <c r="XC294" s="35"/>
      <c r="XD294" s="35"/>
      <c r="XE294" s="35"/>
      <c r="XF294" s="35"/>
      <c r="XG294" s="35"/>
      <c r="XH294" s="35"/>
      <c r="XI294" s="35"/>
      <c r="XJ294" s="35"/>
      <c r="XK294" s="35"/>
      <c r="XL294" s="35"/>
      <c r="XM294" s="35"/>
      <c r="XN294" s="35"/>
      <c r="XO294" s="35"/>
      <c r="XP294" s="35"/>
      <c r="XQ294" s="35"/>
      <c r="XR294" s="35"/>
      <c r="XS294" s="35"/>
      <c r="XT294" s="35"/>
      <c r="XU294" s="35"/>
      <c r="XV294" s="35"/>
      <c r="XW294" s="35"/>
      <c r="XX294" s="35"/>
      <c r="XY294" s="35"/>
      <c r="XZ294" s="35"/>
      <c r="YA294" s="35"/>
      <c r="YB294" s="35"/>
      <c r="YC294" s="35"/>
      <c r="YD294" s="35"/>
      <c r="YE294" s="35"/>
      <c r="YF294" s="35"/>
      <c r="YG294" s="35"/>
      <c r="YH294" s="35"/>
      <c r="YI294" s="35"/>
      <c r="YJ294" s="35"/>
      <c r="YK294" s="35"/>
      <c r="YL294" s="35"/>
      <c r="YM294" s="35"/>
      <c r="YN294" s="35"/>
      <c r="YO294" s="35"/>
      <c r="YP294" s="35"/>
      <c r="YQ294" s="35"/>
      <c r="YR294" s="35"/>
      <c r="YS294" s="35"/>
      <c r="YT294" s="35"/>
      <c r="YU294" s="35"/>
      <c r="YV294" s="35"/>
      <c r="YW294" s="35"/>
      <c r="YX294" s="35"/>
      <c r="YY294" s="35"/>
      <c r="YZ294" s="35"/>
      <c r="ZA294" s="35"/>
      <c r="ZB294" s="35"/>
      <c r="ZC294" s="35"/>
      <c r="ZD294" s="35"/>
      <c r="ZE294" s="35"/>
      <c r="ZF294" s="35"/>
      <c r="ZG294" s="35"/>
      <c r="ZH294" s="35"/>
      <c r="ZI294" s="35"/>
      <c r="ZJ294" s="35"/>
      <c r="ZK294" s="35"/>
      <c r="ZL294" s="35"/>
      <c r="ZM294" s="35"/>
      <c r="ZN294" s="35"/>
      <c r="ZO294" s="35"/>
      <c r="ZP294" s="35"/>
      <c r="ZQ294" s="35"/>
      <c r="ZR294" s="35"/>
      <c r="ZS294" s="35"/>
      <c r="ZT294" s="35"/>
      <c r="ZU294" s="35"/>
      <c r="ZV294" s="35"/>
      <c r="ZW294" s="35"/>
      <c r="ZX294" s="35"/>
      <c r="ZY294" s="35"/>
      <c r="ZZ294" s="35"/>
      <c r="AAA294" s="35"/>
      <c r="AAB294" s="35"/>
      <c r="AAC294" s="35"/>
      <c r="AAD294" s="35"/>
      <c r="AAE294" s="35"/>
      <c r="AAF294" s="35"/>
      <c r="AAG294" s="35"/>
      <c r="AAH294" s="35"/>
      <c r="AAI294" s="35"/>
      <c r="AAJ294" s="35"/>
      <c r="AAK294" s="35"/>
      <c r="AAL294" s="35"/>
      <c r="AAM294" s="35"/>
      <c r="AAN294" s="35"/>
      <c r="AAO294" s="35"/>
      <c r="AAP294" s="35"/>
      <c r="AAQ294" s="35"/>
      <c r="AAR294" s="35"/>
      <c r="AAS294" s="35"/>
      <c r="AAT294" s="35"/>
      <c r="AAU294" s="35"/>
      <c r="AAV294" s="35"/>
      <c r="AAW294" s="35"/>
      <c r="AAX294" s="35"/>
      <c r="AAY294" s="35"/>
      <c r="AAZ294" s="35"/>
      <c r="ABA294" s="35"/>
      <c r="ABB294" s="35"/>
      <c r="ABC294" s="35"/>
      <c r="ABD294" s="35"/>
      <c r="ABE294" s="35"/>
      <c r="ABF294" s="35"/>
      <c r="ABG294" s="35"/>
      <c r="ABH294" s="35"/>
      <c r="ABI294" s="35"/>
      <c r="ABJ294" s="35"/>
      <c r="ABK294" s="35"/>
      <c r="ABL294" s="35"/>
      <c r="ABM294" s="35"/>
      <c r="ABN294" s="35"/>
      <c r="ABO294" s="35"/>
      <c r="ABP294" s="35"/>
      <c r="ABQ294" s="35"/>
      <c r="ABR294" s="35"/>
      <c r="ABS294" s="35"/>
      <c r="ABT294" s="35"/>
      <c r="ABU294" s="35"/>
      <c r="ABV294" s="35"/>
      <c r="ABW294" s="35"/>
      <c r="ABX294" s="35"/>
      <c r="ABY294" s="35"/>
      <c r="ABZ294" s="35"/>
      <c r="ACA294" s="35"/>
      <c r="ACB294" s="35"/>
      <c r="ACC294" s="35"/>
      <c r="ACD294" s="35"/>
      <c r="ACE294" s="35"/>
      <c r="ACF294" s="35"/>
      <c r="ACG294" s="35"/>
      <c r="ACH294" s="35"/>
      <c r="ACI294" s="35"/>
      <c r="ACJ294" s="35"/>
      <c r="ACK294" s="35"/>
      <c r="ACL294" s="35"/>
      <c r="ACM294" s="35"/>
      <c r="ACN294" s="35"/>
      <c r="ACO294" s="35"/>
      <c r="ACP294" s="35"/>
      <c r="ACQ294" s="35"/>
      <c r="ACR294" s="35"/>
      <c r="ACS294" s="35"/>
      <c r="ACT294" s="35"/>
      <c r="ACU294" s="35"/>
      <c r="ACV294" s="35"/>
      <c r="ACW294" s="35"/>
      <c r="ACX294" s="35"/>
      <c r="ACY294" s="35"/>
      <c r="ACZ294" s="35"/>
      <c r="ADA294" s="35"/>
      <c r="ADB294" s="35"/>
      <c r="ADC294" s="35"/>
      <c r="ADD294" s="35"/>
      <c r="ADE294" s="35"/>
      <c r="ADF294" s="35"/>
      <c r="ADG294" s="35"/>
      <c r="ADH294" s="35"/>
      <c r="ADI294" s="35"/>
      <c r="ADJ294" s="35"/>
      <c r="ADK294" s="35"/>
      <c r="ADL294" s="35"/>
      <c r="ADM294" s="35"/>
      <c r="ADN294" s="35"/>
      <c r="ADO294" s="35"/>
      <c r="ADP294" s="35"/>
      <c r="ADQ294" s="35"/>
      <c r="ADR294" s="35"/>
      <c r="ADS294" s="35"/>
      <c r="ADT294" s="35"/>
      <c r="ADU294" s="35"/>
      <c r="ADV294" s="35"/>
      <c r="ADW294" s="35"/>
      <c r="ADX294" s="35"/>
      <c r="ADY294" s="35"/>
      <c r="ADZ294" s="35"/>
      <c r="AEA294" s="35"/>
      <c r="AEB294" s="35"/>
      <c r="AEC294" s="35"/>
      <c r="AED294" s="35"/>
      <c r="AEE294" s="35"/>
      <c r="AEF294" s="35"/>
      <c r="AEG294" s="35"/>
      <c r="AEH294" s="35"/>
      <c r="AEI294" s="35"/>
      <c r="AEJ294" s="35"/>
      <c r="AEK294" s="35"/>
      <c r="AEL294" s="35"/>
      <c r="AEM294" s="35"/>
      <c r="AEN294" s="35"/>
      <c r="AEO294" s="35"/>
      <c r="AEP294" s="35"/>
      <c r="AEQ294" s="35"/>
      <c r="AER294" s="35"/>
      <c r="AES294" s="35"/>
      <c r="AET294" s="35"/>
      <c r="AEU294" s="35"/>
      <c r="AEV294" s="35"/>
      <c r="AEW294" s="35"/>
      <c r="AEX294" s="35"/>
      <c r="AEY294" s="35"/>
      <c r="AEZ294" s="35"/>
      <c r="AFA294" s="35"/>
      <c r="AFB294" s="35"/>
      <c r="AFC294" s="35"/>
      <c r="AFD294" s="35"/>
      <c r="AFE294" s="35"/>
      <c r="AFF294" s="35"/>
      <c r="AFG294" s="35"/>
      <c r="AFH294" s="35"/>
      <c r="AFI294" s="35"/>
      <c r="AFJ294" s="35"/>
      <c r="AFK294" s="35"/>
      <c r="AFL294" s="35"/>
      <c r="AFM294" s="35"/>
      <c r="AFN294" s="35"/>
      <c r="AFO294" s="35"/>
      <c r="AFP294" s="35"/>
      <c r="AFQ294" s="35"/>
      <c r="AFR294" s="35"/>
      <c r="AFS294" s="35"/>
      <c r="AFT294" s="35"/>
      <c r="AFU294" s="35"/>
      <c r="AFV294" s="35"/>
      <c r="AFW294" s="35"/>
      <c r="AFX294" s="35"/>
      <c r="AFY294" s="35"/>
      <c r="AFZ294" s="35"/>
      <c r="AGA294" s="35"/>
      <c r="AGB294" s="35"/>
      <c r="AGC294" s="35"/>
      <c r="AGD294" s="35"/>
      <c r="AGE294" s="35"/>
      <c r="AGF294" s="35"/>
      <c r="AGG294" s="35"/>
      <c r="AGH294" s="35"/>
      <c r="AGI294" s="35"/>
      <c r="AGJ294" s="35"/>
      <c r="AGK294" s="35"/>
      <c r="AGL294" s="35"/>
      <c r="AGM294" s="35"/>
      <c r="AGN294" s="35"/>
      <c r="AGO294" s="35"/>
      <c r="AGP294" s="35"/>
      <c r="AGQ294" s="35"/>
      <c r="AGR294" s="35"/>
      <c r="AGS294" s="35"/>
      <c r="AGT294" s="35"/>
      <c r="AGU294" s="35"/>
      <c r="AGV294" s="35"/>
      <c r="AGW294" s="35"/>
      <c r="AGX294" s="35"/>
      <c r="AGY294" s="35"/>
      <c r="AGZ294" s="35"/>
      <c r="AHA294" s="35"/>
      <c r="AHB294" s="35"/>
      <c r="AHC294" s="35"/>
      <c r="AHD294" s="35"/>
      <c r="AHE294" s="35"/>
      <c r="AHF294" s="35"/>
      <c r="AHG294" s="35"/>
      <c r="AHH294" s="35"/>
      <c r="AHI294" s="35"/>
      <c r="AHJ294" s="35"/>
      <c r="AHK294" s="35"/>
      <c r="AHL294" s="35"/>
      <c r="AHM294" s="35"/>
      <c r="AHN294" s="35"/>
      <c r="AHO294" s="35"/>
      <c r="AHP294" s="35"/>
      <c r="AHQ294" s="35"/>
      <c r="AHR294" s="35"/>
      <c r="AHS294" s="35"/>
      <c r="AHT294" s="35"/>
      <c r="AHU294" s="35"/>
      <c r="AHV294" s="35"/>
      <c r="AHW294" s="35"/>
      <c r="AHX294" s="35"/>
      <c r="AHY294" s="35"/>
      <c r="AHZ294" s="35"/>
      <c r="AIA294" s="35"/>
      <c r="AIB294" s="35"/>
      <c r="AIC294" s="35"/>
      <c r="AID294" s="35"/>
      <c r="AIE294" s="35"/>
      <c r="AIF294" s="35"/>
      <c r="AIG294" s="35"/>
      <c r="AIH294" s="35"/>
      <c r="AII294" s="35"/>
      <c r="AIJ294" s="35"/>
      <c r="AIK294" s="35"/>
      <c r="AIL294" s="35"/>
      <c r="AIM294" s="35"/>
      <c r="AIN294" s="35"/>
      <c r="AIO294" s="35"/>
      <c r="AIP294" s="35"/>
      <c r="AIQ294" s="35"/>
      <c r="AIR294" s="35"/>
      <c r="AIS294" s="35"/>
      <c r="AIT294" s="35"/>
      <c r="AIU294" s="35"/>
      <c r="AIV294" s="35"/>
      <c r="AIW294" s="35"/>
      <c r="AIX294" s="35"/>
      <c r="AIY294" s="35"/>
      <c r="AIZ294" s="35"/>
      <c r="AJA294" s="35"/>
      <c r="AJB294" s="35"/>
      <c r="AJC294" s="35"/>
      <c r="AJD294" s="35"/>
      <c r="AJE294" s="35"/>
      <c r="AJF294" s="35"/>
      <c r="AJG294" s="35"/>
      <c r="AJH294" s="35"/>
      <c r="AJI294" s="35"/>
      <c r="AJJ294" s="35"/>
      <c r="AJK294" s="35"/>
      <c r="AJL294" s="35"/>
      <c r="AJM294" s="35"/>
      <c r="AJN294" s="35"/>
      <c r="AJO294" s="35"/>
      <c r="AJP294" s="35"/>
      <c r="AJQ294" s="35"/>
      <c r="AJR294" s="35"/>
      <c r="AJS294" s="35"/>
      <c r="AJT294" s="35"/>
      <c r="AJU294" s="35"/>
      <c r="AJV294" s="35"/>
      <c r="AJW294" s="35"/>
      <c r="AJX294" s="35"/>
      <c r="AJY294" s="35"/>
      <c r="AJZ294" s="35"/>
      <c r="AKA294" s="35"/>
      <c r="AKB294" s="35"/>
      <c r="AKC294" s="35"/>
      <c r="AKD294" s="35"/>
      <c r="AKE294" s="35"/>
      <c r="AKF294" s="35"/>
      <c r="AKG294" s="35"/>
      <c r="AKH294" s="35"/>
      <c r="AKI294" s="35"/>
      <c r="AKJ294" s="35"/>
      <c r="AKK294" s="35"/>
      <c r="AKL294" s="35"/>
      <c r="AKM294" s="35"/>
      <c r="AKN294" s="35"/>
      <c r="AKO294" s="35"/>
      <c r="AKP294" s="35"/>
      <c r="AKQ294" s="35"/>
      <c r="AKR294" s="35"/>
      <c r="AKS294" s="35"/>
      <c r="AKT294" s="35"/>
      <c r="AKU294" s="35"/>
      <c r="AKV294" s="35"/>
      <c r="AKW294" s="35"/>
      <c r="AKX294" s="35"/>
      <c r="AKY294" s="35"/>
      <c r="AKZ294" s="35"/>
      <c r="ALA294" s="35"/>
      <c r="ALB294" s="35"/>
      <c r="ALC294" s="35"/>
      <c r="ALD294" s="35"/>
      <c r="ALE294" s="35"/>
      <c r="ALF294" s="35"/>
      <c r="ALG294" s="35"/>
      <c r="ALH294" s="35"/>
      <c r="ALI294" s="35"/>
      <c r="ALJ294" s="35"/>
      <c r="ALK294" s="35"/>
      <c r="ALL294" s="35"/>
      <c r="ALM294" s="35"/>
      <c r="ALN294" s="35"/>
      <c r="ALO294" s="35"/>
      <c r="ALP294" s="35"/>
      <c r="ALQ294" s="35"/>
      <c r="ALR294" s="35"/>
      <c r="ALS294" s="35"/>
      <c r="ALT294" s="35"/>
      <c r="ALU294" s="35"/>
      <c r="ALV294" s="35"/>
      <c r="ALW294" s="35"/>
      <c r="ALX294" s="35"/>
      <c r="ALY294" s="35"/>
      <c r="ALZ294" s="35"/>
      <c r="AMA294" s="35"/>
    </row>
    <row r="295" spans="14:1015">
      <c r="N295" s="3">
        <f>Y295*info!T$4+AC295*info!T$5+AG295*info!T$6+AK295*info!T$7+N294</f>
        <v>7.9877999999999947</v>
      </c>
      <c r="P295" s="45">
        <v>255</v>
      </c>
      <c r="Q295" s="131"/>
      <c r="R295" s="131"/>
      <c r="S295" s="161">
        <f t="shared" si="125"/>
        <v>4.5279446640316218E-2</v>
      </c>
      <c r="T295" s="169">
        <f>AA294*$AA$30*$AA$34*(1-$AA$32)+AE294*$AE$30*$AE$34*(1-$AE$32)+AI294*$AI$30*$AI$34*(1-$AI$32)+AM294*$AM$30*$AM$34*(1-$AM$32)+AQ294*$AQ$30*$AQ$34*(1-$AQ$32)+AU294*$AU$30*$AU$34*(1-$AU$32)+Q295-R295+AW294+AX294+Advance!G269</f>
        <v>0.42659999999999892</v>
      </c>
      <c r="U295" s="132">
        <f t="shared" si="134"/>
        <v>0</v>
      </c>
      <c r="V295" s="165">
        <f t="shared" si="113"/>
        <v>0.42659999999999892</v>
      </c>
      <c r="W295" s="166">
        <f t="shared" si="126"/>
        <v>16.872</v>
      </c>
      <c r="X295" s="49"/>
      <c r="Y295" s="42">
        <f t="shared" si="105"/>
        <v>0</v>
      </c>
      <c r="Z295" s="46">
        <f t="shared" si="127"/>
        <v>0</v>
      </c>
      <c r="AA295" s="47">
        <f t="shared" si="114"/>
        <v>0</v>
      </c>
      <c r="AB295" s="48">
        <f t="shared" si="115"/>
        <v>0.42659999999999892</v>
      </c>
      <c r="AC295" s="49">
        <f t="shared" si="116"/>
        <v>0</v>
      </c>
      <c r="AD295" s="46">
        <f t="shared" si="128"/>
        <v>0</v>
      </c>
      <c r="AE295" s="46">
        <f t="shared" si="117"/>
        <v>100</v>
      </c>
      <c r="AF295" s="50">
        <f t="shared" si="106"/>
        <v>0.42659999999999892</v>
      </c>
      <c r="AG295" s="42">
        <f t="shared" si="129"/>
        <v>6</v>
      </c>
      <c r="AH295" s="46">
        <f t="shared" si="130"/>
        <v>-6</v>
      </c>
      <c r="AI295" s="46">
        <f t="shared" si="118"/>
        <v>200</v>
      </c>
      <c r="AJ295" s="50">
        <f t="shared" si="107"/>
        <v>0.28259999999999891</v>
      </c>
      <c r="AK295" s="42">
        <f t="shared" si="119"/>
        <v>7</v>
      </c>
      <c r="AL295" s="46">
        <f t="shared" si="131"/>
        <v>-6</v>
      </c>
      <c r="AM295" s="46">
        <f t="shared" si="120"/>
        <v>302</v>
      </c>
      <c r="AN295" s="50">
        <f t="shared" si="108"/>
        <v>3.0599999999998906E-2</v>
      </c>
      <c r="AO295" s="42">
        <f t="shared" si="121"/>
        <v>0</v>
      </c>
      <c r="AP295" s="46">
        <f t="shared" si="132"/>
        <v>0</v>
      </c>
      <c r="AQ295" s="46">
        <f t="shared" si="122"/>
        <v>0</v>
      </c>
      <c r="AR295" s="50">
        <f t="shared" si="109"/>
        <v>3.0599999999998906E-2</v>
      </c>
      <c r="AS295" s="42">
        <f t="shared" si="123"/>
        <v>0</v>
      </c>
      <c r="AT295" s="46">
        <f t="shared" si="133"/>
        <v>0</v>
      </c>
      <c r="AU295" s="46">
        <f t="shared" si="124"/>
        <v>0</v>
      </c>
      <c r="AV295" s="51">
        <f t="shared" si="110"/>
        <v>3.0599999999998906E-2</v>
      </c>
      <c r="AW295" s="42">
        <f t="shared" si="111"/>
        <v>0.42659999999999892</v>
      </c>
      <c r="AX295" s="43">
        <f t="shared" si="112"/>
        <v>-0.39600000000000002</v>
      </c>
      <c r="AY295" s="42">
        <f t="shared" si="135"/>
        <v>602</v>
      </c>
      <c r="AZ295" s="52">
        <f t="shared" si="136"/>
        <v>16.872</v>
      </c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  <c r="QR295" s="35"/>
      <c r="QS295" s="35"/>
      <c r="QT295" s="35"/>
      <c r="QU295" s="35"/>
      <c r="QV295" s="35"/>
      <c r="QW295" s="35"/>
      <c r="QX295" s="35"/>
      <c r="QY295" s="35"/>
      <c r="QZ295" s="35"/>
      <c r="RA295" s="35"/>
      <c r="RB295" s="35"/>
      <c r="RC295" s="35"/>
      <c r="RD295" s="35"/>
      <c r="RE295" s="35"/>
      <c r="RF295" s="35"/>
      <c r="RG295" s="35"/>
      <c r="RH295" s="35"/>
      <c r="RI295" s="35"/>
      <c r="RJ295" s="35"/>
      <c r="RK295" s="35"/>
      <c r="RL295" s="35"/>
      <c r="RM295" s="35"/>
      <c r="RN295" s="35"/>
      <c r="RO295" s="35"/>
      <c r="RP295" s="35"/>
      <c r="RQ295" s="35"/>
      <c r="RR295" s="35"/>
      <c r="RS295" s="35"/>
      <c r="RT295" s="35"/>
      <c r="RU295" s="35"/>
      <c r="RV295" s="35"/>
      <c r="RW295" s="35"/>
      <c r="RX295" s="35"/>
      <c r="RY295" s="35"/>
      <c r="RZ295" s="35"/>
      <c r="SA295" s="35"/>
      <c r="SB295" s="35"/>
      <c r="SC295" s="35"/>
      <c r="SD295" s="35"/>
      <c r="SE295" s="35"/>
      <c r="SF295" s="35"/>
      <c r="SG295" s="35"/>
      <c r="SH295" s="35"/>
      <c r="SI295" s="35"/>
      <c r="SJ295" s="35"/>
      <c r="SK295" s="35"/>
      <c r="SL295" s="35"/>
      <c r="SM295" s="35"/>
      <c r="SN295" s="35"/>
      <c r="SO295" s="35"/>
      <c r="SP295" s="35"/>
      <c r="SQ295" s="35"/>
      <c r="SR295" s="35"/>
      <c r="SS295" s="35"/>
      <c r="ST295" s="35"/>
      <c r="SU295" s="35"/>
      <c r="SV295" s="35"/>
      <c r="SW295" s="35"/>
      <c r="SX295" s="35"/>
      <c r="SY295" s="35"/>
      <c r="SZ295" s="35"/>
      <c r="TA295" s="35"/>
      <c r="TB295" s="35"/>
      <c r="TC295" s="35"/>
      <c r="TD295" s="35"/>
      <c r="TE295" s="35"/>
      <c r="TF295" s="35"/>
      <c r="TG295" s="35"/>
      <c r="TH295" s="35"/>
      <c r="TI295" s="35"/>
      <c r="TJ295" s="35"/>
      <c r="TK295" s="35"/>
      <c r="TL295" s="35"/>
      <c r="TM295" s="35"/>
      <c r="TN295" s="35"/>
      <c r="TO295" s="35"/>
      <c r="TP295" s="35"/>
      <c r="TQ295" s="35"/>
      <c r="TR295" s="35"/>
      <c r="TS295" s="35"/>
      <c r="TT295" s="35"/>
      <c r="TU295" s="35"/>
      <c r="TV295" s="35"/>
      <c r="TW295" s="35"/>
      <c r="TX295" s="35"/>
      <c r="TY295" s="35"/>
      <c r="TZ295" s="35"/>
      <c r="UA295" s="35"/>
      <c r="UB295" s="35"/>
      <c r="UC295" s="35"/>
      <c r="UD295" s="35"/>
      <c r="UE295" s="35"/>
      <c r="UF295" s="35"/>
      <c r="UG295" s="35"/>
      <c r="UH295" s="35"/>
      <c r="UI295" s="35"/>
      <c r="UJ295" s="35"/>
      <c r="UK295" s="35"/>
      <c r="UL295" s="35"/>
      <c r="UM295" s="35"/>
      <c r="UN295" s="35"/>
      <c r="UO295" s="35"/>
      <c r="UP295" s="35"/>
      <c r="UQ295" s="35"/>
      <c r="UR295" s="35"/>
      <c r="US295" s="35"/>
      <c r="UT295" s="35"/>
      <c r="UU295" s="35"/>
      <c r="UV295" s="35"/>
      <c r="UW295" s="35"/>
      <c r="UX295" s="35"/>
      <c r="UY295" s="35"/>
      <c r="UZ295" s="35"/>
      <c r="VA295" s="35"/>
      <c r="VB295" s="35"/>
      <c r="VC295" s="35"/>
      <c r="VD295" s="35"/>
      <c r="VE295" s="35"/>
      <c r="VF295" s="35"/>
      <c r="VG295" s="35"/>
      <c r="VH295" s="35"/>
      <c r="VI295" s="35"/>
      <c r="VJ295" s="35"/>
      <c r="VK295" s="35"/>
      <c r="VL295" s="35"/>
      <c r="VM295" s="35"/>
      <c r="VN295" s="35"/>
      <c r="VO295" s="35"/>
      <c r="VP295" s="35"/>
      <c r="VQ295" s="35"/>
      <c r="VR295" s="35"/>
      <c r="VS295" s="35"/>
      <c r="VT295" s="35"/>
      <c r="VU295" s="35"/>
      <c r="VV295" s="35"/>
      <c r="VW295" s="35"/>
      <c r="VX295" s="35"/>
      <c r="VY295" s="35"/>
      <c r="VZ295" s="35"/>
      <c r="WA295" s="35"/>
      <c r="WB295" s="35"/>
      <c r="WC295" s="35"/>
      <c r="WD295" s="35"/>
      <c r="WE295" s="35"/>
      <c r="WF295" s="35"/>
      <c r="WG295" s="35"/>
      <c r="WH295" s="35"/>
      <c r="WI295" s="35"/>
      <c r="WJ295" s="35"/>
      <c r="WK295" s="35"/>
      <c r="WL295" s="35"/>
      <c r="WM295" s="35"/>
      <c r="WN295" s="35"/>
      <c r="WO295" s="35"/>
      <c r="WP295" s="35"/>
      <c r="WQ295" s="35"/>
      <c r="WR295" s="35"/>
      <c r="WS295" s="35"/>
      <c r="WT295" s="35"/>
      <c r="WU295" s="35"/>
      <c r="WV295" s="35"/>
      <c r="WW295" s="35"/>
      <c r="WX295" s="35"/>
      <c r="WY295" s="35"/>
      <c r="WZ295" s="35"/>
      <c r="XA295" s="35"/>
      <c r="XB295" s="35"/>
      <c r="XC295" s="35"/>
      <c r="XD295" s="35"/>
      <c r="XE295" s="35"/>
      <c r="XF295" s="35"/>
      <c r="XG295" s="35"/>
      <c r="XH295" s="35"/>
      <c r="XI295" s="35"/>
      <c r="XJ295" s="35"/>
      <c r="XK295" s="35"/>
      <c r="XL295" s="35"/>
      <c r="XM295" s="35"/>
      <c r="XN295" s="35"/>
      <c r="XO295" s="35"/>
      <c r="XP295" s="35"/>
      <c r="XQ295" s="35"/>
      <c r="XR295" s="35"/>
      <c r="XS295" s="35"/>
      <c r="XT295" s="35"/>
      <c r="XU295" s="35"/>
      <c r="XV295" s="35"/>
      <c r="XW295" s="35"/>
      <c r="XX295" s="35"/>
      <c r="XY295" s="35"/>
      <c r="XZ295" s="35"/>
      <c r="YA295" s="35"/>
      <c r="YB295" s="35"/>
      <c r="YC295" s="35"/>
      <c r="YD295" s="35"/>
      <c r="YE295" s="35"/>
      <c r="YF295" s="35"/>
      <c r="YG295" s="35"/>
      <c r="YH295" s="35"/>
      <c r="YI295" s="35"/>
      <c r="YJ295" s="35"/>
      <c r="YK295" s="35"/>
      <c r="YL295" s="35"/>
      <c r="YM295" s="35"/>
      <c r="YN295" s="35"/>
      <c r="YO295" s="35"/>
      <c r="YP295" s="35"/>
      <c r="YQ295" s="35"/>
      <c r="YR295" s="35"/>
      <c r="YS295" s="35"/>
      <c r="YT295" s="35"/>
      <c r="YU295" s="35"/>
      <c r="YV295" s="35"/>
      <c r="YW295" s="35"/>
      <c r="YX295" s="35"/>
      <c r="YY295" s="35"/>
      <c r="YZ295" s="35"/>
      <c r="ZA295" s="35"/>
      <c r="ZB295" s="35"/>
      <c r="ZC295" s="35"/>
      <c r="ZD295" s="35"/>
      <c r="ZE295" s="35"/>
      <c r="ZF295" s="35"/>
      <c r="ZG295" s="35"/>
      <c r="ZH295" s="35"/>
      <c r="ZI295" s="35"/>
      <c r="ZJ295" s="35"/>
      <c r="ZK295" s="35"/>
      <c r="ZL295" s="35"/>
      <c r="ZM295" s="35"/>
      <c r="ZN295" s="35"/>
      <c r="ZO295" s="35"/>
      <c r="ZP295" s="35"/>
      <c r="ZQ295" s="35"/>
      <c r="ZR295" s="35"/>
      <c r="ZS295" s="35"/>
      <c r="ZT295" s="35"/>
      <c r="ZU295" s="35"/>
      <c r="ZV295" s="35"/>
      <c r="ZW295" s="35"/>
      <c r="ZX295" s="35"/>
      <c r="ZY295" s="35"/>
      <c r="ZZ295" s="35"/>
      <c r="AAA295" s="35"/>
      <c r="AAB295" s="35"/>
      <c r="AAC295" s="35"/>
      <c r="AAD295" s="35"/>
      <c r="AAE295" s="35"/>
      <c r="AAF295" s="35"/>
      <c r="AAG295" s="35"/>
      <c r="AAH295" s="35"/>
      <c r="AAI295" s="35"/>
      <c r="AAJ295" s="35"/>
      <c r="AAK295" s="35"/>
      <c r="AAL295" s="35"/>
      <c r="AAM295" s="35"/>
      <c r="AAN295" s="35"/>
      <c r="AAO295" s="35"/>
      <c r="AAP295" s="35"/>
      <c r="AAQ295" s="35"/>
      <c r="AAR295" s="35"/>
      <c r="AAS295" s="35"/>
      <c r="AAT295" s="35"/>
      <c r="AAU295" s="35"/>
      <c r="AAV295" s="35"/>
      <c r="AAW295" s="35"/>
      <c r="AAX295" s="35"/>
      <c r="AAY295" s="35"/>
      <c r="AAZ295" s="35"/>
      <c r="ABA295" s="35"/>
      <c r="ABB295" s="35"/>
      <c r="ABC295" s="35"/>
      <c r="ABD295" s="35"/>
      <c r="ABE295" s="35"/>
      <c r="ABF295" s="35"/>
      <c r="ABG295" s="35"/>
      <c r="ABH295" s="35"/>
      <c r="ABI295" s="35"/>
      <c r="ABJ295" s="35"/>
      <c r="ABK295" s="35"/>
      <c r="ABL295" s="35"/>
      <c r="ABM295" s="35"/>
      <c r="ABN295" s="35"/>
      <c r="ABO295" s="35"/>
      <c r="ABP295" s="35"/>
      <c r="ABQ295" s="35"/>
      <c r="ABR295" s="35"/>
      <c r="ABS295" s="35"/>
      <c r="ABT295" s="35"/>
      <c r="ABU295" s="35"/>
      <c r="ABV295" s="35"/>
      <c r="ABW295" s="35"/>
      <c r="ABX295" s="35"/>
      <c r="ABY295" s="35"/>
      <c r="ABZ295" s="35"/>
      <c r="ACA295" s="35"/>
      <c r="ACB295" s="35"/>
      <c r="ACC295" s="35"/>
      <c r="ACD295" s="35"/>
      <c r="ACE295" s="35"/>
      <c r="ACF295" s="35"/>
      <c r="ACG295" s="35"/>
      <c r="ACH295" s="35"/>
      <c r="ACI295" s="35"/>
      <c r="ACJ295" s="35"/>
      <c r="ACK295" s="35"/>
      <c r="ACL295" s="35"/>
      <c r="ACM295" s="35"/>
      <c r="ACN295" s="35"/>
      <c r="ACO295" s="35"/>
      <c r="ACP295" s="35"/>
      <c r="ACQ295" s="35"/>
      <c r="ACR295" s="35"/>
      <c r="ACS295" s="35"/>
      <c r="ACT295" s="35"/>
      <c r="ACU295" s="35"/>
      <c r="ACV295" s="35"/>
      <c r="ACW295" s="35"/>
      <c r="ACX295" s="35"/>
      <c r="ACY295" s="35"/>
      <c r="ACZ295" s="35"/>
      <c r="ADA295" s="35"/>
      <c r="ADB295" s="35"/>
      <c r="ADC295" s="35"/>
      <c r="ADD295" s="35"/>
      <c r="ADE295" s="35"/>
      <c r="ADF295" s="35"/>
      <c r="ADG295" s="35"/>
      <c r="ADH295" s="35"/>
      <c r="ADI295" s="35"/>
      <c r="ADJ295" s="35"/>
      <c r="ADK295" s="35"/>
      <c r="ADL295" s="35"/>
      <c r="ADM295" s="35"/>
      <c r="ADN295" s="35"/>
      <c r="ADO295" s="35"/>
      <c r="ADP295" s="35"/>
      <c r="ADQ295" s="35"/>
      <c r="ADR295" s="35"/>
      <c r="ADS295" s="35"/>
      <c r="ADT295" s="35"/>
      <c r="ADU295" s="35"/>
      <c r="ADV295" s="35"/>
      <c r="ADW295" s="35"/>
      <c r="ADX295" s="35"/>
      <c r="ADY295" s="35"/>
      <c r="ADZ295" s="35"/>
      <c r="AEA295" s="35"/>
      <c r="AEB295" s="35"/>
      <c r="AEC295" s="35"/>
      <c r="AED295" s="35"/>
      <c r="AEE295" s="35"/>
      <c r="AEF295" s="35"/>
      <c r="AEG295" s="35"/>
      <c r="AEH295" s="35"/>
      <c r="AEI295" s="35"/>
      <c r="AEJ295" s="35"/>
      <c r="AEK295" s="35"/>
      <c r="AEL295" s="35"/>
      <c r="AEM295" s="35"/>
      <c r="AEN295" s="35"/>
      <c r="AEO295" s="35"/>
      <c r="AEP295" s="35"/>
      <c r="AEQ295" s="35"/>
      <c r="AER295" s="35"/>
      <c r="AES295" s="35"/>
      <c r="AET295" s="35"/>
      <c r="AEU295" s="35"/>
      <c r="AEV295" s="35"/>
      <c r="AEW295" s="35"/>
      <c r="AEX295" s="35"/>
      <c r="AEY295" s="35"/>
      <c r="AEZ295" s="35"/>
      <c r="AFA295" s="35"/>
      <c r="AFB295" s="35"/>
      <c r="AFC295" s="35"/>
      <c r="AFD295" s="35"/>
      <c r="AFE295" s="35"/>
      <c r="AFF295" s="35"/>
      <c r="AFG295" s="35"/>
      <c r="AFH295" s="35"/>
      <c r="AFI295" s="35"/>
      <c r="AFJ295" s="35"/>
      <c r="AFK295" s="35"/>
      <c r="AFL295" s="35"/>
      <c r="AFM295" s="35"/>
      <c r="AFN295" s="35"/>
      <c r="AFO295" s="35"/>
      <c r="AFP295" s="35"/>
      <c r="AFQ295" s="35"/>
      <c r="AFR295" s="35"/>
      <c r="AFS295" s="35"/>
      <c r="AFT295" s="35"/>
      <c r="AFU295" s="35"/>
      <c r="AFV295" s="35"/>
      <c r="AFW295" s="35"/>
      <c r="AFX295" s="35"/>
      <c r="AFY295" s="35"/>
      <c r="AFZ295" s="35"/>
      <c r="AGA295" s="35"/>
      <c r="AGB295" s="35"/>
      <c r="AGC295" s="35"/>
      <c r="AGD295" s="35"/>
      <c r="AGE295" s="35"/>
      <c r="AGF295" s="35"/>
      <c r="AGG295" s="35"/>
      <c r="AGH295" s="35"/>
      <c r="AGI295" s="35"/>
      <c r="AGJ295" s="35"/>
      <c r="AGK295" s="35"/>
      <c r="AGL295" s="35"/>
      <c r="AGM295" s="35"/>
      <c r="AGN295" s="35"/>
      <c r="AGO295" s="35"/>
      <c r="AGP295" s="35"/>
      <c r="AGQ295" s="35"/>
      <c r="AGR295" s="35"/>
      <c r="AGS295" s="35"/>
      <c r="AGT295" s="35"/>
      <c r="AGU295" s="35"/>
      <c r="AGV295" s="35"/>
      <c r="AGW295" s="35"/>
      <c r="AGX295" s="35"/>
      <c r="AGY295" s="35"/>
      <c r="AGZ295" s="35"/>
      <c r="AHA295" s="35"/>
      <c r="AHB295" s="35"/>
      <c r="AHC295" s="35"/>
      <c r="AHD295" s="35"/>
      <c r="AHE295" s="35"/>
      <c r="AHF295" s="35"/>
      <c r="AHG295" s="35"/>
      <c r="AHH295" s="35"/>
      <c r="AHI295" s="35"/>
      <c r="AHJ295" s="35"/>
      <c r="AHK295" s="35"/>
      <c r="AHL295" s="35"/>
      <c r="AHM295" s="35"/>
      <c r="AHN295" s="35"/>
      <c r="AHO295" s="35"/>
      <c r="AHP295" s="35"/>
      <c r="AHQ295" s="35"/>
      <c r="AHR295" s="35"/>
      <c r="AHS295" s="35"/>
      <c r="AHT295" s="35"/>
      <c r="AHU295" s="35"/>
      <c r="AHV295" s="35"/>
      <c r="AHW295" s="35"/>
      <c r="AHX295" s="35"/>
      <c r="AHY295" s="35"/>
      <c r="AHZ295" s="35"/>
      <c r="AIA295" s="35"/>
      <c r="AIB295" s="35"/>
      <c r="AIC295" s="35"/>
      <c r="AID295" s="35"/>
      <c r="AIE295" s="35"/>
      <c r="AIF295" s="35"/>
      <c r="AIG295" s="35"/>
      <c r="AIH295" s="35"/>
      <c r="AII295" s="35"/>
      <c r="AIJ295" s="35"/>
      <c r="AIK295" s="35"/>
      <c r="AIL295" s="35"/>
      <c r="AIM295" s="35"/>
      <c r="AIN295" s="35"/>
      <c r="AIO295" s="35"/>
      <c r="AIP295" s="35"/>
      <c r="AIQ295" s="35"/>
      <c r="AIR295" s="35"/>
      <c r="AIS295" s="35"/>
      <c r="AIT295" s="35"/>
      <c r="AIU295" s="35"/>
      <c r="AIV295" s="35"/>
      <c r="AIW295" s="35"/>
      <c r="AIX295" s="35"/>
      <c r="AIY295" s="35"/>
      <c r="AIZ295" s="35"/>
      <c r="AJA295" s="35"/>
      <c r="AJB295" s="35"/>
      <c r="AJC295" s="35"/>
      <c r="AJD295" s="35"/>
      <c r="AJE295" s="35"/>
      <c r="AJF295" s="35"/>
      <c r="AJG295" s="35"/>
      <c r="AJH295" s="35"/>
      <c r="AJI295" s="35"/>
      <c r="AJJ295" s="35"/>
      <c r="AJK295" s="35"/>
      <c r="AJL295" s="35"/>
      <c r="AJM295" s="35"/>
      <c r="AJN295" s="35"/>
      <c r="AJO295" s="35"/>
      <c r="AJP295" s="35"/>
      <c r="AJQ295" s="35"/>
      <c r="AJR295" s="35"/>
      <c r="AJS295" s="35"/>
      <c r="AJT295" s="35"/>
      <c r="AJU295" s="35"/>
      <c r="AJV295" s="35"/>
      <c r="AJW295" s="35"/>
      <c r="AJX295" s="35"/>
      <c r="AJY295" s="35"/>
      <c r="AJZ295" s="35"/>
      <c r="AKA295" s="35"/>
      <c r="AKB295" s="35"/>
      <c r="AKC295" s="35"/>
      <c r="AKD295" s="35"/>
      <c r="AKE295" s="35"/>
      <c r="AKF295" s="35"/>
      <c r="AKG295" s="35"/>
      <c r="AKH295" s="35"/>
      <c r="AKI295" s="35"/>
      <c r="AKJ295" s="35"/>
      <c r="AKK295" s="35"/>
      <c r="AKL295" s="35"/>
      <c r="AKM295" s="35"/>
      <c r="AKN295" s="35"/>
      <c r="AKO295" s="35"/>
      <c r="AKP295" s="35"/>
      <c r="AKQ295" s="35"/>
      <c r="AKR295" s="35"/>
      <c r="AKS295" s="35"/>
      <c r="AKT295" s="35"/>
      <c r="AKU295" s="35"/>
      <c r="AKV295" s="35"/>
      <c r="AKW295" s="35"/>
      <c r="AKX295" s="35"/>
      <c r="AKY295" s="35"/>
      <c r="AKZ295" s="35"/>
      <c r="ALA295" s="35"/>
      <c r="ALB295" s="35"/>
      <c r="ALC295" s="35"/>
      <c r="ALD295" s="35"/>
      <c r="ALE295" s="35"/>
      <c r="ALF295" s="35"/>
      <c r="ALG295" s="35"/>
      <c r="ALH295" s="35"/>
      <c r="ALI295" s="35"/>
      <c r="ALJ295" s="35"/>
      <c r="ALK295" s="35"/>
      <c r="ALL295" s="35"/>
      <c r="ALM295" s="35"/>
      <c r="ALN295" s="35"/>
      <c r="ALO295" s="35"/>
      <c r="ALP295" s="35"/>
      <c r="ALQ295" s="35"/>
      <c r="ALR295" s="35"/>
      <c r="ALS295" s="35"/>
      <c r="ALT295" s="35"/>
      <c r="ALU295" s="35"/>
      <c r="ALV295" s="35"/>
      <c r="ALW295" s="35"/>
      <c r="ALX295" s="35"/>
      <c r="ALY295" s="35"/>
      <c r="ALZ295" s="35"/>
      <c r="AMA295" s="35"/>
    </row>
    <row r="296" spans="14:1015">
      <c r="N296" s="3">
        <f>Y296*info!T$4+AC296*info!T$5+AG296*info!T$6+AK296*info!T$7+N295</f>
        <v>8.0381999999999945</v>
      </c>
      <c r="P296" s="45">
        <v>256</v>
      </c>
      <c r="Q296" s="131"/>
      <c r="R296" s="131"/>
      <c r="S296" s="161">
        <f t="shared" si="125"/>
        <v>4.5361264822134401E-2</v>
      </c>
      <c r="T296" s="169">
        <f>AA295*$AA$30*$AA$34*(1-$AA$32)+AE295*$AE$30*$AE$34*(1-$AE$32)+AI295*$AI$30*$AI$34*(1-$AI$32)+AM295*$AM$30*$AM$34*(1-$AM$32)+AQ295*$AQ$30*$AQ$34*(1-$AQ$32)+AU295*$AU$30*$AU$34*(1-$AU$32)+Q296-R296+AW295+AX295+Advance!G270</f>
        <v>0.45239999999999891</v>
      </c>
      <c r="U296" s="132">
        <f t="shared" si="134"/>
        <v>0</v>
      </c>
      <c r="V296" s="165">
        <f t="shared" si="113"/>
        <v>0.45239999999999891</v>
      </c>
      <c r="W296" s="166">
        <f t="shared" si="126"/>
        <v>16.908000000000001</v>
      </c>
      <c r="X296" s="49"/>
      <c r="Y296" s="42">
        <f t="shared" ref="Y296:Y359" si="137">IF(AA295+Z296&lt;$AA$31,IF(T296&lt;0.5,IF(U296&lt;$AA$30,0,IF(INT(U296/$AA$30)+AA295+Z296&lt;$AA$31,INT(U296/$AA$30),$AA$31-AA295-Z296)),IF(T296+U296&lt;$AA$30,0,IF(INT((T296+U296)/$AA$30)+AA295+Z296&lt;$AA$31,INT((T296+U296)/$AA$30),$AA$31-AA295-Z296))),0)</f>
        <v>0</v>
      </c>
      <c r="Z296" s="46">
        <f t="shared" si="127"/>
        <v>0</v>
      </c>
      <c r="AA296" s="47">
        <f t="shared" si="114"/>
        <v>0</v>
      </c>
      <c r="AB296" s="48">
        <f t="shared" si="115"/>
        <v>0.45239999999999891</v>
      </c>
      <c r="AC296" s="49">
        <f t="shared" si="116"/>
        <v>0</v>
      </c>
      <c r="AD296" s="46">
        <f t="shared" si="128"/>
        <v>0</v>
      </c>
      <c r="AE296" s="46">
        <f t="shared" si="117"/>
        <v>100</v>
      </c>
      <c r="AF296" s="50">
        <f t="shared" ref="AF296:AF359" si="138">AB296-AC296*$AE$30</f>
        <v>0.45239999999999891</v>
      </c>
      <c r="AG296" s="42">
        <f t="shared" si="129"/>
        <v>6</v>
      </c>
      <c r="AH296" s="46">
        <f t="shared" si="130"/>
        <v>-6</v>
      </c>
      <c r="AI296" s="46">
        <f t="shared" si="118"/>
        <v>200</v>
      </c>
      <c r="AJ296" s="50">
        <f t="shared" ref="AJ296:AJ359" si="139">AF296-AG296*$AI$30</f>
        <v>0.3083999999999989</v>
      </c>
      <c r="AK296" s="42">
        <f t="shared" si="119"/>
        <v>8</v>
      </c>
      <c r="AL296" s="46">
        <f t="shared" si="131"/>
        <v>-7</v>
      </c>
      <c r="AM296" s="46">
        <f t="shared" si="120"/>
        <v>303</v>
      </c>
      <c r="AN296" s="50">
        <f t="shared" ref="AN296:AN359" si="140">AJ296-AK296*$AM$30</f>
        <v>2.0399999999998919E-2</v>
      </c>
      <c r="AO296" s="42">
        <f t="shared" si="121"/>
        <v>0</v>
      </c>
      <c r="AP296" s="46">
        <f t="shared" si="132"/>
        <v>0</v>
      </c>
      <c r="AQ296" s="46">
        <f t="shared" si="122"/>
        <v>0</v>
      </c>
      <c r="AR296" s="50">
        <f t="shared" ref="AR296:AR359" si="141">AN296-AO296*$AQ$30</f>
        <v>2.0399999999998919E-2</v>
      </c>
      <c r="AS296" s="42">
        <f t="shared" si="123"/>
        <v>0</v>
      </c>
      <c r="AT296" s="46">
        <f t="shared" si="133"/>
        <v>0</v>
      </c>
      <c r="AU296" s="46">
        <f t="shared" si="124"/>
        <v>0</v>
      </c>
      <c r="AV296" s="51">
        <f t="shared" ref="AV296:AV359" si="142">AR296-AS296*$AU$30</f>
        <v>2.0399999999998919E-2</v>
      </c>
      <c r="AW296" s="42">
        <f t="shared" ref="AW296:AW359" si="143">IF(Y296+AC296+AG296+AK296+AO296+AS296&gt;0,IF(T296&lt;0.5,T296,0),T296)</f>
        <v>0.45239999999999891</v>
      </c>
      <c r="AX296" s="43">
        <f t="shared" ref="AX296:AX359" si="144">IF(Y296+AC296+AG296+AK296+AO296+AS296&gt;0,IF(T296&lt;0.5,U296-Y296*$AA$30-AC296*$AE$30-AG296*$AI$30-AK296*$AM$30-AO296*$AQ$30-AS296*$AU$30,T296+U296-Y296*$AA$30-AC296*$AE$30-AG296*$AI$30-AK296*$AM$30-AO296*$AQ$30-AS296*$AU$30),U296)</f>
        <v>-0.432</v>
      </c>
      <c r="AY296" s="42">
        <f t="shared" si="135"/>
        <v>603</v>
      </c>
      <c r="AZ296" s="52">
        <f t="shared" si="136"/>
        <v>16.908000000000001</v>
      </c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  <c r="QR296" s="35"/>
      <c r="QS296" s="35"/>
      <c r="QT296" s="35"/>
      <c r="QU296" s="35"/>
      <c r="QV296" s="35"/>
      <c r="QW296" s="35"/>
      <c r="QX296" s="35"/>
      <c r="QY296" s="35"/>
      <c r="QZ296" s="35"/>
      <c r="RA296" s="35"/>
      <c r="RB296" s="35"/>
      <c r="RC296" s="35"/>
      <c r="RD296" s="35"/>
      <c r="RE296" s="35"/>
      <c r="RF296" s="35"/>
      <c r="RG296" s="35"/>
      <c r="RH296" s="35"/>
      <c r="RI296" s="35"/>
      <c r="RJ296" s="35"/>
      <c r="RK296" s="35"/>
      <c r="RL296" s="35"/>
      <c r="RM296" s="35"/>
      <c r="RN296" s="35"/>
      <c r="RO296" s="35"/>
      <c r="RP296" s="35"/>
      <c r="RQ296" s="35"/>
      <c r="RR296" s="35"/>
      <c r="RS296" s="35"/>
      <c r="RT296" s="35"/>
      <c r="RU296" s="35"/>
      <c r="RV296" s="35"/>
      <c r="RW296" s="35"/>
      <c r="RX296" s="35"/>
      <c r="RY296" s="35"/>
      <c r="RZ296" s="35"/>
      <c r="SA296" s="35"/>
      <c r="SB296" s="35"/>
      <c r="SC296" s="35"/>
      <c r="SD296" s="35"/>
      <c r="SE296" s="35"/>
      <c r="SF296" s="35"/>
      <c r="SG296" s="35"/>
      <c r="SH296" s="35"/>
      <c r="SI296" s="35"/>
      <c r="SJ296" s="35"/>
      <c r="SK296" s="35"/>
      <c r="SL296" s="35"/>
      <c r="SM296" s="35"/>
      <c r="SN296" s="35"/>
      <c r="SO296" s="35"/>
      <c r="SP296" s="35"/>
      <c r="SQ296" s="35"/>
      <c r="SR296" s="35"/>
      <c r="SS296" s="35"/>
      <c r="ST296" s="35"/>
      <c r="SU296" s="35"/>
      <c r="SV296" s="35"/>
      <c r="SW296" s="35"/>
      <c r="SX296" s="35"/>
      <c r="SY296" s="35"/>
      <c r="SZ296" s="35"/>
      <c r="TA296" s="35"/>
      <c r="TB296" s="35"/>
      <c r="TC296" s="35"/>
      <c r="TD296" s="35"/>
      <c r="TE296" s="35"/>
      <c r="TF296" s="35"/>
      <c r="TG296" s="35"/>
      <c r="TH296" s="35"/>
      <c r="TI296" s="35"/>
      <c r="TJ296" s="35"/>
      <c r="TK296" s="35"/>
      <c r="TL296" s="35"/>
      <c r="TM296" s="35"/>
      <c r="TN296" s="35"/>
      <c r="TO296" s="35"/>
      <c r="TP296" s="35"/>
      <c r="TQ296" s="35"/>
      <c r="TR296" s="35"/>
      <c r="TS296" s="35"/>
      <c r="TT296" s="35"/>
      <c r="TU296" s="35"/>
      <c r="TV296" s="35"/>
      <c r="TW296" s="35"/>
      <c r="TX296" s="35"/>
      <c r="TY296" s="35"/>
      <c r="TZ296" s="35"/>
      <c r="UA296" s="35"/>
      <c r="UB296" s="35"/>
      <c r="UC296" s="35"/>
      <c r="UD296" s="35"/>
      <c r="UE296" s="35"/>
      <c r="UF296" s="35"/>
      <c r="UG296" s="35"/>
      <c r="UH296" s="35"/>
      <c r="UI296" s="35"/>
      <c r="UJ296" s="35"/>
      <c r="UK296" s="35"/>
      <c r="UL296" s="35"/>
      <c r="UM296" s="35"/>
      <c r="UN296" s="35"/>
      <c r="UO296" s="35"/>
      <c r="UP296" s="35"/>
      <c r="UQ296" s="35"/>
      <c r="UR296" s="35"/>
      <c r="US296" s="35"/>
      <c r="UT296" s="35"/>
      <c r="UU296" s="35"/>
      <c r="UV296" s="35"/>
      <c r="UW296" s="35"/>
      <c r="UX296" s="35"/>
      <c r="UY296" s="35"/>
      <c r="UZ296" s="35"/>
      <c r="VA296" s="35"/>
      <c r="VB296" s="35"/>
      <c r="VC296" s="35"/>
      <c r="VD296" s="35"/>
      <c r="VE296" s="35"/>
      <c r="VF296" s="35"/>
      <c r="VG296" s="35"/>
      <c r="VH296" s="35"/>
      <c r="VI296" s="35"/>
      <c r="VJ296" s="35"/>
      <c r="VK296" s="35"/>
      <c r="VL296" s="35"/>
      <c r="VM296" s="35"/>
      <c r="VN296" s="35"/>
      <c r="VO296" s="35"/>
      <c r="VP296" s="35"/>
      <c r="VQ296" s="35"/>
      <c r="VR296" s="35"/>
      <c r="VS296" s="35"/>
      <c r="VT296" s="35"/>
      <c r="VU296" s="35"/>
      <c r="VV296" s="35"/>
      <c r="VW296" s="35"/>
      <c r="VX296" s="35"/>
      <c r="VY296" s="35"/>
      <c r="VZ296" s="35"/>
      <c r="WA296" s="35"/>
      <c r="WB296" s="35"/>
      <c r="WC296" s="35"/>
      <c r="WD296" s="35"/>
      <c r="WE296" s="35"/>
      <c r="WF296" s="35"/>
      <c r="WG296" s="35"/>
      <c r="WH296" s="35"/>
      <c r="WI296" s="35"/>
      <c r="WJ296" s="35"/>
      <c r="WK296" s="35"/>
      <c r="WL296" s="35"/>
      <c r="WM296" s="35"/>
      <c r="WN296" s="35"/>
      <c r="WO296" s="35"/>
      <c r="WP296" s="35"/>
      <c r="WQ296" s="35"/>
      <c r="WR296" s="35"/>
      <c r="WS296" s="35"/>
      <c r="WT296" s="35"/>
      <c r="WU296" s="35"/>
      <c r="WV296" s="35"/>
      <c r="WW296" s="35"/>
      <c r="WX296" s="35"/>
      <c r="WY296" s="35"/>
      <c r="WZ296" s="35"/>
      <c r="XA296" s="35"/>
      <c r="XB296" s="35"/>
      <c r="XC296" s="35"/>
      <c r="XD296" s="35"/>
      <c r="XE296" s="35"/>
      <c r="XF296" s="35"/>
      <c r="XG296" s="35"/>
      <c r="XH296" s="35"/>
      <c r="XI296" s="35"/>
      <c r="XJ296" s="35"/>
      <c r="XK296" s="35"/>
      <c r="XL296" s="35"/>
      <c r="XM296" s="35"/>
      <c r="XN296" s="35"/>
      <c r="XO296" s="35"/>
      <c r="XP296" s="35"/>
      <c r="XQ296" s="35"/>
      <c r="XR296" s="35"/>
      <c r="XS296" s="35"/>
      <c r="XT296" s="35"/>
      <c r="XU296" s="35"/>
      <c r="XV296" s="35"/>
      <c r="XW296" s="35"/>
      <c r="XX296" s="35"/>
      <c r="XY296" s="35"/>
      <c r="XZ296" s="35"/>
      <c r="YA296" s="35"/>
      <c r="YB296" s="35"/>
      <c r="YC296" s="35"/>
      <c r="YD296" s="35"/>
      <c r="YE296" s="35"/>
      <c r="YF296" s="35"/>
      <c r="YG296" s="35"/>
      <c r="YH296" s="35"/>
      <c r="YI296" s="35"/>
      <c r="YJ296" s="35"/>
      <c r="YK296" s="35"/>
      <c r="YL296" s="35"/>
      <c r="YM296" s="35"/>
      <c r="YN296" s="35"/>
      <c r="YO296" s="35"/>
      <c r="YP296" s="35"/>
      <c r="YQ296" s="35"/>
      <c r="YR296" s="35"/>
      <c r="YS296" s="35"/>
      <c r="YT296" s="35"/>
      <c r="YU296" s="35"/>
      <c r="YV296" s="35"/>
      <c r="YW296" s="35"/>
      <c r="YX296" s="35"/>
      <c r="YY296" s="35"/>
      <c r="YZ296" s="35"/>
      <c r="ZA296" s="35"/>
      <c r="ZB296" s="35"/>
      <c r="ZC296" s="35"/>
      <c r="ZD296" s="35"/>
      <c r="ZE296" s="35"/>
      <c r="ZF296" s="35"/>
      <c r="ZG296" s="35"/>
      <c r="ZH296" s="35"/>
      <c r="ZI296" s="35"/>
      <c r="ZJ296" s="35"/>
      <c r="ZK296" s="35"/>
      <c r="ZL296" s="35"/>
      <c r="ZM296" s="35"/>
      <c r="ZN296" s="35"/>
      <c r="ZO296" s="35"/>
      <c r="ZP296" s="35"/>
      <c r="ZQ296" s="35"/>
      <c r="ZR296" s="35"/>
      <c r="ZS296" s="35"/>
      <c r="ZT296" s="35"/>
      <c r="ZU296" s="35"/>
      <c r="ZV296" s="35"/>
      <c r="ZW296" s="35"/>
      <c r="ZX296" s="35"/>
      <c r="ZY296" s="35"/>
      <c r="ZZ296" s="35"/>
      <c r="AAA296" s="35"/>
      <c r="AAB296" s="35"/>
      <c r="AAC296" s="35"/>
      <c r="AAD296" s="35"/>
      <c r="AAE296" s="35"/>
      <c r="AAF296" s="35"/>
      <c r="AAG296" s="35"/>
      <c r="AAH296" s="35"/>
      <c r="AAI296" s="35"/>
      <c r="AAJ296" s="35"/>
      <c r="AAK296" s="35"/>
      <c r="AAL296" s="35"/>
      <c r="AAM296" s="35"/>
      <c r="AAN296" s="35"/>
      <c r="AAO296" s="35"/>
      <c r="AAP296" s="35"/>
      <c r="AAQ296" s="35"/>
      <c r="AAR296" s="35"/>
      <c r="AAS296" s="35"/>
      <c r="AAT296" s="35"/>
      <c r="AAU296" s="35"/>
      <c r="AAV296" s="35"/>
      <c r="AAW296" s="35"/>
      <c r="AAX296" s="35"/>
      <c r="AAY296" s="35"/>
      <c r="AAZ296" s="35"/>
      <c r="ABA296" s="35"/>
      <c r="ABB296" s="35"/>
      <c r="ABC296" s="35"/>
      <c r="ABD296" s="35"/>
      <c r="ABE296" s="35"/>
      <c r="ABF296" s="35"/>
      <c r="ABG296" s="35"/>
      <c r="ABH296" s="35"/>
      <c r="ABI296" s="35"/>
      <c r="ABJ296" s="35"/>
      <c r="ABK296" s="35"/>
      <c r="ABL296" s="35"/>
      <c r="ABM296" s="35"/>
      <c r="ABN296" s="35"/>
      <c r="ABO296" s="35"/>
      <c r="ABP296" s="35"/>
      <c r="ABQ296" s="35"/>
      <c r="ABR296" s="35"/>
      <c r="ABS296" s="35"/>
      <c r="ABT296" s="35"/>
      <c r="ABU296" s="35"/>
      <c r="ABV296" s="35"/>
      <c r="ABW296" s="35"/>
      <c r="ABX296" s="35"/>
      <c r="ABY296" s="35"/>
      <c r="ABZ296" s="35"/>
      <c r="ACA296" s="35"/>
      <c r="ACB296" s="35"/>
      <c r="ACC296" s="35"/>
      <c r="ACD296" s="35"/>
      <c r="ACE296" s="35"/>
      <c r="ACF296" s="35"/>
      <c r="ACG296" s="35"/>
      <c r="ACH296" s="35"/>
      <c r="ACI296" s="35"/>
      <c r="ACJ296" s="35"/>
      <c r="ACK296" s="35"/>
      <c r="ACL296" s="35"/>
      <c r="ACM296" s="35"/>
      <c r="ACN296" s="35"/>
      <c r="ACO296" s="35"/>
      <c r="ACP296" s="35"/>
      <c r="ACQ296" s="35"/>
      <c r="ACR296" s="35"/>
      <c r="ACS296" s="35"/>
      <c r="ACT296" s="35"/>
      <c r="ACU296" s="35"/>
      <c r="ACV296" s="35"/>
      <c r="ACW296" s="35"/>
      <c r="ACX296" s="35"/>
      <c r="ACY296" s="35"/>
      <c r="ACZ296" s="35"/>
      <c r="ADA296" s="35"/>
      <c r="ADB296" s="35"/>
      <c r="ADC296" s="35"/>
      <c r="ADD296" s="35"/>
      <c r="ADE296" s="35"/>
      <c r="ADF296" s="35"/>
      <c r="ADG296" s="35"/>
      <c r="ADH296" s="35"/>
      <c r="ADI296" s="35"/>
      <c r="ADJ296" s="35"/>
      <c r="ADK296" s="35"/>
      <c r="ADL296" s="35"/>
      <c r="ADM296" s="35"/>
      <c r="ADN296" s="35"/>
      <c r="ADO296" s="35"/>
      <c r="ADP296" s="35"/>
      <c r="ADQ296" s="35"/>
      <c r="ADR296" s="35"/>
      <c r="ADS296" s="35"/>
      <c r="ADT296" s="35"/>
      <c r="ADU296" s="35"/>
      <c r="ADV296" s="35"/>
      <c r="ADW296" s="35"/>
      <c r="ADX296" s="35"/>
      <c r="ADY296" s="35"/>
      <c r="ADZ296" s="35"/>
      <c r="AEA296" s="35"/>
      <c r="AEB296" s="35"/>
      <c r="AEC296" s="35"/>
      <c r="AED296" s="35"/>
      <c r="AEE296" s="35"/>
      <c r="AEF296" s="35"/>
      <c r="AEG296" s="35"/>
      <c r="AEH296" s="35"/>
      <c r="AEI296" s="35"/>
      <c r="AEJ296" s="35"/>
      <c r="AEK296" s="35"/>
      <c r="AEL296" s="35"/>
      <c r="AEM296" s="35"/>
      <c r="AEN296" s="35"/>
      <c r="AEO296" s="35"/>
      <c r="AEP296" s="35"/>
      <c r="AEQ296" s="35"/>
      <c r="AER296" s="35"/>
      <c r="AES296" s="35"/>
      <c r="AET296" s="35"/>
      <c r="AEU296" s="35"/>
      <c r="AEV296" s="35"/>
      <c r="AEW296" s="35"/>
      <c r="AEX296" s="35"/>
      <c r="AEY296" s="35"/>
      <c r="AEZ296" s="35"/>
      <c r="AFA296" s="35"/>
      <c r="AFB296" s="35"/>
      <c r="AFC296" s="35"/>
      <c r="AFD296" s="35"/>
      <c r="AFE296" s="35"/>
      <c r="AFF296" s="35"/>
      <c r="AFG296" s="35"/>
      <c r="AFH296" s="35"/>
      <c r="AFI296" s="35"/>
      <c r="AFJ296" s="35"/>
      <c r="AFK296" s="35"/>
      <c r="AFL296" s="35"/>
      <c r="AFM296" s="35"/>
      <c r="AFN296" s="35"/>
      <c r="AFO296" s="35"/>
      <c r="AFP296" s="35"/>
      <c r="AFQ296" s="35"/>
      <c r="AFR296" s="35"/>
      <c r="AFS296" s="35"/>
      <c r="AFT296" s="35"/>
      <c r="AFU296" s="35"/>
      <c r="AFV296" s="35"/>
      <c r="AFW296" s="35"/>
      <c r="AFX296" s="35"/>
      <c r="AFY296" s="35"/>
      <c r="AFZ296" s="35"/>
      <c r="AGA296" s="35"/>
      <c r="AGB296" s="35"/>
      <c r="AGC296" s="35"/>
      <c r="AGD296" s="35"/>
      <c r="AGE296" s="35"/>
      <c r="AGF296" s="35"/>
      <c r="AGG296" s="35"/>
      <c r="AGH296" s="35"/>
      <c r="AGI296" s="35"/>
      <c r="AGJ296" s="35"/>
      <c r="AGK296" s="35"/>
      <c r="AGL296" s="35"/>
      <c r="AGM296" s="35"/>
      <c r="AGN296" s="35"/>
      <c r="AGO296" s="35"/>
      <c r="AGP296" s="35"/>
      <c r="AGQ296" s="35"/>
      <c r="AGR296" s="35"/>
      <c r="AGS296" s="35"/>
      <c r="AGT296" s="35"/>
      <c r="AGU296" s="35"/>
      <c r="AGV296" s="35"/>
      <c r="AGW296" s="35"/>
      <c r="AGX296" s="35"/>
      <c r="AGY296" s="35"/>
      <c r="AGZ296" s="35"/>
      <c r="AHA296" s="35"/>
      <c r="AHB296" s="35"/>
      <c r="AHC296" s="35"/>
      <c r="AHD296" s="35"/>
      <c r="AHE296" s="35"/>
      <c r="AHF296" s="35"/>
      <c r="AHG296" s="35"/>
      <c r="AHH296" s="35"/>
      <c r="AHI296" s="35"/>
      <c r="AHJ296" s="35"/>
      <c r="AHK296" s="35"/>
      <c r="AHL296" s="35"/>
      <c r="AHM296" s="35"/>
      <c r="AHN296" s="35"/>
      <c r="AHO296" s="35"/>
      <c r="AHP296" s="35"/>
      <c r="AHQ296" s="35"/>
      <c r="AHR296" s="35"/>
      <c r="AHS296" s="35"/>
      <c r="AHT296" s="35"/>
      <c r="AHU296" s="35"/>
      <c r="AHV296" s="35"/>
      <c r="AHW296" s="35"/>
      <c r="AHX296" s="35"/>
      <c r="AHY296" s="35"/>
      <c r="AHZ296" s="35"/>
      <c r="AIA296" s="35"/>
      <c r="AIB296" s="35"/>
      <c r="AIC296" s="35"/>
      <c r="AID296" s="35"/>
      <c r="AIE296" s="35"/>
      <c r="AIF296" s="35"/>
      <c r="AIG296" s="35"/>
      <c r="AIH296" s="35"/>
      <c r="AII296" s="35"/>
      <c r="AIJ296" s="35"/>
      <c r="AIK296" s="35"/>
      <c r="AIL296" s="35"/>
      <c r="AIM296" s="35"/>
      <c r="AIN296" s="35"/>
      <c r="AIO296" s="35"/>
      <c r="AIP296" s="35"/>
      <c r="AIQ296" s="35"/>
      <c r="AIR296" s="35"/>
      <c r="AIS296" s="35"/>
      <c r="AIT296" s="35"/>
      <c r="AIU296" s="35"/>
      <c r="AIV296" s="35"/>
      <c r="AIW296" s="35"/>
      <c r="AIX296" s="35"/>
      <c r="AIY296" s="35"/>
      <c r="AIZ296" s="35"/>
      <c r="AJA296" s="35"/>
      <c r="AJB296" s="35"/>
      <c r="AJC296" s="35"/>
      <c r="AJD296" s="35"/>
      <c r="AJE296" s="35"/>
      <c r="AJF296" s="35"/>
      <c r="AJG296" s="35"/>
      <c r="AJH296" s="35"/>
      <c r="AJI296" s="35"/>
      <c r="AJJ296" s="35"/>
      <c r="AJK296" s="35"/>
      <c r="AJL296" s="35"/>
      <c r="AJM296" s="35"/>
      <c r="AJN296" s="35"/>
      <c r="AJO296" s="35"/>
      <c r="AJP296" s="35"/>
      <c r="AJQ296" s="35"/>
      <c r="AJR296" s="35"/>
      <c r="AJS296" s="35"/>
      <c r="AJT296" s="35"/>
      <c r="AJU296" s="35"/>
      <c r="AJV296" s="35"/>
      <c r="AJW296" s="35"/>
      <c r="AJX296" s="35"/>
      <c r="AJY296" s="35"/>
      <c r="AJZ296" s="35"/>
      <c r="AKA296" s="35"/>
      <c r="AKB296" s="35"/>
      <c r="AKC296" s="35"/>
      <c r="AKD296" s="35"/>
      <c r="AKE296" s="35"/>
      <c r="AKF296" s="35"/>
      <c r="AKG296" s="35"/>
      <c r="AKH296" s="35"/>
      <c r="AKI296" s="35"/>
      <c r="AKJ296" s="35"/>
      <c r="AKK296" s="35"/>
      <c r="AKL296" s="35"/>
      <c r="AKM296" s="35"/>
      <c r="AKN296" s="35"/>
      <c r="AKO296" s="35"/>
      <c r="AKP296" s="35"/>
      <c r="AKQ296" s="35"/>
      <c r="AKR296" s="35"/>
      <c r="AKS296" s="35"/>
      <c r="AKT296" s="35"/>
      <c r="AKU296" s="35"/>
      <c r="AKV296" s="35"/>
      <c r="AKW296" s="35"/>
      <c r="AKX296" s="35"/>
      <c r="AKY296" s="35"/>
      <c r="AKZ296" s="35"/>
      <c r="ALA296" s="35"/>
      <c r="ALB296" s="35"/>
      <c r="ALC296" s="35"/>
      <c r="ALD296" s="35"/>
      <c r="ALE296" s="35"/>
      <c r="ALF296" s="35"/>
      <c r="ALG296" s="35"/>
      <c r="ALH296" s="35"/>
      <c r="ALI296" s="35"/>
      <c r="ALJ296" s="35"/>
      <c r="ALK296" s="35"/>
      <c r="ALL296" s="35"/>
      <c r="ALM296" s="35"/>
      <c r="ALN296" s="35"/>
      <c r="ALO296" s="35"/>
      <c r="ALP296" s="35"/>
      <c r="ALQ296" s="35"/>
      <c r="ALR296" s="35"/>
      <c r="ALS296" s="35"/>
      <c r="ALT296" s="35"/>
      <c r="ALU296" s="35"/>
      <c r="ALV296" s="35"/>
      <c r="ALW296" s="35"/>
      <c r="ALX296" s="35"/>
      <c r="ALY296" s="35"/>
      <c r="ALZ296" s="35"/>
      <c r="AMA296" s="35"/>
    </row>
    <row r="297" spans="14:1015">
      <c r="N297" s="3">
        <f>Y297*info!T$4+AC297*info!T$5+AG297*info!T$6+AK297*info!T$7+N296</f>
        <v>8.0849999999999937</v>
      </c>
      <c r="P297" s="45">
        <v>257</v>
      </c>
      <c r="Q297" s="131"/>
      <c r="R297" s="131"/>
      <c r="S297" s="161">
        <f t="shared" si="125"/>
        <v>4.5443083003952583E-2</v>
      </c>
      <c r="T297" s="169">
        <f>AA296*$AA$30*$AA$34*(1-$AA$32)+AE296*$AE$30*$AE$34*(1-$AE$32)+AI296*$AI$30*$AI$34*(1-$AI$32)+AM296*$AM$30*$AM$34*(1-$AM$32)+AQ296*$AQ$30*$AQ$34*(1-$AQ$32)+AU296*$AU$30*$AU$34*(1-$AU$32)+Q297-R297+AW296+AX296+Advance!G271</f>
        <v>0.44309999999999888</v>
      </c>
      <c r="U297" s="132">
        <f t="shared" si="134"/>
        <v>0</v>
      </c>
      <c r="V297" s="165">
        <f t="shared" ref="V297:V360" si="145">+T297+U297</f>
        <v>0.44309999999999888</v>
      </c>
      <c r="W297" s="166">
        <f t="shared" si="126"/>
        <v>16.943999999999999</v>
      </c>
      <c r="X297" s="49"/>
      <c r="Y297" s="42">
        <f t="shared" si="137"/>
        <v>0</v>
      </c>
      <c r="Z297" s="46">
        <f t="shared" si="127"/>
        <v>0</v>
      </c>
      <c r="AA297" s="47">
        <f t="shared" ref="AA297:AA360" si="146">AA296+Y297+Z297</f>
        <v>0</v>
      </c>
      <c r="AB297" s="48">
        <f t="shared" ref="AB297:AB360" si="147">V297-Y297*$AA$30</f>
        <v>0.44309999999999888</v>
      </c>
      <c r="AC297" s="49">
        <f t="shared" ref="AC297:AC360" si="148">IF(AB297&lt;$AE$30, 0, IF(AE296+AD297&lt;$AE$31, IF(AE296+AD297+INT(AB297/$AE$30)&gt;$AE$31, $AE$31-AE296-AD297, INT(AB297/$AE$30)),0))</f>
        <v>0</v>
      </c>
      <c r="AD297" s="46">
        <f t="shared" si="128"/>
        <v>0</v>
      </c>
      <c r="AE297" s="46">
        <f t="shared" ref="AE297:AE360" si="149">AE296+AC297+AD297</f>
        <v>100</v>
      </c>
      <c r="AF297" s="50">
        <f t="shared" si="138"/>
        <v>0.44309999999999888</v>
      </c>
      <c r="AG297" s="42">
        <f t="shared" si="129"/>
        <v>5</v>
      </c>
      <c r="AH297" s="46">
        <f t="shared" si="130"/>
        <v>-5</v>
      </c>
      <c r="AI297" s="46">
        <f t="shared" ref="AI297:AI360" si="150">AI296+AG297+AH297</f>
        <v>200</v>
      </c>
      <c r="AJ297" s="50">
        <f t="shared" si="139"/>
        <v>0.32309999999999889</v>
      </c>
      <c r="AK297" s="42">
        <f t="shared" ref="AK297:AK360" si="151">IF(AJ297&lt;$AM$30, 0, IF(AM296+AL297&lt;$AM$31, IF(AM296+AL297+INT(AJ297/$AM$30)&gt;$AM$31, $AM$31-AM296-AL297, INT(AJ297/$AM$30)),0))</f>
        <v>8</v>
      </c>
      <c r="AL297" s="46">
        <f t="shared" si="131"/>
        <v>-7</v>
      </c>
      <c r="AM297" s="46">
        <f t="shared" ref="AM297:AM360" si="152">AM296+AK297+AL297</f>
        <v>304</v>
      </c>
      <c r="AN297" s="50">
        <f t="shared" si="140"/>
        <v>3.509999999999891E-2</v>
      </c>
      <c r="AO297" s="42">
        <f t="shared" ref="AO297:AO360" si="153">IF(AN297&lt;$AQ$30, 0, IF(AQ296+AP297&lt;$AQ$31, IF(AQ296+AP297+INT(AN297/$AQ$30)&gt;$AQ$31, $AQ$31-AQ296-AP297, INT(AN297/$AQ$30)),0))</f>
        <v>0</v>
      </c>
      <c r="AP297" s="46">
        <f t="shared" si="132"/>
        <v>0</v>
      </c>
      <c r="AQ297" s="46">
        <f t="shared" ref="AQ297:AQ360" si="154">AQ296+AO297+AP297</f>
        <v>0</v>
      </c>
      <c r="AR297" s="50">
        <f t="shared" si="141"/>
        <v>3.509999999999891E-2</v>
      </c>
      <c r="AS297" s="42">
        <f t="shared" ref="AS297:AS360" si="155">IF(AR297&lt;$AU$30, 0, IF(AU296+AT297&lt;$AU$31, IF(AU296+AT297+INT(AR297/$AU$30)&gt;$AU$31, $AU$31-AU296-AT297, INT(AR297/$AU$30)),0))</f>
        <v>0</v>
      </c>
      <c r="AT297" s="46">
        <f t="shared" si="133"/>
        <v>0</v>
      </c>
      <c r="AU297" s="46">
        <f t="shared" ref="AU297:AU360" si="156">AU296+AS297+AT297</f>
        <v>0</v>
      </c>
      <c r="AV297" s="51">
        <f t="shared" si="142"/>
        <v>3.509999999999891E-2</v>
      </c>
      <c r="AW297" s="42">
        <f t="shared" si="143"/>
        <v>0.44309999999999888</v>
      </c>
      <c r="AX297" s="43">
        <f t="shared" si="144"/>
        <v>-0.40799999999999997</v>
      </c>
      <c r="AY297" s="42">
        <f t="shared" si="135"/>
        <v>604</v>
      </c>
      <c r="AZ297" s="52">
        <f t="shared" si="136"/>
        <v>16.943999999999999</v>
      </c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  <c r="QR297" s="35"/>
      <c r="QS297" s="35"/>
      <c r="QT297" s="35"/>
      <c r="QU297" s="35"/>
      <c r="QV297" s="35"/>
      <c r="QW297" s="35"/>
      <c r="QX297" s="35"/>
      <c r="QY297" s="35"/>
      <c r="QZ297" s="35"/>
      <c r="RA297" s="35"/>
      <c r="RB297" s="35"/>
      <c r="RC297" s="35"/>
      <c r="RD297" s="35"/>
      <c r="RE297" s="35"/>
      <c r="RF297" s="35"/>
      <c r="RG297" s="35"/>
      <c r="RH297" s="35"/>
      <c r="RI297" s="35"/>
      <c r="RJ297" s="35"/>
      <c r="RK297" s="35"/>
      <c r="RL297" s="35"/>
      <c r="RM297" s="35"/>
      <c r="RN297" s="35"/>
      <c r="RO297" s="35"/>
      <c r="RP297" s="35"/>
      <c r="RQ297" s="35"/>
      <c r="RR297" s="35"/>
      <c r="RS297" s="35"/>
      <c r="RT297" s="35"/>
      <c r="RU297" s="35"/>
      <c r="RV297" s="35"/>
      <c r="RW297" s="35"/>
      <c r="RX297" s="35"/>
      <c r="RY297" s="35"/>
      <c r="RZ297" s="35"/>
      <c r="SA297" s="35"/>
      <c r="SB297" s="35"/>
      <c r="SC297" s="35"/>
      <c r="SD297" s="35"/>
      <c r="SE297" s="35"/>
      <c r="SF297" s="35"/>
      <c r="SG297" s="35"/>
      <c r="SH297" s="35"/>
      <c r="SI297" s="35"/>
      <c r="SJ297" s="35"/>
      <c r="SK297" s="35"/>
      <c r="SL297" s="35"/>
      <c r="SM297" s="35"/>
      <c r="SN297" s="35"/>
      <c r="SO297" s="35"/>
      <c r="SP297" s="35"/>
      <c r="SQ297" s="35"/>
      <c r="SR297" s="35"/>
      <c r="SS297" s="35"/>
      <c r="ST297" s="35"/>
      <c r="SU297" s="35"/>
      <c r="SV297" s="35"/>
      <c r="SW297" s="35"/>
      <c r="SX297" s="35"/>
      <c r="SY297" s="35"/>
      <c r="SZ297" s="35"/>
      <c r="TA297" s="35"/>
      <c r="TB297" s="35"/>
      <c r="TC297" s="35"/>
      <c r="TD297" s="35"/>
      <c r="TE297" s="35"/>
      <c r="TF297" s="35"/>
      <c r="TG297" s="35"/>
      <c r="TH297" s="35"/>
      <c r="TI297" s="35"/>
      <c r="TJ297" s="35"/>
      <c r="TK297" s="35"/>
      <c r="TL297" s="35"/>
      <c r="TM297" s="35"/>
      <c r="TN297" s="35"/>
      <c r="TO297" s="35"/>
      <c r="TP297" s="35"/>
      <c r="TQ297" s="35"/>
      <c r="TR297" s="35"/>
      <c r="TS297" s="35"/>
      <c r="TT297" s="35"/>
      <c r="TU297" s="35"/>
      <c r="TV297" s="35"/>
      <c r="TW297" s="35"/>
      <c r="TX297" s="35"/>
      <c r="TY297" s="35"/>
      <c r="TZ297" s="35"/>
      <c r="UA297" s="35"/>
      <c r="UB297" s="35"/>
      <c r="UC297" s="35"/>
      <c r="UD297" s="35"/>
      <c r="UE297" s="35"/>
      <c r="UF297" s="35"/>
      <c r="UG297" s="35"/>
      <c r="UH297" s="35"/>
      <c r="UI297" s="35"/>
      <c r="UJ297" s="35"/>
      <c r="UK297" s="35"/>
      <c r="UL297" s="35"/>
      <c r="UM297" s="35"/>
      <c r="UN297" s="35"/>
      <c r="UO297" s="35"/>
      <c r="UP297" s="35"/>
      <c r="UQ297" s="35"/>
      <c r="UR297" s="35"/>
      <c r="US297" s="35"/>
      <c r="UT297" s="35"/>
      <c r="UU297" s="35"/>
      <c r="UV297" s="35"/>
      <c r="UW297" s="35"/>
      <c r="UX297" s="35"/>
      <c r="UY297" s="35"/>
      <c r="UZ297" s="35"/>
      <c r="VA297" s="35"/>
      <c r="VB297" s="35"/>
      <c r="VC297" s="35"/>
      <c r="VD297" s="35"/>
      <c r="VE297" s="35"/>
      <c r="VF297" s="35"/>
      <c r="VG297" s="35"/>
      <c r="VH297" s="35"/>
      <c r="VI297" s="35"/>
      <c r="VJ297" s="35"/>
      <c r="VK297" s="35"/>
      <c r="VL297" s="35"/>
      <c r="VM297" s="35"/>
      <c r="VN297" s="35"/>
      <c r="VO297" s="35"/>
      <c r="VP297" s="35"/>
      <c r="VQ297" s="35"/>
      <c r="VR297" s="35"/>
      <c r="VS297" s="35"/>
      <c r="VT297" s="35"/>
      <c r="VU297" s="35"/>
      <c r="VV297" s="35"/>
      <c r="VW297" s="35"/>
      <c r="VX297" s="35"/>
      <c r="VY297" s="35"/>
      <c r="VZ297" s="35"/>
      <c r="WA297" s="35"/>
      <c r="WB297" s="35"/>
      <c r="WC297" s="35"/>
      <c r="WD297" s="35"/>
      <c r="WE297" s="35"/>
      <c r="WF297" s="35"/>
      <c r="WG297" s="35"/>
      <c r="WH297" s="35"/>
      <c r="WI297" s="35"/>
      <c r="WJ297" s="35"/>
      <c r="WK297" s="35"/>
      <c r="WL297" s="35"/>
      <c r="WM297" s="35"/>
      <c r="WN297" s="35"/>
      <c r="WO297" s="35"/>
      <c r="WP297" s="35"/>
      <c r="WQ297" s="35"/>
      <c r="WR297" s="35"/>
      <c r="WS297" s="35"/>
      <c r="WT297" s="35"/>
      <c r="WU297" s="35"/>
      <c r="WV297" s="35"/>
      <c r="WW297" s="35"/>
      <c r="WX297" s="35"/>
      <c r="WY297" s="35"/>
      <c r="WZ297" s="35"/>
      <c r="XA297" s="35"/>
      <c r="XB297" s="35"/>
      <c r="XC297" s="35"/>
      <c r="XD297" s="35"/>
      <c r="XE297" s="35"/>
      <c r="XF297" s="35"/>
      <c r="XG297" s="35"/>
      <c r="XH297" s="35"/>
      <c r="XI297" s="35"/>
      <c r="XJ297" s="35"/>
      <c r="XK297" s="35"/>
      <c r="XL297" s="35"/>
      <c r="XM297" s="35"/>
      <c r="XN297" s="35"/>
      <c r="XO297" s="35"/>
      <c r="XP297" s="35"/>
      <c r="XQ297" s="35"/>
      <c r="XR297" s="35"/>
      <c r="XS297" s="35"/>
      <c r="XT297" s="35"/>
      <c r="XU297" s="35"/>
      <c r="XV297" s="35"/>
      <c r="XW297" s="35"/>
      <c r="XX297" s="35"/>
      <c r="XY297" s="35"/>
      <c r="XZ297" s="35"/>
      <c r="YA297" s="35"/>
      <c r="YB297" s="35"/>
      <c r="YC297" s="35"/>
      <c r="YD297" s="35"/>
      <c r="YE297" s="35"/>
      <c r="YF297" s="35"/>
      <c r="YG297" s="35"/>
      <c r="YH297" s="35"/>
      <c r="YI297" s="35"/>
      <c r="YJ297" s="35"/>
      <c r="YK297" s="35"/>
      <c r="YL297" s="35"/>
      <c r="YM297" s="35"/>
      <c r="YN297" s="35"/>
      <c r="YO297" s="35"/>
      <c r="YP297" s="35"/>
      <c r="YQ297" s="35"/>
      <c r="YR297" s="35"/>
      <c r="YS297" s="35"/>
      <c r="YT297" s="35"/>
      <c r="YU297" s="35"/>
      <c r="YV297" s="35"/>
      <c r="YW297" s="35"/>
      <c r="YX297" s="35"/>
      <c r="YY297" s="35"/>
      <c r="YZ297" s="35"/>
      <c r="ZA297" s="35"/>
      <c r="ZB297" s="35"/>
      <c r="ZC297" s="35"/>
      <c r="ZD297" s="35"/>
      <c r="ZE297" s="35"/>
      <c r="ZF297" s="35"/>
      <c r="ZG297" s="35"/>
      <c r="ZH297" s="35"/>
      <c r="ZI297" s="35"/>
      <c r="ZJ297" s="35"/>
      <c r="ZK297" s="35"/>
      <c r="ZL297" s="35"/>
      <c r="ZM297" s="35"/>
      <c r="ZN297" s="35"/>
      <c r="ZO297" s="35"/>
      <c r="ZP297" s="35"/>
      <c r="ZQ297" s="35"/>
      <c r="ZR297" s="35"/>
      <c r="ZS297" s="35"/>
      <c r="ZT297" s="35"/>
      <c r="ZU297" s="35"/>
      <c r="ZV297" s="35"/>
      <c r="ZW297" s="35"/>
      <c r="ZX297" s="35"/>
      <c r="ZY297" s="35"/>
      <c r="ZZ297" s="35"/>
      <c r="AAA297" s="35"/>
      <c r="AAB297" s="35"/>
      <c r="AAC297" s="35"/>
      <c r="AAD297" s="35"/>
      <c r="AAE297" s="35"/>
      <c r="AAF297" s="35"/>
      <c r="AAG297" s="35"/>
      <c r="AAH297" s="35"/>
      <c r="AAI297" s="35"/>
      <c r="AAJ297" s="35"/>
      <c r="AAK297" s="35"/>
      <c r="AAL297" s="35"/>
      <c r="AAM297" s="35"/>
      <c r="AAN297" s="35"/>
      <c r="AAO297" s="35"/>
      <c r="AAP297" s="35"/>
      <c r="AAQ297" s="35"/>
      <c r="AAR297" s="35"/>
      <c r="AAS297" s="35"/>
      <c r="AAT297" s="35"/>
      <c r="AAU297" s="35"/>
      <c r="AAV297" s="35"/>
      <c r="AAW297" s="35"/>
      <c r="AAX297" s="35"/>
      <c r="AAY297" s="35"/>
      <c r="AAZ297" s="35"/>
      <c r="ABA297" s="35"/>
      <c r="ABB297" s="35"/>
      <c r="ABC297" s="35"/>
      <c r="ABD297" s="35"/>
      <c r="ABE297" s="35"/>
      <c r="ABF297" s="35"/>
      <c r="ABG297" s="35"/>
      <c r="ABH297" s="35"/>
      <c r="ABI297" s="35"/>
      <c r="ABJ297" s="35"/>
      <c r="ABK297" s="35"/>
      <c r="ABL297" s="35"/>
      <c r="ABM297" s="35"/>
      <c r="ABN297" s="35"/>
      <c r="ABO297" s="35"/>
      <c r="ABP297" s="35"/>
      <c r="ABQ297" s="35"/>
      <c r="ABR297" s="35"/>
      <c r="ABS297" s="35"/>
      <c r="ABT297" s="35"/>
      <c r="ABU297" s="35"/>
      <c r="ABV297" s="35"/>
      <c r="ABW297" s="35"/>
      <c r="ABX297" s="35"/>
      <c r="ABY297" s="35"/>
      <c r="ABZ297" s="35"/>
      <c r="ACA297" s="35"/>
      <c r="ACB297" s="35"/>
      <c r="ACC297" s="35"/>
      <c r="ACD297" s="35"/>
      <c r="ACE297" s="35"/>
      <c r="ACF297" s="35"/>
      <c r="ACG297" s="35"/>
      <c r="ACH297" s="35"/>
      <c r="ACI297" s="35"/>
      <c r="ACJ297" s="35"/>
      <c r="ACK297" s="35"/>
      <c r="ACL297" s="35"/>
      <c r="ACM297" s="35"/>
      <c r="ACN297" s="35"/>
      <c r="ACO297" s="35"/>
      <c r="ACP297" s="35"/>
      <c r="ACQ297" s="35"/>
      <c r="ACR297" s="35"/>
      <c r="ACS297" s="35"/>
      <c r="ACT297" s="35"/>
      <c r="ACU297" s="35"/>
      <c r="ACV297" s="35"/>
      <c r="ACW297" s="35"/>
      <c r="ACX297" s="35"/>
      <c r="ACY297" s="35"/>
      <c r="ACZ297" s="35"/>
      <c r="ADA297" s="35"/>
      <c r="ADB297" s="35"/>
      <c r="ADC297" s="35"/>
      <c r="ADD297" s="35"/>
      <c r="ADE297" s="35"/>
      <c r="ADF297" s="35"/>
      <c r="ADG297" s="35"/>
      <c r="ADH297" s="35"/>
      <c r="ADI297" s="35"/>
      <c r="ADJ297" s="35"/>
      <c r="ADK297" s="35"/>
      <c r="ADL297" s="35"/>
      <c r="ADM297" s="35"/>
      <c r="ADN297" s="35"/>
      <c r="ADO297" s="35"/>
      <c r="ADP297" s="35"/>
      <c r="ADQ297" s="35"/>
      <c r="ADR297" s="35"/>
      <c r="ADS297" s="35"/>
      <c r="ADT297" s="35"/>
      <c r="ADU297" s="35"/>
      <c r="ADV297" s="35"/>
      <c r="ADW297" s="35"/>
      <c r="ADX297" s="35"/>
      <c r="ADY297" s="35"/>
      <c r="ADZ297" s="35"/>
      <c r="AEA297" s="35"/>
      <c r="AEB297" s="35"/>
      <c r="AEC297" s="35"/>
      <c r="AED297" s="35"/>
      <c r="AEE297" s="35"/>
      <c r="AEF297" s="35"/>
      <c r="AEG297" s="35"/>
      <c r="AEH297" s="35"/>
      <c r="AEI297" s="35"/>
      <c r="AEJ297" s="35"/>
      <c r="AEK297" s="35"/>
      <c r="AEL297" s="35"/>
      <c r="AEM297" s="35"/>
      <c r="AEN297" s="35"/>
      <c r="AEO297" s="35"/>
      <c r="AEP297" s="35"/>
      <c r="AEQ297" s="35"/>
      <c r="AER297" s="35"/>
      <c r="AES297" s="35"/>
      <c r="AET297" s="35"/>
      <c r="AEU297" s="35"/>
      <c r="AEV297" s="35"/>
      <c r="AEW297" s="35"/>
      <c r="AEX297" s="35"/>
      <c r="AEY297" s="35"/>
      <c r="AEZ297" s="35"/>
      <c r="AFA297" s="35"/>
      <c r="AFB297" s="35"/>
      <c r="AFC297" s="35"/>
      <c r="AFD297" s="35"/>
      <c r="AFE297" s="35"/>
      <c r="AFF297" s="35"/>
      <c r="AFG297" s="35"/>
      <c r="AFH297" s="35"/>
      <c r="AFI297" s="35"/>
      <c r="AFJ297" s="35"/>
      <c r="AFK297" s="35"/>
      <c r="AFL297" s="35"/>
      <c r="AFM297" s="35"/>
      <c r="AFN297" s="35"/>
      <c r="AFO297" s="35"/>
      <c r="AFP297" s="35"/>
      <c r="AFQ297" s="35"/>
      <c r="AFR297" s="35"/>
      <c r="AFS297" s="35"/>
      <c r="AFT297" s="35"/>
      <c r="AFU297" s="35"/>
      <c r="AFV297" s="35"/>
      <c r="AFW297" s="35"/>
      <c r="AFX297" s="35"/>
      <c r="AFY297" s="35"/>
      <c r="AFZ297" s="35"/>
      <c r="AGA297" s="35"/>
      <c r="AGB297" s="35"/>
      <c r="AGC297" s="35"/>
      <c r="AGD297" s="35"/>
      <c r="AGE297" s="35"/>
      <c r="AGF297" s="35"/>
      <c r="AGG297" s="35"/>
      <c r="AGH297" s="35"/>
      <c r="AGI297" s="35"/>
      <c r="AGJ297" s="35"/>
      <c r="AGK297" s="35"/>
      <c r="AGL297" s="35"/>
      <c r="AGM297" s="35"/>
      <c r="AGN297" s="35"/>
      <c r="AGO297" s="35"/>
      <c r="AGP297" s="35"/>
      <c r="AGQ297" s="35"/>
      <c r="AGR297" s="35"/>
      <c r="AGS297" s="35"/>
      <c r="AGT297" s="35"/>
      <c r="AGU297" s="35"/>
      <c r="AGV297" s="35"/>
      <c r="AGW297" s="35"/>
      <c r="AGX297" s="35"/>
      <c r="AGY297" s="35"/>
      <c r="AGZ297" s="35"/>
      <c r="AHA297" s="35"/>
      <c r="AHB297" s="35"/>
      <c r="AHC297" s="35"/>
      <c r="AHD297" s="35"/>
      <c r="AHE297" s="35"/>
      <c r="AHF297" s="35"/>
      <c r="AHG297" s="35"/>
      <c r="AHH297" s="35"/>
      <c r="AHI297" s="35"/>
      <c r="AHJ297" s="35"/>
      <c r="AHK297" s="35"/>
      <c r="AHL297" s="35"/>
      <c r="AHM297" s="35"/>
      <c r="AHN297" s="35"/>
      <c r="AHO297" s="35"/>
      <c r="AHP297" s="35"/>
      <c r="AHQ297" s="35"/>
      <c r="AHR297" s="35"/>
      <c r="AHS297" s="35"/>
      <c r="AHT297" s="35"/>
      <c r="AHU297" s="35"/>
      <c r="AHV297" s="35"/>
      <c r="AHW297" s="35"/>
      <c r="AHX297" s="35"/>
      <c r="AHY297" s="35"/>
      <c r="AHZ297" s="35"/>
      <c r="AIA297" s="35"/>
      <c r="AIB297" s="35"/>
      <c r="AIC297" s="35"/>
      <c r="AID297" s="35"/>
      <c r="AIE297" s="35"/>
      <c r="AIF297" s="35"/>
      <c r="AIG297" s="35"/>
      <c r="AIH297" s="35"/>
      <c r="AII297" s="35"/>
      <c r="AIJ297" s="35"/>
      <c r="AIK297" s="35"/>
      <c r="AIL297" s="35"/>
      <c r="AIM297" s="35"/>
      <c r="AIN297" s="35"/>
      <c r="AIO297" s="35"/>
      <c r="AIP297" s="35"/>
      <c r="AIQ297" s="35"/>
      <c r="AIR297" s="35"/>
      <c r="AIS297" s="35"/>
      <c r="AIT297" s="35"/>
      <c r="AIU297" s="35"/>
      <c r="AIV297" s="35"/>
      <c r="AIW297" s="35"/>
      <c r="AIX297" s="35"/>
      <c r="AIY297" s="35"/>
      <c r="AIZ297" s="35"/>
      <c r="AJA297" s="35"/>
      <c r="AJB297" s="35"/>
      <c r="AJC297" s="35"/>
      <c r="AJD297" s="35"/>
      <c r="AJE297" s="35"/>
      <c r="AJF297" s="35"/>
      <c r="AJG297" s="35"/>
      <c r="AJH297" s="35"/>
      <c r="AJI297" s="35"/>
      <c r="AJJ297" s="35"/>
      <c r="AJK297" s="35"/>
      <c r="AJL297" s="35"/>
      <c r="AJM297" s="35"/>
      <c r="AJN297" s="35"/>
      <c r="AJO297" s="35"/>
      <c r="AJP297" s="35"/>
      <c r="AJQ297" s="35"/>
      <c r="AJR297" s="35"/>
      <c r="AJS297" s="35"/>
      <c r="AJT297" s="35"/>
      <c r="AJU297" s="35"/>
      <c r="AJV297" s="35"/>
      <c r="AJW297" s="35"/>
      <c r="AJX297" s="35"/>
      <c r="AJY297" s="35"/>
      <c r="AJZ297" s="35"/>
      <c r="AKA297" s="35"/>
      <c r="AKB297" s="35"/>
      <c r="AKC297" s="35"/>
      <c r="AKD297" s="35"/>
      <c r="AKE297" s="35"/>
      <c r="AKF297" s="35"/>
      <c r="AKG297" s="35"/>
      <c r="AKH297" s="35"/>
      <c r="AKI297" s="35"/>
      <c r="AKJ297" s="35"/>
      <c r="AKK297" s="35"/>
      <c r="AKL297" s="35"/>
      <c r="AKM297" s="35"/>
      <c r="AKN297" s="35"/>
      <c r="AKO297" s="35"/>
      <c r="AKP297" s="35"/>
      <c r="AKQ297" s="35"/>
      <c r="AKR297" s="35"/>
      <c r="AKS297" s="35"/>
      <c r="AKT297" s="35"/>
      <c r="AKU297" s="35"/>
      <c r="AKV297" s="35"/>
      <c r="AKW297" s="35"/>
      <c r="AKX297" s="35"/>
      <c r="AKY297" s="35"/>
      <c r="AKZ297" s="35"/>
      <c r="ALA297" s="35"/>
      <c r="ALB297" s="35"/>
      <c r="ALC297" s="35"/>
      <c r="ALD297" s="35"/>
      <c r="ALE297" s="35"/>
      <c r="ALF297" s="35"/>
      <c r="ALG297" s="35"/>
      <c r="ALH297" s="35"/>
      <c r="ALI297" s="35"/>
      <c r="ALJ297" s="35"/>
      <c r="ALK297" s="35"/>
      <c r="ALL297" s="35"/>
      <c r="ALM297" s="35"/>
      <c r="ALN297" s="35"/>
      <c r="ALO297" s="35"/>
      <c r="ALP297" s="35"/>
      <c r="ALQ297" s="35"/>
      <c r="ALR297" s="35"/>
      <c r="ALS297" s="35"/>
      <c r="ALT297" s="35"/>
      <c r="ALU297" s="35"/>
      <c r="ALV297" s="35"/>
      <c r="ALW297" s="35"/>
      <c r="ALX297" s="35"/>
      <c r="ALY297" s="35"/>
      <c r="ALZ297" s="35"/>
      <c r="AMA297" s="35"/>
    </row>
    <row r="298" spans="14:1015">
      <c r="N298" s="3">
        <f>Y298*info!T$4+AC298*info!T$5+AG298*info!T$6+AK298*info!T$7+N297</f>
        <v>8.1353999999999935</v>
      </c>
      <c r="P298" s="45">
        <v>258</v>
      </c>
      <c r="Q298" s="131"/>
      <c r="R298" s="131"/>
      <c r="S298" s="161">
        <f t="shared" ref="S298:S361" si="157">(AA297*$AA$30/$AA$33)*($AA$35-1)+(AE297*$AE$30/$AE$33)*($AE$35-1)+(AI297*$AI$30/$AI$33)*($AI$35-1)+(AM297*$AM$30/$AM$33)*($AM$35-1)+(AQ297*$AQ$30/$AQ$33)*($AQ$35-1)+(AU297*$AU$30/$AU$33)*($AU$35-1)</f>
        <v>4.5524901185770766E-2</v>
      </c>
      <c r="T298" s="169">
        <f>AA297*$AA$30*$AA$34*(1-$AA$32)+AE297*$AE$30*$AE$34*(1-$AE$32)+AI297*$AI$30*$AI$34*(1-$AI$32)+AM297*$AM$30*$AM$34*(1-$AM$32)+AQ297*$AQ$30*$AQ$34*(1-$AQ$32)+AU297*$AU$30*$AU$34*(1-$AU$32)+Q298-R298+AW297+AX297+Advance!G272</f>
        <v>0.45869999999999894</v>
      </c>
      <c r="U298" s="132">
        <f t="shared" si="134"/>
        <v>0</v>
      </c>
      <c r="V298" s="165">
        <f t="shared" si="145"/>
        <v>0.45869999999999894</v>
      </c>
      <c r="W298" s="166">
        <f t="shared" ref="W298:W361" si="158">+AZ298</f>
        <v>17.088000000000001</v>
      </c>
      <c r="X298" s="49"/>
      <c r="Y298" s="42">
        <f t="shared" si="137"/>
        <v>0</v>
      </c>
      <c r="Z298" s="46">
        <f t="shared" ref="Z298:Z361" si="159">IF($P298&lt;INT(AA$33),0,0-SUM(VLOOKUP($P298-(INT(AA$33)),$P$40:$AQ$405,10,0)))</f>
        <v>0</v>
      </c>
      <c r="AA298" s="47">
        <f t="shared" si="146"/>
        <v>0</v>
      </c>
      <c r="AB298" s="48">
        <f t="shared" si="147"/>
        <v>0.45869999999999894</v>
      </c>
      <c r="AC298" s="49">
        <f t="shared" si="148"/>
        <v>0</v>
      </c>
      <c r="AD298" s="46">
        <f t="shared" ref="AD298:AD361" si="160">IF($P298&lt;INT(+AE$33),0,0-SUM(VLOOKUP($P298-(INT(AE$33)),$P$40:$AX$405,14,0)))</f>
        <v>0</v>
      </c>
      <c r="AE298" s="46">
        <f t="shared" si="149"/>
        <v>100</v>
      </c>
      <c r="AF298" s="50">
        <f t="shared" si="138"/>
        <v>0.45869999999999894</v>
      </c>
      <c r="AG298" s="42">
        <f t="shared" ref="AG298:AG361" si="161">IF(AF298&lt;$AI$30, 0, IF(AI297+AH298&lt;$AI$31, IF(AI297+AH298+INT(AF298/$AI$30)&gt;$AI$31, $AI$31-AI297-AH298, INT(AF298/$AI$30)),0))</f>
        <v>4</v>
      </c>
      <c r="AH298" s="46">
        <f t="shared" ref="AH298:AH361" si="162">IF($P298&lt;INT(+AI$33),0,0-SUM(VLOOKUP($P298-(INT(AI$33)),$P$40:$AX$405,18,0)))</f>
        <v>-4</v>
      </c>
      <c r="AI298" s="46">
        <f t="shared" si="150"/>
        <v>200</v>
      </c>
      <c r="AJ298" s="50">
        <f t="shared" si="139"/>
        <v>0.36269999999999891</v>
      </c>
      <c r="AK298" s="42">
        <f t="shared" si="151"/>
        <v>10</v>
      </c>
      <c r="AL298" s="46">
        <f t="shared" ref="AL298:AL361" si="163">IF($P298&lt;INT(+AM$33),0,0-SUM(VLOOKUP($P298-(INT(AM$33)),$P$40:$AX$405,22,0)))</f>
        <v>-6</v>
      </c>
      <c r="AM298" s="46">
        <f t="shared" si="152"/>
        <v>308</v>
      </c>
      <c r="AN298" s="50">
        <f t="shared" si="140"/>
        <v>2.6999999999989255E-3</v>
      </c>
      <c r="AO298" s="42">
        <f t="shared" si="153"/>
        <v>0</v>
      </c>
      <c r="AP298" s="46">
        <f t="shared" ref="AP298:AP361" si="164">IF($P298&lt;INT(+AQ$33),0,0-SUM(VLOOKUP($P298-(INT(AQ$33)),$P$40:$AX$405,26,0)))</f>
        <v>0</v>
      </c>
      <c r="AQ298" s="46">
        <f t="shared" si="154"/>
        <v>0</v>
      </c>
      <c r="AR298" s="50">
        <f t="shared" si="141"/>
        <v>2.6999999999989255E-3</v>
      </c>
      <c r="AS298" s="42">
        <f t="shared" si="155"/>
        <v>0</v>
      </c>
      <c r="AT298" s="46">
        <f t="shared" ref="AT298:AT361" si="165">IF($P298&lt;INT(+AU$33),0,0-SUM(VLOOKUP($P298-(INT(AU$33)),$P$40:$AX$405,30,0)))</f>
        <v>0</v>
      </c>
      <c r="AU298" s="46">
        <f t="shared" si="156"/>
        <v>0</v>
      </c>
      <c r="AV298" s="51">
        <f t="shared" si="142"/>
        <v>2.6999999999989255E-3</v>
      </c>
      <c r="AW298" s="42">
        <f t="shared" si="143"/>
        <v>0.45869999999999894</v>
      </c>
      <c r="AX298" s="43">
        <f t="shared" si="144"/>
        <v>-0.45599999999999996</v>
      </c>
      <c r="AY298" s="42">
        <f t="shared" si="135"/>
        <v>608</v>
      </c>
      <c r="AZ298" s="52">
        <f t="shared" si="136"/>
        <v>17.088000000000001</v>
      </c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  <c r="QR298" s="35"/>
      <c r="QS298" s="35"/>
      <c r="QT298" s="35"/>
      <c r="QU298" s="35"/>
      <c r="QV298" s="35"/>
      <c r="QW298" s="35"/>
      <c r="QX298" s="35"/>
      <c r="QY298" s="35"/>
      <c r="QZ298" s="35"/>
      <c r="RA298" s="35"/>
      <c r="RB298" s="35"/>
      <c r="RC298" s="35"/>
      <c r="RD298" s="35"/>
      <c r="RE298" s="35"/>
      <c r="RF298" s="35"/>
      <c r="RG298" s="35"/>
      <c r="RH298" s="35"/>
      <c r="RI298" s="35"/>
      <c r="RJ298" s="35"/>
      <c r="RK298" s="35"/>
      <c r="RL298" s="35"/>
      <c r="RM298" s="35"/>
      <c r="RN298" s="35"/>
      <c r="RO298" s="35"/>
      <c r="RP298" s="35"/>
      <c r="RQ298" s="35"/>
      <c r="RR298" s="35"/>
      <c r="RS298" s="35"/>
      <c r="RT298" s="35"/>
      <c r="RU298" s="35"/>
      <c r="RV298" s="35"/>
      <c r="RW298" s="35"/>
      <c r="RX298" s="35"/>
      <c r="RY298" s="35"/>
      <c r="RZ298" s="35"/>
      <c r="SA298" s="35"/>
      <c r="SB298" s="35"/>
      <c r="SC298" s="35"/>
      <c r="SD298" s="35"/>
      <c r="SE298" s="35"/>
      <c r="SF298" s="35"/>
      <c r="SG298" s="35"/>
      <c r="SH298" s="35"/>
      <c r="SI298" s="35"/>
      <c r="SJ298" s="35"/>
      <c r="SK298" s="35"/>
      <c r="SL298" s="35"/>
      <c r="SM298" s="35"/>
      <c r="SN298" s="35"/>
      <c r="SO298" s="35"/>
      <c r="SP298" s="35"/>
      <c r="SQ298" s="35"/>
      <c r="SR298" s="35"/>
      <c r="SS298" s="35"/>
      <c r="ST298" s="35"/>
      <c r="SU298" s="35"/>
      <c r="SV298" s="35"/>
      <c r="SW298" s="35"/>
      <c r="SX298" s="35"/>
      <c r="SY298" s="35"/>
      <c r="SZ298" s="35"/>
      <c r="TA298" s="35"/>
      <c r="TB298" s="35"/>
      <c r="TC298" s="35"/>
      <c r="TD298" s="35"/>
      <c r="TE298" s="35"/>
      <c r="TF298" s="35"/>
      <c r="TG298" s="35"/>
      <c r="TH298" s="35"/>
      <c r="TI298" s="35"/>
      <c r="TJ298" s="35"/>
      <c r="TK298" s="35"/>
      <c r="TL298" s="35"/>
      <c r="TM298" s="35"/>
      <c r="TN298" s="35"/>
      <c r="TO298" s="35"/>
      <c r="TP298" s="35"/>
      <c r="TQ298" s="35"/>
      <c r="TR298" s="35"/>
      <c r="TS298" s="35"/>
      <c r="TT298" s="35"/>
      <c r="TU298" s="35"/>
      <c r="TV298" s="35"/>
      <c r="TW298" s="35"/>
      <c r="TX298" s="35"/>
      <c r="TY298" s="35"/>
      <c r="TZ298" s="35"/>
      <c r="UA298" s="35"/>
      <c r="UB298" s="35"/>
      <c r="UC298" s="35"/>
      <c r="UD298" s="35"/>
      <c r="UE298" s="35"/>
      <c r="UF298" s="35"/>
      <c r="UG298" s="35"/>
      <c r="UH298" s="35"/>
      <c r="UI298" s="35"/>
      <c r="UJ298" s="35"/>
      <c r="UK298" s="35"/>
      <c r="UL298" s="35"/>
      <c r="UM298" s="35"/>
      <c r="UN298" s="35"/>
      <c r="UO298" s="35"/>
      <c r="UP298" s="35"/>
      <c r="UQ298" s="35"/>
      <c r="UR298" s="35"/>
      <c r="US298" s="35"/>
      <c r="UT298" s="35"/>
      <c r="UU298" s="35"/>
      <c r="UV298" s="35"/>
      <c r="UW298" s="35"/>
      <c r="UX298" s="35"/>
      <c r="UY298" s="35"/>
      <c r="UZ298" s="35"/>
      <c r="VA298" s="35"/>
      <c r="VB298" s="35"/>
      <c r="VC298" s="35"/>
      <c r="VD298" s="35"/>
      <c r="VE298" s="35"/>
      <c r="VF298" s="35"/>
      <c r="VG298" s="35"/>
      <c r="VH298" s="35"/>
      <c r="VI298" s="35"/>
      <c r="VJ298" s="35"/>
      <c r="VK298" s="35"/>
      <c r="VL298" s="35"/>
      <c r="VM298" s="35"/>
      <c r="VN298" s="35"/>
      <c r="VO298" s="35"/>
      <c r="VP298" s="35"/>
      <c r="VQ298" s="35"/>
      <c r="VR298" s="35"/>
      <c r="VS298" s="35"/>
      <c r="VT298" s="35"/>
      <c r="VU298" s="35"/>
      <c r="VV298" s="35"/>
      <c r="VW298" s="35"/>
      <c r="VX298" s="35"/>
      <c r="VY298" s="35"/>
      <c r="VZ298" s="35"/>
      <c r="WA298" s="35"/>
      <c r="WB298" s="35"/>
      <c r="WC298" s="35"/>
      <c r="WD298" s="35"/>
      <c r="WE298" s="35"/>
      <c r="WF298" s="35"/>
      <c r="WG298" s="35"/>
      <c r="WH298" s="35"/>
      <c r="WI298" s="35"/>
      <c r="WJ298" s="35"/>
      <c r="WK298" s="35"/>
      <c r="WL298" s="35"/>
      <c r="WM298" s="35"/>
      <c r="WN298" s="35"/>
      <c r="WO298" s="35"/>
      <c r="WP298" s="35"/>
      <c r="WQ298" s="35"/>
      <c r="WR298" s="35"/>
      <c r="WS298" s="35"/>
      <c r="WT298" s="35"/>
      <c r="WU298" s="35"/>
      <c r="WV298" s="35"/>
      <c r="WW298" s="35"/>
      <c r="WX298" s="35"/>
      <c r="WY298" s="35"/>
      <c r="WZ298" s="35"/>
      <c r="XA298" s="35"/>
      <c r="XB298" s="35"/>
      <c r="XC298" s="35"/>
      <c r="XD298" s="35"/>
      <c r="XE298" s="35"/>
      <c r="XF298" s="35"/>
      <c r="XG298" s="35"/>
      <c r="XH298" s="35"/>
      <c r="XI298" s="35"/>
      <c r="XJ298" s="35"/>
      <c r="XK298" s="35"/>
      <c r="XL298" s="35"/>
      <c r="XM298" s="35"/>
      <c r="XN298" s="35"/>
      <c r="XO298" s="35"/>
      <c r="XP298" s="35"/>
      <c r="XQ298" s="35"/>
      <c r="XR298" s="35"/>
      <c r="XS298" s="35"/>
      <c r="XT298" s="35"/>
      <c r="XU298" s="35"/>
      <c r="XV298" s="35"/>
      <c r="XW298" s="35"/>
      <c r="XX298" s="35"/>
      <c r="XY298" s="35"/>
      <c r="XZ298" s="35"/>
      <c r="YA298" s="35"/>
      <c r="YB298" s="35"/>
      <c r="YC298" s="35"/>
      <c r="YD298" s="35"/>
      <c r="YE298" s="35"/>
      <c r="YF298" s="35"/>
      <c r="YG298" s="35"/>
      <c r="YH298" s="35"/>
      <c r="YI298" s="35"/>
      <c r="YJ298" s="35"/>
      <c r="YK298" s="35"/>
      <c r="YL298" s="35"/>
      <c r="YM298" s="35"/>
      <c r="YN298" s="35"/>
      <c r="YO298" s="35"/>
      <c r="YP298" s="35"/>
      <c r="YQ298" s="35"/>
      <c r="YR298" s="35"/>
      <c r="YS298" s="35"/>
      <c r="YT298" s="35"/>
      <c r="YU298" s="35"/>
      <c r="YV298" s="35"/>
      <c r="YW298" s="35"/>
      <c r="YX298" s="35"/>
      <c r="YY298" s="35"/>
      <c r="YZ298" s="35"/>
      <c r="ZA298" s="35"/>
      <c r="ZB298" s="35"/>
      <c r="ZC298" s="35"/>
      <c r="ZD298" s="35"/>
      <c r="ZE298" s="35"/>
      <c r="ZF298" s="35"/>
      <c r="ZG298" s="35"/>
      <c r="ZH298" s="35"/>
      <c r="ZI298" s="35"/>
      <c r="ZJ298" s="35"/>
      <c r="ZK298" s="35"/>
      <c r="ZL298" s="35"/>
      <c r="ZM298" s="35"/>
      <c r="ZN298" s="35"/>
      <c r="ZO298" s="35"/>
      <c r="ZP298" s="35"/>
      <c r="ZQ298" s="35"/>
      <c r="ZR298" s="35"/>
      <c r="ZS298" s="35"/>
      <c r="ZT298" s="35"/>
      <c r="ZU298" s="35"/>
      <c r="ZV298" s="35"/>
      <c r="ZW298" s="35"/>
      <c r="ZX298" s="35"/>
      <c r="ZY298" s="35"/>
      <c r="ZZ298" s="35"/>
      <c r="AAA298" s="35"/>
      <c r="AAB298" s="35"/>
      <c r="AAC298" s="35"/>
      <c r="AAD298" s="35"/>
      <c r="AAE298" s="35"/>
      <c r="AAF298" s="35"/>
      <c r="AAG298" s="35"/>
      <c r="AAH298" s="35"/>
      <c r="AAI298" s="35"/>
      <c r="AAJ298" s="35"/>
      <c r="AAK298" s="35"/>
      <c r="AAL298" s="35"/>
      <c r="AAM298" s="35"/>
      <c r="AAN298" s="35"/>
      <c r="AAO298" s="35"/>
      <c r="AAP298" s="35"/>
      <c r="AAQ298" s="35"/>
      <c r="AAR298" s="35"/>
      <c r="AAS298" s="35"/>
      <c r="AAT298" s="35"/>
      <c r="AAU298" s="35"/>
      <c r="AAV298" s="35"/>
      <c r="AAW298" s="35"/>
      <c r="AAX298" s="35"/>
      <c r="AAY298" s="35"/>
      <c r="AAZ298" s="35"/>
      <c r="ABA298" s="35"/>
      <c r="ABB298" s="35"/>
      <c r="ABC298" s="35"/>
      <c r="ABD298" s="35"/>
      <c r="ABE298" s="35"/>
      <c r="ABF298" s="35"/>
      <c r="ABG298" s="35"/>
      <c r="ABH298" s="35"/>
      <c r="ABI298" s="35"/>
      <c r="ABJ298" s="35"/>
      <c r="ABK298" s="35"/>
      <c r="ABL298" s="35"/>
      <c r="ABM298" s="35"/>
      <c r="ABN298" s="35"/>
      <c r="ABO298" s="35"/>
      <c r="ABP298" s="35"/>
      <c r="ABQ298" s="35"/>
      <c r="ABR298" s="35"/>
      <c r="ABS298" s="35"/>
      <c r="ABT298" s="35"/>
      <c r="ABU298" s="35"/>
      <c r="ABV298" s="35"/>
      <c r="ABW298" s="35"/>
      <c r="ABX298" s="35"/>
      <c r="ABY298" s="35"/>
      <c r="ABZ298" s="35"/>
      <c r="ACA298" s="35"/>
      <c r="ACB298" s="35"/>
      <c r="ACC298" s="35"/>
      <c r="ACD298" s="35"/>
      <c r="ACE298" s="35"/>
      <c r="ACF298" s="35"/>
      <c r="ACG298" s="35"/>
      <c r="ACH298" s="35"/>
      <c r="ACI298" s="35"/>
      <c r="ACJ298" s="35"/>
      <c r="ACK298" s="35"/>
      <c r="ACL298" s="35"/>
      <c r="ACM298" s="35"/>
      <c r="ACN298" s="35"/>
      <c r="ACO298" s="35"/>
      <c r="ACP298" s="35"/>
      <c r="ACQ298" s="35"/>
      <c r="ACR298" s="35"/>
      <c r="ACS298" s="35"/>
      <c r="ACT298" s="35"/>
      <c r="ACU298" s="35"/>
      <c r="ACV298" s="35"/>
      <c r="ACW298" s="35"/>
      <c r="ACX298" s="35"/>
      <c r="ACY298" s="35"/>
      <c r="ACZ298" s="35"/>
      <c r="ADA298" s="35"/>
      <c r="ADB298" s="35"/>
      <c r="ADC298" s="35"/>
      <c r="ADD298" s="35"/>
      <c r="ADE298" s="35"/>
      <c r="ADF298" s="35"/>
      <c r="ADG298" s="35"/>
      <c r="ADH298" s="35"/>
      <c r="ADI298" s="35"/>
      <c r="ADJ298" s="35"/>
      <c r="ADK298" s="35"/>
      <c r="ADL298" s="35"/>
      <c r="ADM298" s="35"/>
      <c r="ADN298" s="35"/>
      <c r="ADO298" s="35"/>
      <c r="ADP298" s="35"/>
      <c r="ADQ298" s="35"/>
      <c r="ADR298" s="35"/>
      <c r="ADS298" s="35"/>
      <c r="ADT298" s="35"/>
      <c r="ADU298" s="35"/>
      <c r="ADV298" s="35"/>
      <c r="ADW298" s="35"/>
      <c r="ADX298" s="35"/>
      <c r="ADY298" s="35"/>
      <c r="ADZ298" s="35"/>
      <c r="AEA298" s="35"/>
      <c r="AEB298" s="35"/>
      <c r="AEC298" s="35"/>
      <c r="AED298" s="35"/>
      <c r="AEE298" s="35"/>
      <c r="AEF298" s="35"/>
      <c r="AEG298" s="35"/>
      <c r="AEH298" s="35"/>
      <c r="AEI298" s="35"/>
      <c r="AEJ298" s="35"/>
      <c r="AEK298" s="35"/>
      <c r="AEL298" s="35"/>
      <c r="AEM298" s="35"/>
      <c r="AEN298" s="35"/>
      <c r="AEO298" s="35"/>
      <c r="AEP298" s="35"/>
      <c r="AEQ298" s="35"/>
      <c r="AER298" s="35"/>
      <c r="AES298" s="35"/>
      <c r="AET298" s="35"/>
      <c r="AEU298" s="35"/>
      <c r="AEV298" s="35"/>
      <c r="AEW298" s="35"/>
      <c r="AEX298" s="35"/>
      <c r="AEY298" s="35"/>
      <c r="AEZ298" s="35"/>
      <c r="AFA298" s="35"/>
      <c r="AFB298" s="35"/>
      <c r="AFC298" s="35"/>
      <c r="AFD298" s="35"/>
      <c r="AFE298" s="35"/>
      <c r="AFF298" s="35"/>
      <c r="AFG298" s="35"/>
      <c r="AFH298" s="35"/>
      <c r="AFI298" s="35"/>
      <c r="AFJ298" s="35"/>
      <c r="AFK298" s="35"/>
      <c r="AFL298" s="35"/>
      <c r="AFM298" s="35"/>
      <c r="AFN298" s="35"/>
      <c r="AFO298" s="35"/>
      <c r="AFP298" s="35"/>
      <c r="AFQ298" s="35"/>
      <c r="AFR298" s="35"/>
      <c r="AFS298" s="35"/>
      <c r="AFT298" s="35"/>
      <c r="AFU298" s="35"/>
      <c r="AFV298" s="35"/>
      <c r="AFW298" s="35"/>
      <c r="AFX298" s="35"/>
      <c r="AFY298" s="35"/>
      <c r="AFZ298" s="35"/>
      <c r="AGA298" s="35"/>
      <c r="AGB298" s="35"/>
      <c r="AGC298" s="35"/>
      <c r="AGD298" s="35"/>
      <c r="AGE298" s="35"/>
      <c r="AGF298" s="35"/>
      <c r="AGG298" s="35"/>
      <c r="AGH298" s="35"/>
      <c r="AGI298" s="35"/>
      <c r="AGJ298" s="35"/>
      <c r="AGK298" s="35"/>
      <c r="AGL298" s="35"/>
      <c r="AGM298" s="35"/>
      <c r="AGN298" s="35"/>
      <c r="AGO298" s="35"/>
      <c r="AGP298" s="35"/>
      <c r="AGQ298" s="35"/>
      <c r="AGR298" s="35"/>
      <c r="AGS298" s="35"/>
      <c r="AGT298" s="35"/>
      <c r="AGU298" s="35"/>
      <c r="AGV298" s="35"/>
      <c r="AGW298" s="35"/>
      <c r="AGX298" s="35"/>
      <c r="AGY298" s="35"/>
      <c r="AGZ298" s="35"/>
      <c r="AHA298" s="35"/>
      <c r="AHB298" s="35"/>
      <c r="AHC298" s="35"/>
      <c r="AHD298" s="35"/>
      <c r="AHE298" s="35"/>
      <c r="AHF298" s="35"/>
      <c r="AHG298" s="35"/>
      <c r="AHH298" s="35"/>
      <c r="AHI298" s="35"/>
      <c r="AHJ298" s="35"/>
      <c r="AHK298" s="35"/>
      <c r="AHL298" s="35"/>
      <c r="AHM298" s="35"/>
      <c r="AHN298" s="35"/>
      <c r="AHO298" s="35"/>
      <c r="AHP298" s="35"/>
      <c r="AHQ298" s="35"/>
      <c r="AHR298" s="35"/>
      <c r="AHS298" s="35"/>
      <c r="AHT298" s="35"/>
      <c r="AHU298" s="35"/>
      <c r="AHV298" s="35"/>
      <c r="AHW298" s="35"/>
      <c r="AHX298" s="35"/>
      <c r="AHY298" s="35"/>
      <c r="AHZ298" s="35"/>
      <c r="AIA298" s="35"/>
      <c r="AIB298" s="35"/>
      <c r="AIC298" s="35"/>
      <c r="AID298" s="35"/>
      <c r="AIE298" s="35"/>
      <c r="AIF298" s="35"/>
      <c r="AIG298" s="35"/>
      <c r="AIH298" s="35"/>
      <c r="AII298" s="35"/>
      <c r="AIJ298" s="35"/>
      <c r="AIK298" s="35"/>
      <c r="AIL298" s="35"/>
      <c r="AIM298" s="35"/>
      <c r="AIN298" s="35"/>
      <c r="AIO298" s="35"/>
      <c r="AIP298" s="35"/>
      <c r="AIQ298" s="35"/>
      <c r="AIR298" s="35"/>
      <c r="AIS298" s="35"/>
      <c r="AIT298" s="35"/>
      <c r="AIU298" s="35"/>
      <c r="AIV298" s="35"/>
      <c r="AIW298" s="35"/>
      <c r="AIX298" s="35"/>
      <c r="AIY298" s="35"/>
      <c r="AIZ298" s="35"/>
      <c r="AJA298" s="35"/>
      <c r="AJB298" s="35"/>
      <c r="AJC298" s="35"/>
      <c r="AJD298" s="35"/>
      <c r="AJE298" s="35"/>
      <c r="AJF298" s="35"/>
      <c r="AJG298" s="35"/>
      <c r="AJH298" s="35"/>
      <c r="AJI298" s="35"/>
      <c r="AJJ298" s="35"/>
      <c r="AJK298" s="35"/>
      <c r="AJL298" s="35"/>
      <c r="AJM298" s="35"/>
      <c r="AJN298" s="35"/>
      <c r="AJO298" s="35"/>
      <c r="AJP298" s="35"/>
      <c r="AJQ298" s="35"/>
      <c r="AJR298" s="35"/>
      <c r="AJS298" s="35"/>
      <c r="AJT298" s="35"/>
      <c r="AJU298" s="35"/>
      <c r="AJV298" s="35"/>
      <c r="AJW298" s="35"/>
      <c r="AJX298" s="35"/>
      <c r="AJY298" s="35"/>
      <c r="AJZ298" s="35"/>
      <c r="AKA298" s="35"/>
      <c r="AKB298" s="35"/>
      <c r="AKC298" s="35"/>
      <c r="AKD298" s="35"/>
      <c r="AKE298" s="35"/>
      <c r="AKF298" s="35"/>
      <c r="AKG298" s="35"/>
      <c r="AKH298" s="35"/>
      <c r="AKI298" s="35"/>
      <c r="AKJ298" s="35"/>
      <c r="AKK298" s="35"/>
      <c r="AKL298" s="35"/>
      <c r="AKM298" s="35"/>
      <c r="AKN298" s="35"/>
      <c r="AKO298" s="35"/>
      <c r="AKP298" s="35"/>
      <c r="AKQ298" s="35"/>
      <c r="AKR298" s="35"/>
      <c r="AKS298" s="35"/>
      <c r="AKT298" s="35"/>
      <c r="AKU298" s="35"/>
      <c r="AKV298" s="35"/>
      <c r="AKW298" s="35"/>
      <c r="AKX298" s="35"/>
      <c r="AKY298" s="35"/>
      <c r="AKZ298" s="35"/>
      <c r="ALA298" s="35"/>
      <c r="ALB298" s="35"/>
      <c r="ALC298" s="35"/>
      <c r="ALD298" s="35"/>
      <c r="ALE298" s="35"/>
      <c r="ALF298" s="35"/>
      <c r="ALG298" s="35"/>
      <c r="ALH298" s="35"/>
      <c r="ALI298" s="35"/>
      <c r="ALJ298" s="35"/>
      <c r="ALK298" s="35"/>
      <c r="ALL298" s="35"/>
      <c r="ALM298" s="35"/>
      <c r="ALN298" s="35"/>
      <c r="ALO298" s="35"/>
      <c r="ALP298" s="35"/>
      <c r="ALQ298" s="35"/>
      <c r="ALR298" s="35"/>
      <c r="ALS298" s="35"/>
      <c r="ALT298" s="35"/>
      <c r="ALU298" s="35"/>
      <c r="ALV298" s="35"/>
      <c r="ALW298" s="35"/>
      <c r="ALX298" s="35"/>
      <c r="ALY298" s="35"/>
      <c r="ALZ298" s="35"/>
      <c r="AMA298" s="35"/>
    </row>
    <row r="299" spans="14:1015">
      <c r="N299" s="3">
        <f>Y299*info!T$4+AC299*info!T$5+AG299*info!T$6+AK299*info!T$7+N298</f>
        <v>8.1821999999999928</v>
      </c>
      <c r="P299" s="45">
        <v>259</v>
      </c>
      <c r="Q299" s="131"/>
      <c r="R299" s="131"/>
      <c r="S299" s="161">
        <f t="shared" si="157"/>
        <v>4.5852173913043491E-2</v>
      </c>
      <c r="T299" s="169">
        <f>AA298*$AA$30*$AA$34*(1-$AA$32)+AE298*$AE$30*$AE$34*(1-$AE$32)+AI298*$AI$30*$AI$34*(1-$AI$32)+AM298*$AM$30*$AM$34*(1-$AM$32)+AQ298*$AQ$30*$AQ$34*(1-$AQ$32)+AU298*$AU$30*$AU$34*(1-$AU$32)+Q299-R299+AW298+AX298+Advance!G273</f>
        <v>0.42989999999999906</v>
      </c>
      <c r="U299" s="132">
        <f t="shared" si="134"/>
        <v>0</v>
      </c>
      <c r="V299" s="165">
        <f t="shared" si="145"/>
        <v>0.42989999999999906</v>
      </c>
      <c r="W299" s="166">
        <f t="shared" si="158"/>
        <v>17.195999999999998</v>
      </c>
      <c r="X299" s="49"/>
      <c r="Y299" s="42">
        <f t="shared" si="137"/>
        <v>0</v>
      </c>
      <c r="Z299" s="46">
        <f t="shared" si="159"/>
        <v>0</v>
      </c>
      <c r="AA299" s="47">
        <f t="shared" si="146"/>
        <v>0</v>
      </c>
      <c r="AB299" s="48">
        <f t="shared" si="147"/>
        <v>0.42989999999999906</v>
      </c>
      <c r="AC299" s="49">
        <f t="shared" si="148"/>
        <v>0</v>
      </c>
      <c r="AD299" s="46">
        <f t="shared" si="160"/>
        <v>0</v>
      </c>
      <c r="AE299" s="46">
        <f t="shared" si="149"/>
        <v>100</v>
      </c>
      <c r="AF299" s="50">
        <f t="shared" si="138"/>
        <v>0.42989999999999906</v>
      </c>
      <c r="AG299" s="42">
        <f t="shared" si="161"/>
        <v>4</v>
      </c>
      <c r="AH299" s="46">
        <f t="shared" si="162"/>
        <v>-4</v>
      </c>
      <c r="AI299" s="46">
        <f t="shared" si="150"/>
        <v>200</v>
      </c>
      <c r="AJ299" s="50">
        <f t="shared" si="139"/>
        <v>0.33389999999999909</v>
      </c>
      <c r="AK299" s="42">
        <f t="shared" si="151"/>
        <v>9</v>
      </c>
      <c r="AL299" s="46">
        <f t="shared" si="163"/>
        <v>-6</v>
      </c>
      <c r="AM299" s="46">
        <f t="shared" si="152"/>
        <v>311</v>
      </c>
      <c r="AN299" s="50">
        <f t="shared" si="140"/>
        <v>9.8999999999991317E-3</v>
      </c>
      <c r="AO299" s="42">
        <f t="shared" si="153"/>
        <v>0</v>
      </c>
      <c r="AP299" s="46">
        <f t="shared" si="164"/>
        <v>0</v>
      </c>
      <c r="AQ299" s="46">
        <f t="shared" si="154"/>
        <v>0</v>
      </c>
      <c r="AR299" s="50">
        <f t="shared" si="141"/>
        <v>9.8999999999991317E-3</v>
      </c>
      <c r="AS299" s="42">
        <f t="shared" si="155"/>
        <v>0</v>
      </c>
      <c r="AT299" s="46">
        <f t="shared" si="165"/>
        <v>0</v>
      </c>
      <c r="AU299" s="46">
        <f t="shared" si="156"/>
        <v>0</v>
      </c>
      <c r="AV299" s="51">
        <f t="shared" si="142"/>
        <v>9.8999999999991317E-3</v>
      </c>
      <c r="AW299" s="42">
        <f t="shared" si="143"/>
        <v>0.42989999999999906</v>
      </c>
      <c r="AX299" s="43">
        <f t="shared" si="144"/>
        <v>-0.41999999999999993</v>
      </c>
      <c r="AY299" s="42">
        <f t="shared" si="135"/>
        <v>611</v>
      </c>
      <c r="AZ299" s="52">
        <f t="shared" si="136"/>
        <v>17.195999999999998</v>
      </c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  <c r="QR299" s="35"/>
      <c r="QS299" s="35"/>
      <c r="QT299" s="35"/>
      <c r="QU299" s="35"/>
      <c r="QV299" s="35"/>
      <c r="QW299" s="35"/>
      <c r="QX299" s="35"/>
      <c r="QY299" s="35"/>
      <c r="QZ299" s="35"/>
      <c r="RA299" s="35"/>
      <c r="RB299" s="35"/>
      <c r="RC299" s="35"/>
      <c r="RD299" s="35"/>
      <c r="RE299" s="35"/>
      <c r="RF299" s="35"/>
      <c r="RG299" s="35"/>
      <c r="RH299" s="35"/>
      <c r="RI299" s="35"/>
      <c r="RJ299" s="35"/>
      <c r="RK299" s="35"/>
      <c r="RL299" s="35"/>
      <c r="RM299" s="35"/>
      <c r="RN299" s="35"/>
      <c r="RO299" s="35"/>
      <c r="RP299" s="35"/>
      <c r="RQ299" s="35"/>
      <c r="RR299" s="35"/>
      <c r="RS299" s="35"/>
      <c r="RT299" s="35"/>
      <c r="RU299" s="35"/>
      <c r="RV299" s="35"/>
      <c r="RW299" s="35"/>
      <c r="RX299" s="35"/>
      <c r="RY299" s="35"/>
      <c r="RZ299" s="35"/>
      <c r="SA299" s="35"/>
      <c r="SB299" s="35"/>
      <c r="SC299" s="35"/>
      <c r="SD299" s="35"/>
      <c r="SE299" s="35"/>
      <c r="SF299" s="35"/>
      <c r="SG299" s="35"/>
      <c r="SH299" s="35"/>
      <c r="SI299" s="35"/>
      <c r="SJ299" s="35"/>
      <c r="SK299" s="35"/>
      <c r="SL299" s="35"/>
      <c r="SM299" s="35"/>
      <c r="SN299" s="35"/>
      <c r="SO299" s="35"/>
      <c r="SP299" s="35"/>
      <c r="SQ299" s="35"/>
      <c r="SR299" s="35"/>
      <c r="SS299" s="35"/>
      <c r="ST299" s="35"/>
      <c r="SU299" s="35"/>
      <c r="SV299" s="35"/>
      <c r="SW299" s="35"/>
      <c r="SX299" s="35"/>
      <c r="SY299" s="35"/>
      <c r="SZ299" s="35"/>
      <c r="TA299" s="35"/>
      <c r="TB299" s="35"/>
      <c r="TC299" s="35"/>
      <c r="TD299" s="35"/>
      <c r="TE299" s="35"/>
      <c r="TF299" s="35"/>
      <c r="TG299" s="35"/>
      <c r="TH299" s="35"/>
      <c r="TI299" s="35"/>
      <c r="TJ299" s="35"/>
      <c r="TK299" s="35"/>
      <c r="TL299" s="35"/>
      <c r="TM299" s="35"/>
      <c r="TN299" s="35"/>
      <c r="TO299" s="35"/>
      <c r="TP299" s="35"/>
      <c r="TQ299" s="35"/>
      <c r="TR299" s="35"/>
      <c r="TS299" s="35"/>
      <c r="TT299" s="35"/>
      <c r="TU299" s="35"/>
      <c r="TV299" s="35"/>
      <c r="TW299" s="35"/>
      <c r="TX299" s="35"/>
      <c r="TY299" s="35"/>
      <c r="TZ299" s="35"/>
      <c r="UA299" s="35"/>
      <c r="UB299" s="35"/>
      <c r="UC299" s="35"/>
      <c r="UD299" s="35"/>
      <c r="UE299" s="35"/>
      <c r="UF299" s="35"/>
      <c r="UG299" s="35"/>
      <c r="UH299" s="35"/>
      <c r="UI299" s="35"/>
      <c r="UJ299" s="35"/>
      <c r="UK299" s="35"/>
      <c r="UL299" s="35"/>
      <c r="UM299" s="35"/>
      <c r="UN299" s="35"/>
      <c r="UO299" s="35"/>
      <c r="UP299" s="35"/>
      <c r="UQ299" s="35"/>
      <c r="UR299" s="35"/>
      <c r="US299" s="35"/>
      <c r="UT299" s="35"/>
      <c r="UU299" s="35"/>
      <c r="UV299" s="35"/>
      <c r="UW299" s="35"/>
      <c r="UX299" s="35"/>
      <c r="UY299" s="35"/>
      <c r="UZ299" s="35"/>
      <c r="VA299" s="35"/>
      <c r="VB299" s="35"/>
      <c r="VC299" s="35"/>
      <c r="VD299" s="35"/>
      <c r="VE299" s="35"/>
      <c r="VF299" s="35"/>
      <c r="VG299" s="35"/>
      <c r="VH299" s="35"/>
      <c r="VI299" s="35"/>
      <c r="VJ299" s="35"/>
      <c r="VK299" s="35"/>
      <c r="VL299" s="35"/>
      <c r="VM299" s="35"/>
      <c r="VN299" s="35"/>
      <c r="VO299" s="35"/>
      <c r="VP299" s="35"/>
      <c r="VQ299" s="35"/>
      <c r="VR299" s="35"/>
      <c r="VS299" s="35"/>
      <c r="VT299" s="35"/>
      <c r="VU299" s="35"/>
      <c r="VV299" s="35"/>
      <c r="VW299" s="35"/>
      <c r="VX299" s="35"/>
      <c r="VY299" s="35"/>
      <c r="VZ299" s="35"/>
      <c r="WA299" s="35"/>
      <c r="WB299" s="35"/>
      <c r="WC299" s="35"/>
      <c r="WD299" s="35"/>
      <c r="WE299" s="35"/>
      <c r="WF299" s="35"/>
      <c r="WG299" s="35"/>
      <c r="WH299" s="35"/>
      <c r="WI299" s="35"/>
      <c r="WJ299" s="35"/>
      <c r="WK299" s="35"/>
      <c r="WL299" s="35"/>
      <c r="WM299" s="35"/>
      <c r="WN299" s="35"/>
      <c r="WO299" s="35"/>
      <c r="WP299" s="35"/>
      <c r="WQ299" s="35"/>
      <c r="WR299" s="35"/>
      <c r="WS299" s="35"/>
      <c r="WT299" s="35"/>
      <c r="WU299" s="35"/>
      <c r="WV299" s="35"/>
      <c r="WW299" s="35"/>
      <c r="WX299" s="35"/>
      <c r="WY299" s="35"/>
      <c r="WZ299" s="35"/>
      <c r="XA299" s="35"/>
      <c r="XB299" s="35"/>
      <c r="XC299" s="35"/>
      <c r="XD299" s="35"/>
      <c r="XE299" s="35"/>
      <c r="XF299" s="35"/>
      <c r="XG299" s="35"/>
      <c r="XH299" s="35"/>
      <c r="XI299" s="35"/>
      <c r="XJ299" s="35"/>
      <c r="XK299" s="35"/>
      <c r="XL299" s="35"/>
      <c r="XM299" s="35"/>
      <c r="XN299" s="35"/>
      <c r="XO299" s="35"/>
      <c r="XP299" s="35"/>
      <c r="XQ299" s="35"/>
      <c r="XR299" s="35"/>
      <c r="XS299" s="35"/>
      <c r="XT299" s="35"/>
      <c r="XU299" s="35"/>
      <c r="XV299" s="35"/>
      <c r="XW299" s="35"/>
      <c r="XX299" s="35"/>
      <c r="XY299" s="35"/>
      <c r="XZ299" s="35"/>
      <c r="YA299" s="35"/>
      <c r="YB299" s="35"/>
      <c r="YC299" s="35"/>
      <c r="YD299" s="35"/>
      <c r="YE299" s="35"/>
      <c r="YF299" s="35"/>
      <c r="YG299" s="35"/>
      <c r="YH299" s="35"/>
      <c r="YI299" s="35"/>
      <c r="YJ299" s="35"/>
      <c r="YK299" s="35"/>
      <c r="YL299" s="35"/>
      <c r="YM299" s="35"/>
      <c r="YN299" s="35"/>
      <c r="YO299" s="35"/>
      <c r="YP299" s="35"/>
      <c r="YQ299" s="35"/>
      <c r="YR299" s="35"/>
      <c r="YS299" s="35"/>
      <c r="YT299" s="35"/>
      <c r="YU299" s="35"/>
      <c r="YV299" s="35"/>
      <c r="YW299" s="35"/>
      <c r="YX299" s="35"/>
      <c r="YY299" s="35"/>
      <c r="YZ299" s="35"/>
      <c r="ZA299" s="35"/>
      <c r="ZB299" s="35"/>
      <c r="ZC299" s="35"/>
      <c r="ZD299" s="35"/>
      <c r="ZE299" s="35"/>
      <c r="ZF299" s="35"/>
      <c r="ZG299" s="35"/>
      <c r="ZH299" s="35"/>
      <c r="ZI299" s="35"/>
      <c r="ZJ299" s="35"/>
      <c r="ZK299" s="35"/>
      <c r="ZL299" s="35"/>
      <c r="ZM299" s="35"/>
      <c r="ZN299" s="35"/>
      <c r="ZO299" s="35"/>
      <c r="ZP299" s="35"/>
      <c r="ZQ299" s="35"/>
      <c r="ZR299" s="35"/>
      <c r="ZS299" s="35"/>
      <c r="ZT299" s="35"/>
      <c r="ZU299" s="35"/>
      <c r="ZV299" s="35"/>
      <c r="ZW299" s="35"/>
      <c r="ZX299" s="35"/>
      <c r="ZY299" s="35"/>
      <c r="ZZ299" s="35"/>
      <c r="AAA299" s="35"/>
      <c r="AAB299" s="35"/>
      <c r="AAC299" s="35"/>
      <c r="AAD299" s="35"/>
      <c r="AAE299" s="35"/>
      <c r="AAF299" s="35"/>
      <c r="AAG299" s="35"/>
      <c r="AAH299" s="35"/>
      <c r="AAI299" s="35"/>
      <c r="AAJ299" s="35"/>
      <c r="AAK299" s="35"/>
      <c r="AAL299" s="35"/>
      <c r="AAM299" s="35"/>
      <c r="AAN299" s="35"/>
      <c r="AAO299" s="35"/>
      <c r="AAP299" s="35"/>
      <c r="AAQ299" s="35"/>
      <c r="AAR299" s="35"/>
      <c r="AAS299" s="35"/>
      <c r="AAT299" s="35"/>
      <c r="AAU299" s="35"/>
      <c r="AAV299" s="35"/>
      <c r="AAW299" s="35"/>
      <c r="AAX299" s="35"/>
      <c r="AAY299" s="35"/>
      <c r="AAZ299" s="35"/>
      <c r="ABA299" s="35"/>
      <c r="ABB299" s="35"/>
      <c r="ABC299" s="35"/>
      <c r="ABD299" s="35"/>
      <c r="ABE299" s="35"/>
      <c r="ABF299" s="35"/>
      <c r="ABG299" s="35"/>
      <c r="ABH299" s="35"/>
      <c r="ABI299" s="35"/>
      <c r="ABJ299" s="35"/>
      <c r="ABK299" s="35"/>
      <c r="ABL299" s="35"/>
      <c r="ABM299" s="35"/>
      <c r="ABN299" s="35"/>
      <c r="ABO299" s="35"/>
      <c r="ABP299" s="35"/>
      <c r="ABQ299" s="35"/>
      <c r="ABR299" s="35"/>
      <c r="ABS299" s="35"/>
      <c r="ABT299" s="35"/>
      <c r="ABU299" s="35"/>
      <c r="ABV299" s="35"/>
      <c r="ABW299" s="35"/>
      <c r="ABX299" s="35"/>
      <c r="ABY299" s="35"/>
      <c r="ABZ299" s="35"/>
      <c r="ACA299" s="35"/>
      <c r="ACB299" s="35"/>
      <c r="ACC299" s="35"/>
      <c r="ACD299" s="35"/>
      <c r="ACE299" s="35"/>
      <c r="ACF299" s="35"/>
      <c r="ACG299" s="35"/>
      <c r="ACH299" s="35"/>
      <c r="ACI299" s="35"/>
      <c r="ACJ299" s="35"/>
      <c r="ACK299" s="35"/>
      <c r="ACL299" s="35"/>
      <c r="ACM299" s="35"/>
      <c r="ACN299" s="35"/>
      <c r="ACO299" s="35"/>
      <c r="ACP299" s="35"/>
      <c r="ACQ299" s="35"/>
      <c r="ACR299" s="35"/>
      <c r="ACS299" s="35"/>
      <c r="ACT299" s="35"/>
      <c r="ACU299" s="35"/>
      <c r="ACV299" s="35"/>
      <c r="ACW299" s="35"/>
      <c r="ACX299" s="35"/>
      <c r="ACY299" s="35"/>
      <c r="ACZ299" s="35"/>
      <c r="ADA299" s="35"/>
      <c r="ADB299" s="35"/>
      <c r="ADC299" s="35"/>
      <c r="ADD299" s="35"/>
      <c r="ADE299" s="35"/>
      <c r="ADF299" s="35"/>
      <c r="ADG299" s="35"/>
      <c r="ADH299" s="35"/>
      <c r="ADI299" s="35"/>
      <c r="ADJ299" s="35"/>
      <c r="ADK299" s="35"/>
      <c r="ADL299" s="35"/>
      <c r="ADM299" s="35"/>
      <c r="ADN299" s="35"/>
      <c r="ADO299" s="35"/>
      <c r="ADP299" s="35"/>
      <c r="ADQ299" s="35"/>
      <c r="ADR299" s="35"/>
      <c r="ADS299" s="35"/>
      <c r="ADT299" s="35"/>
      <c r="ADU299" s="35"/>
      <c r="ADV299" s="35"/>
      <c r="ADW299" s="35"/>
      <c r="ADX299" s="35"/>
      <c r="ADY299" s="35"/>
      <c r="ADZ299" s="35"/>
      <c r="AEA299" s="35"/>
      <c r="AEB299" s="35"/>
      <c r="AEC299" s="35"/>
      <c r="AED299" s="35"/>
      <c r="AEE299" s="35"/>
      <c r="AEF299" s="35"/>
      <c r="AEG299" s="35"/>
      <c r="AEH299" s="35"/>
      <c r="AEI299" s="35"/>
      <c r="AEJ299" s="35"/>
      <c r="AEK299" s="35"/>
      <c r="AEL299" s="35"/>
      <c r="AEM299" s="35"/>
      <c r="AEN299" s="35"/>
      <c r="AEO299" s="35"/>
      <c r="AEP299" s="35"/>
      <c r="AEQ299" s="35"/>
      <c r="AER299" s="35"/>
      <c r="AES299" s="35"/>
      <c r="AET299" s="35"/>
      <c r="AEU299" s="35"/>
      <c r="AEV299" s="35"/>
      <c r="AEW299" s="35"/>
      <c r="AEX299" s="35"/>
      <c r="AEY299" s="35"/>
      <c r="AEZ299" s="35"/>
      <c r="AFA299" s="35"/>
      <c r="AFB299" s="35"/>
      <c r="AFC299" s="35"/>
      <c r="AFD299" s="35"/>
      <c r="AFE299" s="35"/>
      <c r="AFF299" s="35"/>
      <c r="AFG299" s="35"/>
      <c r="AFH299" s="35"/>
      <c r="AFI299" s="35"/>
      <c r="AFJ299" s="35"/>
      <c r="AFK299" s="35"/>
      <c r="AFL299" s="35"/>
      <c r="AFM299" s="35"/>
      <c r="AFN299" s="35"/>
      <c r="AFO299" s="35"/>
      <c r="AFP299" s="35"/>
      <c r="AFQ299" s="35"/>
      <c r="AFR299" s="35"/>
      <c r="AFS299" s="35"/>
      <c r="AFT299" s="35"/>
      <c r="AFU299" s="35"/>
      <c r="AFV299" s="35"/>
      <c r="AFW299" s="35"/>
      <c r="AFX299" s="35"/>
      <c r="AFY299" s="35"/>
      <c r="AFZ299" s="35"/>
      <c r="AGA299" s="35"/>
      <c r="AGB299" s="35"/>
      <c r="AGC299" s="35"/>
      <c r="AGD299" s="35"/>
      <c r="AGE299" s="35"/>
      <c r="AGF299" s="35"/>
      <c r="AGG299" s="35"/>
      <c r="AGH299" s="35"/>
      <c r="AGI299" s="35"/>
      <c r="AGJ299" s="35"/>
      <c r="AGK299" s="35"/>
      <c r="AGL299" s="35"/>
      <c r="AGM299" s="35"/>
      <c r="AGN299" s="35"/>
      <c r="AGO299" s="35"/>
      <c r="AGP299" s="35"/>
      <c r="AGQ299" s="35"/>
      <c r="AGR299" s="35"/>
      <c r="AGS299" s="35"/>
      <c r="AGT299" s="35"/>
      <c r="AGU299" s="35"/>
      <c r="AGV299" s="35"/>
      <c r="AGW299" s="35"/>
      <c r="AGX299" s="35"/>
      <c r="AGY299" s="35"/>
      <c r="AGZ299" s="35"/>
      <c r="AHA299" s="35"/>
      <c r="AHB299" s="35"/>
      <c r="AHC299" s="35"/>
      <c r="AHD299" s="35"/>
      <c r="AHE299" s="35"/>
      <c r="AHF299" s="35"/>
      <c r="AHG299" s="35"/>
      <c r="AHH299" s="35"/>
      <c r="AHI299" s="35"/>
      <c r="AHJ299" s="35"/>
      <c r="AHK299" s="35"/>
      <c r="AHL299" s="35"/>
      <c r="AHM299" s="35"/>
      <c r="AHN299" s="35"/>
      <c r="AHO299" s="35"/>
      <c r="AHP299" s="35"/>
      <c r="AHQ299" s="35"/>
      <c r="AHR299" s="35"/>
      <c r="AHS299" s="35"/>
      <c r="AHT299" s="35"/>
      <c r="AHU299" s="35"/>
      <c r="AHV299" s="35"/>
      <c r="AHW299" s="35"/>
      <c r="AHX299" s="35"/>
      <c r="AHY299" s="35"/>
      <c r="AHZ299" s="35"/>
      <c r="AIA299" s="35"/>
      <c r="AIB299" s="35"/>
      <c r="AIC299" s="35"/>
      <c r="AID299" s="35"/>
      <c r="AIE299" s="35"/>
      <c r="AIF299" s="35"/>
      <c r="AIG299" s="35"/>
      <c r="AIH299" s="35"/>
      <c r="AII299" s="35"/>
      <c r="AIJ299" s="35"/>
      <c r="AIK299" s="35"/>
      <c r="AIL299" s="35"/>
      <c r="AIM299" s="35"/>
      <c r="AIN299" s="35"/>
      <c r="AIO299" s="35"/>
      <c r="AIP299" s="35"/>
      <c r="AIQ299" s="35"/>
      <c r="AIR299" s="35"/>
      <c r="AIS299" s="35"/>
      <c r="AIT299" s="35"/>
      <c r="AIU299" s="35"/>
      <c r="AIV299" s="35"/>
      <c r="AIW299" s="35"/>
      <c r="AIX299" s="35"/>
      <c r="AIY299" s="35"/>
      <c r="AIZ299" s="35"/>
      <c r="AJA299" s="35"/>
      <c r="AJB299" s="35"/>
      <c r="AJC299" s="35"/>
      <c r="AJD299" s="35"/>
      <c r="AJE299" s="35"/>
      <c r="AJF299" s="35"/>
      <c r="AJG299" s="35"/>
      <c r="AJH299" s="35"/>
      <c r="AJI299" s="35"/>
      <c r="AJJ299" s="35"/>
      <c r="AJK299" s="35"/>
      <c r="AJL299" s="35"/>
      <c r="AJM299" s="35"/>
      <c r="AJN299" s="35"/>
      <c r="AJO299" s="35"/>
      <c r="AJP299" s="35"/>
      <c r="AJQ299" s="35"/>
      <c r="AJR299" s="35"/>
      <c r="AJS299" s="35"/>
      <c r="AJT299" s="35"/>
      <c r="AJU299" s="35"/>
      <c r="AJV299" s="35"/>
      <c r="AJW299" s="35"/>
      <c r="AJX299" s="35"/>
      <c r="AJY299" s="35"/>
      <c r="AJZ299" s="35"/>
      <c r="AKA299" s="35"/>
      <c r="AKB299" s="35"/>
      <c r="AKC299" s="35"/>
      <c r="AKD299" s="35"/>
      <c r="AKE299" s="35"/>
      <c r="AKF299" s="35"/>
      <c r="AKG299" s="35"/>
      <c r="AKH299" s="35"/>
      <c r="AKI299" s="35"/>
      <c r="AKJ299" s="35"/>
      <c r="AKK299" s="35"/>
      <c r="AKL299" s="35"/>
      <c r="AKM299" s="35"/>
      <c r="AKN299" s="35"/>
      <c r="AKO299" s="35"/>
      <c r="AKP299" s="35"/>
      <c r="AKQ299" s="35"/>
      <c r="AKR299" s="35"/>
      <c r="AKS299" s="35"/>
      <c r="AKT299" s="35"/>
      <c r="AKU299" s="35"/>
      <c r="AKV299" s="35"/>
      <c r="AKW299" s="35"/>
      <c r="AKX299" s="35"/>
      <c r="AKY299" s="35"/>
      <c r="AKZ299" s="35"/>
      <c r="ALA299" s="35"/>
      <c r="ALB299" s="35"/>
      <c r="ALC299" s="35"/>
      <c r="ALD299" s="35"/>
      <c r="ALE299" s="35"/>
      <c r="ALF299" s="35"/>
      <c r="ALG299" s="35"/>
      <c r="ALH299" s="35"/>
      <c r="ALI299" s="35"/>
      <c r="ALJ299" s="35"/>
      <c r="ALK299" s="35"/>
      <c r="ALL299" s="35"/>
      <c r="ALM299" s="35"/>
      <c r="ALN299" s="35"/>
      <c r="ALO299" s="35"/>
      <c r="ALP299" s="35"/>
      <c r="ALQ299" s="35"/>
      <c r="ALR299" s="35"/>
      <c r="ALS299" s="35"/>
      <c r="ALT299" s="35"/>
      <c r="ALU299" s="35"/>
      <c r="ALV299" s="35"/>
      <c r="ALW299" s="35"/>
      <c r="ALX299" s="35"/>
      <c r="ALY299" s="35"/>
      <c r="ALZ299" s="35"/>
      <c r="AMA299" s="35"/>
    </row>
    <row r="300" spans="14:1015">
      <c r="N300" s="3">
        <f>Y300*info!T$4+AC300*info!T$5+AG300*info!T$6+AK300*info!T$7+N299</f>
        <v>8.2289999999999921</v>
      </c>
      <c r="P300" s="45">
        <v>260</v>
      </c>
      <c r="Q300" s="131"/>
      <c r="R300" s="131"/>
      <c r="S300" s="161">
        <f t="shared" si="157"/>
        <v>4.6097628458498033E-2</v>
      </c>
      <c r="T300" s="169">
        <f>AA299*$AA$30*$AA$34*(1-$AA$32)+AE299*$AE$30*$AE$34*(1-$AE$32)+AI299*$AI$30*$AI$34*(1-$AI$32)+AM299*$AM$30*$AM$34*(1-$AM$32)+AQ299*$AQ$30*$AQ$34*(1-$AQ$32)+AU299*$AU$30*$AU$34*(1-$AU$32)+Q300-R300+AW299+AX299+Advance!G274</f>
        <v>0.43979999999999908</v>
      </c>
      <c r="U300" s="132">
        <f t="shared" si="134"/>
        <v>0</v>
      </c>
      <c r="V300" s="165">
        <f t="shared" si="145"/>
        <v>0.43979999999999908</v>
      </c>
      <c r="W300" s="166">
        <f t="shared" si="158"/>
        <v>17.231999999999999</v>
      </c>
      <c r="X300" s="49"/>
      <c r="Y300" s="42">
        <f t="shared" si="137"/>
        <v>0</v>
      </c>
      <c r="Z300" s="46">
        <f t="shared" si="159"/>
        <v>0</v>
      </c>
      <c r="AA300" s="47">
        <f t="shared" si="146"/>
        <v>0</v>
      </c>
      <c r="AB300" s="48">
        <f t="shared" si="147"/>
        <v>0.43979999999999908</v>
      </c>
      <c r="AC300" s="49">
        <f t="shared" si="148"/>
        <v>0</v>
      </c>
      <c r="AD300" s="46">
        <f t="shared" si="160"/>
        <v>0</v>
      </c>
      <c r="AE300" s="46">
        <f t="shared" si="149"/>
        <v>100</v>
      </c>
      <c r="AF300" s="50">
        <f t="shared" si="138"/>
        <v>0.43979999999999908</v>
      </c>
      <c r="AG300" s="42">
        <f t="shared" si="161"/>
        <v>5</v>
      </c>
      <c r="AH300" s="46">
        <f t="shared" si="162"/>
        <v>-5</v>
      </c>
      <c r="AI300" s="46">
        <f t="shared" si="150"/>
        <v>200</v>
      </c>
      <c r="AJ300" s="50">
        <f t="shared" si="139"/>
        <v>0.31979999999999908</v>
      </c>
      <c r="AK300" s="42">
        <f t="shared" si="151"/>
        <v>8</v>
      </c>
      <c r="AL300" s="46">
        <f t="shared" si="163"/>
        <v>-7</v>
      </c>
      <c r="AM300" s="46">
        <f t="shared" si="152"/>
        <v>312</v>
      </c>
      <c r="AN300" s="50">
        <f t="shared" si="140"/>
        <v>3.1799999999999107E-2</v>
      </c>
      <c r="AO300" s="42">
        <f t="shared" si="153"/>
        <v>0</v>
      </c>
      <c r="AP300" s="46">
        <f t="shared" si="164"/>
        <v>0</v>
      </c>
      <c r="AQ300" s="46">
        <f t="shared" si="154"/>
        <v>0</v>
      </c>
      <c r="AR300" s="50">
        <f t="shared" si="141"/>
        <v>3.1799999999999107E-2</v>
      </c>
      <c r="AS300" s="42">
        <f t="shared" si="155"/>
        <v>0</v>
      </c>
      <c r="AT300" s="46">
        <f t="shared" si="165"/>
        <v>0</v>
      </c>
      <c r="AU300" s="46">
        <f t="shared" si="156"/>
        <v>0</v>
      </c>
      <c r="AV300" s="51">
        <f t="shared" si="142"/>
        <v>3.1799999999999107E-2</v>
      </c>
      <c r="AW300" s="42">
        <f t="shared" si="143"/>
        <v>0.43979999999999908</v>
      </c>
      <c r="AX300" s="43">
        <f t="shared" si="144"/>
        <v>-0.40799999999999997</v>
      </c>
      <c r="AY300" s="42">
        <f t="shared" si="135"/>
        <v>612</v>
      </c>
      <c r="AZ300" s="52">
        <f t="shared" si="136"/>
        <v>17.231999999999999</v>
      </c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  <c r="QR300" s="35"/>
      <c r="QS300" s="35"/>
      <c r="QT300" s="35"/>
      <c r="QU300" s="35"/>
      <c r="QV300" s="35"/>
      <c r="QW300" s="35"/>
      <c r="QX300" s="35"/>
      <c r="QY300" s="35"/>
      <c r="QZ300" s="35"/>
      <c r="RA300" s="35"/>
      <c r="RB300" s="35"/>
      <c r="RC300" s="35"/>
      <c r="RD300" s="35"/>
      <c r="RE300" s="35"/>
      <c r="RF300" s="35"/>
      <c r="RG300" s="35"/>
      <c r="RH300" s="35"/>
      <c r="RI300" s="35"/>
      <c r="RJ300" s="35"/>
      <c r="RK300" s="35"/>
      <c r="RL300" s="35"/>
      <c r="RM300" s="35"/>
      <c r="RN300" s="35"/>
      <c r="RO300" s="35"/>
      <c r="RP300" s="35"/>
      <c r="RQ300" s="35"/>
      <c r="RR300" s="35"/>
      <c r="RS300" s="35"/>
      <c r="RT300" s="35"/>
      <c r="RU300" s="35"/>
      <c r="RV300" s="35"/>
      <c r="RW300" s="35"/>
      <c r="RX300" s="35"/>
      <c r="RY300" s="35"/>
      <c r="RZ300" s="35"/>
      <c r="SA300" s="35"/>
      <c r="SB300" s="35"/>
      <c r="SC300" s="35"/>
      <c r="SD300" s="35"/>
      <c r="SE300" s="35"/>
      <c r="SF300" s="35"/>
      <c r="SG300" s="35"/>
      <c r="SH300" s="35"/>
      <c r="SI300" s="35"/>
      <c r="SJ300" s="35"/>
      <c r="SK300" s="35"/>
      <c r="SL300" s="35"/>
      <c r="SM300" s="35"/>
      <c r="SN300" s="35"/>
      <c r="SO300" s="35"/>
      <c r="SP300" s="35"/>
      <c r="SQ300" s="35"/>
      <c r="SR300" s="35"/>
      <c r="SS300" s="35"/>
      <c r="ST300" s="35"/>
      <c r="SU300" s="35"/>
      <c r="SV300" s="35"/>
      <c r="SW300" s="35"/>
      <c r="SX300" s="35"/>
      <c r="SY300" s="35"/>
      <c r="SZ300" s="35"/>
      <c r="TA300" s="35"/>
      <c r="TB300" s="35"/>
      <c r="TC300" s="35"/>
      <c r="TD300" s="35"/>
      <c r="TE300" s="35"/>
      <c r="TF300" s="35"/>
      <c r="TG300" s="35"/>
      <c r="TH300" s="35"/>
      <c r="TI300" s="35"/>
      <c r="TJ300" s="35"/>
      <c r="TK300" s="35"/>
      <c r="TL300" s="35"/>
      <c r="TM300" s="35"/>
      <c r="TN300" s="35"/>
      <c r="TO300" s="35"/>
      <c r="TP300" s="35"/>
      <c r="TQ300" s="35"/>
      <c r="TR300" s="35"/>
      <c r="TS300" s="35"/>
      <c r="TT300" s="35"/>
      <c r="TU300" s="35"/>
      <c r="TV300" s="35"/>
      <c r="TW300" s="35"/>
      <c r="TX300" s="35"/>
      <c r="TY300" s="35"/>
      <c r="TZ300" s="35"/>
      <c r="UA300" s="35"/>
      <c r="UB300" s="35"/>
      <c r="UC300" s="35"/>
      <c r="UD300" s="35"/>
      <c r="UE300" s="35"/>
      <c r="UF300" s="35"/>
      <c r="UG300" s="35"/>
      <c r="UH300" s="35"/>
      <c r="UI300" s="35"/>
      <c r="UJ300" s="35"/>
      <c r="UK300" s="35"/>
      <c r="UL300" s="35"/>
      <c r="UM300" s="35"/>
      <c r="UN300" s="35"/>
      <c r="UO300" s="35"/>
      <c r="UP300" s="35"/>
      <c r="UQ300" s="35"/>
      <c r="UR300" s="35"/>
      <c r="US300" s="35"/>
      <c r="UT300" s="35"/>
      <c r="UU300" s="35"/>
      <c r="UV300" s="35"/>
      <c r="UW300" s="35"/>
      <c r="UX300" s="35"/>
      <c r="UY300" s="35"/>
      <c r="UZ300" s="35"/>
      <c r="VA300" s="35"/>
      <c r="VB300" s="35"/>
      <c r="VC300" s="35"/>
      <c r="VD300" s="35"/>
      <c r="VE300" s="35"/>
      <c r="VF300" s="35"/>
      <c r="VG300" s="35"/>
      <c r="VH300" s="35"/>
      <c r="VI300" s="35"/>
      <c r="VJ300" s="35"/>
      <c r="VK300" s="35"/>
      <c r="VL300" s="35"/>
      <c r="VM300" s="35"/>
      <c r="VN300" s="35"/>
      <c r="VO300" s="35"/>
      <c r="VP300" s="35"/>
      <c r="VQ300" s="35"/>
      <c r="VR300" s="35"/>
      <c r="VS300" s="35"/>
      <c r="VT300" s="35"/>
      <c r="VU300" s="35"/>
      <c r="VV300" s="35"/>
      <c r="VW300" s="35"/>
      <c r="VX300" s="35"/>
      <c r="VY300" s="35"/>
      <c r="VZ300" s="35"/>
      <c r="WA300" s="35"/>
      <c r="WB300" s="35"/>
      <c r="WC300" s="35"/>
      <c r="WD300" s="35"/>
      <c r="WE300" s="35"/>
      <c r="WF300" s="35"/>
      <c r="WG300" s="35"/>
      <c r="WH300" s="35"/>
      <c r="WI300" s="35"/>
      <c r="WJ300" s="35"/>
      <c r="WK300" s="35"/>
      <c r="WL300" s="35"/>
      <c r="WM300" s="35"/>
      <c r="WN300" s="35"/>
      <c r="WO300" s="35"/>
      <c r="WP300" s="35"/>
      <c r="WQ300" s="35"/>
      <c r="WR300" s="35"/>
      <c r="WS300" s="35"/>
      <c r="WT300" s="35"/>
      <c r="WU300" s="35"/>
      <c r="WV300" s="35"/>
      <c r="WW300" s="35"/>
      <c r="WX300" s="35"/>
      <c r="WY300" s="35"/>
      <c r="WZ300" s="35"/>
      <c r="XA300" s="35"/>
      <c r="XB300" s="35"/>
      <c r="XC300" s="35"/>
      <c r="XD300" s="35"/>
      <c r="XE300" s="35"/>
      <c r="XF300" s="35"/>
      <c r="XG300" s="35"/>
      <c r="XH300" s="35"/>
      <c r="XI300" s="35"/>
      <c r="XJ300" s="35"/>
      <c r="XK300" s="35"/>
      <c r="XL300" s="35"/>
      <c r="XM300" s="35"/>
      <c r="XN300" s="35"/>
      <c r="XO300" s="35"/>
      <c r="XP300" s="35"/>
      <c r="XQ300" s="35"/>
      <c r="XR300" s="35"/>
      <c r="XS300" s="35"/>
      <c r="XT300" s="35"/>
      <c r="XU300" s="35"/>
      <c r="XV300" s="35"/>
      <c r="XW300" s="35"/>
      <c r="XX300" s="35"/>
      <c r="XY300" s="35"/>
      <c r="XZ300" s="35"/>
      <c r="YA300" s="35"/>
      <c r="YB300" s="35"/>
      <c r="YC300" s="35"/>
      <c r="YD300" s="35"/>
      <c r="YE300" s="35"/>
      <c r="YF300" s="35"/>
      <c r="YG300" s="35"/>
      <c r="YH300" s="35"/>
      <c r="YI300" s="35"/>
      <c r="YJ300" s="35"/>
      <c r="YK300" s="35"/>
      <c r="YL300" s="35"/>
      <c r="YM300" s="35"/>
      <c r="YN300" s="35"/>
      <c r="YO300" s="35"/>
      <c r="YP300" s="35"/>
      <c r="YQ300" s="35"/>
      <c r="YR300" s="35"/>
      <c r="YS300" s="35"/>
      <c r="YT300" s="35"/>
      <c r="YU300" s="35"/>
      <c r="YV300" s="35"/>
      <c r="YW300" s="35"/>
      <c r="YX300" s="35"/>
      <c r="YY300" s="35"/>
      <c r="YZ300" s="35"/>
      <c r="ZA300" s="35"/>
      <c r="ZB300" s="35"/>
      <c r="ZC300" s="35"/>
      <c r="ZD300" s="35"/>
      <c r="ZE300" s="35"/>
      <c r="ZF300" s="35"/>
      <c r="ZG300" s="35"/>
      <c r="ZH300" s="35"/>
      <c r="ZI300" s="35"/>
      <c r="ZJ300" s="35"/>
      <c r="ZK300" s="35"/>
      <c r="ZL300" s="35"/>
      <c r="ZM300" s="35"/>
      <c r="ZN300" s="35"/>
      <c r="ZO300" s="35"/>
      <c r="ZP300" s="35"/>
      <c r="ZQ300" s="35"/>
      <c r="ZR300" s="35"/>
      <c r="ZS300" s="35"/>
      <c r="ZT300" s="35"/>
      <c r="ZU300" s="35"/>
      <c r="ZV300" s="35"/>
      <c r="ZW300" s="35"/>
      <c r="ZX300" s="35"/>
      <c r="ZY300" s="35"/>
      <c r="ZZ300" s="35"/>
      <c r="AAA300" s="35"/>
      <c r="AAB300" s="35"/>
      <c r="AAC300" s="35"/>
      <c r="AAD300" s="35"/>
      <c r="AAE300" s="35"/>
      <c r="AAF300" s="35"/>
      <c r="AAG300" s="35"/>
      <c r="AAH300" s="35"/>
      <c r="AAI300" s="35"/>
      <c r="AAJ300" s="35"/>
      <c r="AAK300" s="35"/>
      <c r="AAL300" s="35"/>
      <c r="AAM300" s="35"/>
      <c r="AAN300" s="35"/>
      <c r="AAO300" s="35"/>
      <c r="AAP300" s="35"/>
      <c r="AAQ300" s="35"/>
      <c r="AAR300" s="35"/>
      <c r="AAS300" s="35"/>
      <c r="AAT300" s="35"/>
      <c r="AAU300" s="35"/>
      <c r="AAV300" s="35"/>
      <c r="AAW300" s="35"/>
      <c r="AAX300" s="35"/>
      <c r="AAY300" s="35"/>
      <c r="AAZ300" s="35"/>
      <c r="ABA300" s="35"/>
      <c r="ABB300" s="35"/>
      <c r="ABC300" s="35"/>
      <c r="ABD300" s="35"/>
      <c r="ABE300" s="35"/>
      <c r="ABF300" s="35"/>
      <c r="ABG300" s="35"/>
      <c r="ABH300" s="35"/>
      <c r="ABI300" s="35"/>
      <c r="ABJ300" s="35"/>
      <c r="ABK300" s="35"/>
      <c r="ABL300" s="35"/>
      <c r="ABM300" s="35"/>
      <c r="ABN300" s="35"/>
      <c r="ABO300" s="35"/>
      <c r="ABP300" s="35"/>
      <c r="ABQ300" s="35"/>
      <c r="ABR300" s="35"/>
      <c r="ABS300" s="35"/>
      <c r="ABT300" s="35"/>
      <c r="ABU300" s="35"/>
      <c r="ABV300" s="35"/>
      <c r="ABW300" s="35"/>
      <c r="ABX300" s="35"/>
      <c r="ABY300" s="35"/>
      <c r="ABZ300" s="35"/>
      <c r="ACA300" s="35"/>
      <c r="ACB300" s="35"/>
      <c r="ACC300" s="35"/>
      <c r="ACD300" s="35"/>
      <c r="ACE300" s="35"/>
      <c r="ACF300" s="35"/>
      <c r="ACG300" s="35"/>
      <c r="ACH300" s="35"/>
      <c r="ACI300" s="35"/>
      <c r="ACJ300" s="35"/>
      <c r="ACK300" s="35"/>
      <c r="ACL300" s="35"/>
      <c r="ACM300" s="35"/>
      <c r="ACN300" s="35"/>
      <c r="ACO300" s="35"/>
      <c r="ACP300" s="35"/>
      <c r="ACQ300" s="35"/>
      <c r="ACR300" s="35"/>
      <c r="ACS300" s="35"/>
      <c r="ACT300" s="35"/>
      <c r="ACU300" s="35"/>
      <c r="ACV300" s="35"/>
      <c r="ACW300" s="35"/>
      <c r="ACX300" s="35"/>
      <c r="ACY300" s="35"/>
      <c r="ACZ300" s="35"/>
      <c r="ADA300" s="35"/>
      <c r="ADB300" s="35"/>
      <c r="ADC300" s="35"/>
      <c r="ADD300" s="35"/>
      <c r="ADE300" s="35"/>
      <c r="ADF300" s="35"/>
      <c r="ADG300" s="35"/>
      <c r="ADH300" s="35"/>
      <c r="ADI300" s="35"/>
      <c r="ADJ300" s="35"/>
      <c r="ADK300" s="35"/>
      <c r="ADL300" s="35"/>
      <c r="ADM300" s="35"/>
      <c r="ADN300" s="35"/>
      <c r="ADO300" s="35"/>
      <c r="ADP300" s="35"/>
      <c r="ADQ300" s="35"/>
      <c r="ADR300" s="35"/>
      <c r="ADS300" s="35"/>
      <c r="ADT300" s="35"/>
      <c r="ADU300" s="35"/>
      <c r="ADV300" s="35"/>
      <c r="ADW300" s="35"/>
      <c r="ADX300" s="35"/>
      <c r="ADY300" s="35"/>
      <c r="ADZ300" s="35"/>
      <c r="AEA300" s="35"/>
      <c r="AEB300" s="35"/>
      <c r="AEC300" s="35"/>
      <c r="AED300" s="35"/>
      <c r="AEE300" s="35"/>
      <c r="AEF300" s="35"/>
      <c r="AEG300" s="35"/>
      <c r="AEH300" s="35"/>
      <c r="AEI300" s="35"/>
      <c r="AEJ300" s="35"/>
      <c r="AEK300" s="35"/>
      <c r="AEL300" s="35"/>
      <c r="AEM300" s="35"/>
      <c r="AEN300" s="35"/>
      <c r="AEO300" s="35"/>
      <c r="AEP300" s="35"/>
      <c r="AEQ300" s="35"/>
      <c r="AER300" s="35"/>
      <c r="AES300" s="35"/>
      <c r="AET300" s="35"/>
      <c r="AEU300" s="35"/>
      <c r="AEV300" s="35"/>
      <c r="AEW300" s="35"/>
      <c r="AEX300" s="35"/>
      <c r="AEY300" s="35"/>
      <c r="AEZ300" s="35"/>
      <c r="AFA300" s="35"/>
      <c r="AFB300" s="35"/>
      <c r="AFC300" s="35"/>
      <c r="AFD300" s="35"/>
      <c r="AFE300" s="35"/>
      <c r="AFF300" s="35"/>
      <c r="AFG300" s="35"/>
      <c r="AFH300" s="35"/>
      <c r="AFI300" s="35"/>
      <c r="AFJ300" s="35"/>
      <c r="AFK300" s="35"/>
      <c r="AFL300" s="35"/>
      <c r="AFM300" s="35"/>
      <c r="AFN300" s="35"/>
      <c r="AFO300" s="35"/>
      <c r="AFP300" s="35"/>
      <c r="AFQ300" s="35"/>
      <c r="AFR300" s="35"/>
      <c r="AFS300" s="35"/>
      <c r="AFT300" s="35"/>
      <c r="AFU300" s="35"/>
      <c r="AFV300" s="35"/>
      <c r="AFW300" s="35"/>
      <c r="AFX300" s="35"/>
      <c r="AFY300" s="35"/>
      <c r="AFZ300" s="35"/>
      <c r="AGA300" s="35"/>
      <c r="AGB300" s="35"/>
      <c r="AGC300" s="35"/>
      <c r="AGD300" s="35"/>
      <c r="AGE300" s="35"/>
      <c r="AGF300" s="35"/>
      <c r="AGG300" s="35"/>
      <c r="AGH300" s="35"/>
      <c r="AGI300" s="35"/>
      <c r="AGJ300" s="35"/>
      <c r="AGK300" s="35"/>
      <c r="AGL300" s="35"/>
      <c r="AGM300" s="35"/>
      <c r="AGN300" s="35"/>
      <c r="AGO300" s="35"/>
      <c r="AGP300" s="35"/>
      <c r="AGQ300" s="35"/>
      <c r="AGR300" s="35"/>
      <c r="AGS300" s="35"/>
      <c r="AGT300" s="35"/>
      <c r="AGU300" s="35"/>
      <c r="AGV300" s="35"/>
      <c r="AGW300" s="35"/>
      <c r="AGX300" s="35"/>
      <c r="AGY300" s="35"/>
      <c r="AGZ300" s="35"/>
      <c r="AHA300" s="35"/>
      <c r="AHB300" s="35"/>
      <c r="AHC300" s="35"/>
      <c r="AHD300" s="35"/>
      <c r="AHE300" s="35"/>
      <c r="AHF300" s="35"/>
      <c r="AHG300" s="35"/>
      <c r="AHH300" s="35"/>
      <c r="AHI300" s="35"/>
      <c r="AHJ300" s="35"/>
      <c r="AHK300" s="35"/>
      <c r="AHL300" s="35"/>
      <c r="AHM300" s="35"/>
      <c r="AHN300" s="35"/>
      <c r="AHO300" s="35"/>
      <c r="AHP300" s="35"/>
      <c r="AHQ300" s="35"/>
      <c r="AHR300" s="35"/>
      <c r="AHS300" s="35"/>
      <c r="AHT300" s="35"/>
      <c r="AHU300" s="35"/>
      <c r="AHV300" s="35"/>
      <c r="AHW300" s="35"/>
      <c r="AHX300" s="35"/>
      <c r="AHY300" s="35"/>
      <c r="AHZ300" s="35"/>
      <c r="AIA300" s="35"/>
      <c r="AIB300" s="35"/>
      <c r="AIC300" s="35"/>
      <c r="AID300" s="35"/>
      <c r="AIE300" s="35"/>
      <c r="AIF300" s="35"/>
      <c r="AIG300" s="35"/>
      <c r="AIH300" s="35"/>
      <c r="AII300" s="35"/>
      <c r="AIJ300" s="35"/>
      <c r="AIK300" s="35"/>
      <c r="AIL300" s="35"/>
      <c r="AIM300" s="35"/>
      <c r="AIN300" s="35"/>
      <c r="AIO300" s="35"/>
      <c r="AIP300" s="35"/>
      <c r="AIQ300" s="35"/>
      <c r="AIR300" s="35"/>
      <c r="AIS300" s="35"/>
      <c r="AIT300" s="35"/>
      <c r="AIU300" s="35"/>
      <c r="AIV300" s="35"/>
      <c r="AIW300" s="35"/>
      <c r="AIX300" s="35"/>
      <c r="AIY300" s="35"/>
      <c r="AIZ300" s="35"/>
      <c r="AJA300" s="35"/>
      <c r="AJB300" s="35"/>
      <c r="AJC300" s="35"/>
      <c r="AJD300" s="35"/>
      <c r="AJE300" s="35"/>
      <c r="AJF300" s="35"/>
      <c r="AJG300" s="35"/>
      <c r="AJH300" s="35"/>
      <c r="AJI300" s="35"/>
      <c r="AJJ300" s="35"/>
      <c r="AJK300" s="35"/>
      <c r="AJL300" s="35"/>
      <c r="AJM300" s="35"/>
      <c r="AJN300" s="35"/>
      <c r="AJO300" s="35"/>
      <c r="AJP300" s="35"/>
      <c r="AJQ300" s="35"/>
      <c r="AJR300" s="35"/>
      <c r="AJS300" s="35"/>
      <c r="AJT300" s="35"/>
      <c r="AJU300" s="35"/>
      <c r="AJV300" s="35"/>
      <c r="AJW300" s="35"/>
      <c r="AJX300" s="35"/>
      <c r="AJY300" s="35"/>
      <c r="AJZ300" s="35"/>
      <c r="AKA300" s="35"/>
      <c r="AKB300" s="35"/>
      <c r="AKC300" s="35"/>
      <c r="AKD300" s="35"/>
      <c r="AKE300" s="35"/>
      <c r="AKF300" s="35"/>
      <c r="AKG300" s="35"/>
      <c r="AKH300" s="35"/>
      <c r="AKI300" s="35"/>
      <c r="AKJ300" s="35"/>
      <c r="AKK300" s="35"/>
      <c r="AKL300" s="35"/>
      <c r="AKM300" s="35"/>
      <c r="AKN300" s="35"/>
      <c r="AKO300" s="35"/>
      <c r="AKP300" s="35"/>
      <c r="AKQ300" s="35"/>
      <c r="AKR300" s="35"/>
      <c r="AKS300" s="35"/>
      <c r="AKT300" s="35"/>
      <c r="AKU300" s="35"/>
      <c r="AKV300" s="35"/>
      <c r="AKW300" s="35"/>
      <c r="AKX300" s="35"/>
      <c r="AKY300" s="35"/>
      <c r="AKZ300" s="35"/>
      <c r="ALA300" s="35"/>
      <c r="ALB300" s="35"/>
      <c r="ALC300" s="35"/>
      <c r="ALD300" s="35"/>
      <c r="ALE300" s="35"/>
      <c r="ALF300" s="35"/>
      <c r="ALG300" s="35"/>
      <c r="ALH300" s="35"/>
      <c r="ALI300" s="35"/>
      <c r="ALJ300" s="35"/>
      <c r="ALK300" s="35"/>
      <c r="ALL300" s="35"/>
      <c r="ALM300" s="35"/>
      <c r="ALN300" s="35"/>
      <c r="ALO300" s="35"/>
      <c r="ALP300" s="35"/>
      <c r="ALQ300" s="35"/>
      <c r="ALR300" s="35"/>
      <c r="ALS300" s="35"/>
      <c r="ALT300" s="35"/>
      <c r="ALU300" s="35"/>
      <c r="ALV300" s="35"/>
      <c r="ALW300" s="35"/>
      <c r="ALX300" s="35"/>
      <c r="ALY300" s="35"/>
      <c r="ALZ300" s="35"/>
      <c r="AMA300" s="35"/>
    </row>
    <row r="301" spans="14:1015">
      <c r="N301" s="3">
        <f>Y301*info!T$4+AC301*info!T$5+AG301*info!T$6+AK301*info!T$7+N300</f>
        <v>8.2793999999999919</v>
      </c>
      <c r="P301" s="45">
        <v>261</v>
      </c>
      <c r="Q301" s="131"/>
      <c r="R301" s="131"/>
      <c r="S301" s="161">
        <f t="shared" si="157"/>
        <v>4.6179446640316216E-2</v>
      </c>
      <c r="T301" s="169">
        <f>AA300*$AA$30*$AA$34*(1-$AA$32)+AE300*$AE$30*$AE$34*(1-$AE$32)+AI300*$AI$30*$AI$34*(1-$AI$32)+AM300*$AM$30*$AM$34*(1-$AM$32)+AQ300*$AQ$30*$AQ$34*(1-$AQ$32)+AU300*$AU$30*$AU$34*(1-$AU$32)+Q301-R301+AW300+AX300+Advance!G275</f>
        <v>0.46259999999999907</v>
      </c>
      <c r="U301" s="132">
        <f t="shared" ref="U301:U364" si="166">AA300*$AA$30*$AA$34*$AA$32+AE300*$AE$30*$AE$34*$AE$32+AI300*$AI$30*$AI$34*$AI$32+AM300*$AM$30*$AM$34*$AM$32+AQ300*$AQ$30*$AQ$34*$AQ$32+AU300*$AU$30*$AU$34*$AU$32</f>
        <v>0</v>
      </c>
      <c r="V301" s="165">
        <f t="shared" si="145"/>
        <v>0.46259999999999907</v>
      </c>
      <c r="W301" s="166">
        <f t="shared" si="158"/>
        <v>17.375999999999998</v>
      </c>
      <c r="X301" s="49"/>
      <c r="Y301" s="42">
        <f t="shared" si="137"/>
        <v>0</v>
      </c>
      <c r="Z301" s="46">
        <f t="shared" si="159"/>
        <v>0</v>
      </c>
      <c r="AA301" s="47">
        <f t="shared" si="146"/>
        <v>0</v>
      </c>
      <c r="AB301" s="48">
        <f t="shared" si="147"/>
        <v>0.46259999999999907</v>
      </c>
      <c r="AC301" s="49">
        <f t="shared" si="148"/>
        <v>0</v>
      </c>
      <c r="AD301" s="46">
        <f t="shared" si="160"/>
        <v>0</v>
      </c>
      <c r="AE301" s="46">
        <f t="shared" si="149"/>
        <v>100</v>
      </c>
      <c r="AF301" s="50">
        <f t="shared" si="138"/>
        <v>0.46259999999999907</v>
      </c>
      <c r="AG301" s="42">
        <f t="shared" si="161"/>
        <v>4</v>
      </c>
      <c r="AH301" s="46">
        <f t="shared" si="162"/>
        <v>-4</v>
      </c>
      <c r="AI301" s="46">
        <f t="shared" si="150"/>
        <v>200</v>
      </c>
      <c r="AJ301" s="50">
        <f t="shared" si="139"/>
        <v>0.36659999999999904</v>
      </c>
      <c r="AK301" s="42">
        <f t="shared" si="151"/>
        <v>10</v>
      </c>
      <c r="AL301" s="46">
        <f t="shared" si="163"/>
        <v>-6</v>
      </c>
      <c r="AM301" s="46">
        <f t="shared" si="152"/>
        <v>316</v>
      </c>
      <c r="AN301" s="50">
        <f t="shared" si="140"/>
        <v>6.5999999999990511E-3</v>
      </c>
      <c r="AO301" s="42">
        <f t="shared" si="153"/>
        <v>0</v>
      </c>
      <c r="AP301" s="46">
        <f t="shared" si="164"/>
        <v>0</v>
      </c>
      <c r="AQ301" s="46">
        <f t="shared" si="154"/>
        <v>0</v>
      </c>
      <c r="AR301" s="50">
        <f t="shared" si="141"/>
        <v>6.5999999999990511E-3</v>
      </c>
      <c r="AS301" s="42">
        <f t="shared" si="155"/>
        <v>0</v>
      </c>
      <c r="AT301" s="46">
        <f t="shared" si="165"/>
        <v>0</v>
      </c>
      <c r="AU301" s="46">
        <f t="shared" si="156"/>
        <v>0</v>
      </c>
      <c r="AV301" s="51">
        <f t="shared" si="142"/>
        <v>6.5999999999990511E-3</v>
      </c>
      <c r="AW301" s="42">
        <f t="shared" si="143"/>
        <v>0.46259999999999907</v>
      </c>
      <c r="AX301" s="43">
        <f t="shared" si="144"/>
        <v>-0.45599999999999996</v>
      </c>
      <c r="AY301" s="42">
        <f t="shared" si="135"/>
        <v>616</v>
      </c>
      <c r="AZ301" s="52">
        <f t="shared" si="136"/>
        <v>17.375999999999998</v>
      </c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  <c r="QR301" s="35"/>
      <c r="QS301" s="35"/>
      <c r="QT301" s="35"/>
      <c r="QU301" s="35"/>
      <c r="QV301" s="35"/>
      <c r="QW301" s="35"/>
      <c r="QX301" s="35"/>
      <c r="QY301" s="35"/>
      <c r="QZ301" s="35"/>
      <c r="RA301" s="35"/>
      <c r="RB301" s="35"/>
      <c r="RC301" s="35"/>
      <c r="RD301" s="35"/>
      <c r="RE301" s="35"/>
      <c r="RF301" s="35"/>
      <c r="RG301" s="35"/>
      <c r="RH301" s="35"/>
      <c r="RI301" s="35"/>
      <c r="RJ301" s="35"/>
      <c r="RK301" s="35"/>
      <c r="RL301" s="35"/>
      <c r="RM301" s="35"/>
      <c r="RN301" s="35"/>
      <c r="RO301" s="35"/>
      <c r="RP301" s="35"/>
      <c r="RQ301" s="35"/>
      <c r="RR301" s="35"/>
      <c r="RS301" s="35"/>
      <c r="RT301" s="35"/>
      <c r="RU301" s="35"/>
      <c r="RV301" s="35"/>
      <c r="RW301" s="35"/>
      <c r="RX301" s="35"/>
      <c r="RY301" s="35"/>
      <c r="RZ301" s="35"/>
      <c r="SA301" s="35"/>
      <c r="SB301" s="35"/>
      <c r="SC301" s="35"/>
      <c r="SD301" s="35"/>
      <c r="SE301" s="35"/>
      <c r="SF301" s="35"/>
      <c r="SG301" s="35"/>
      <c r="SH301" s="35"/>
      <c r="SI301" s="35"/>
      <c r="SJ301" s="35"/>
      <c r="SK301" s="35"/>
      <c r="SL301" s="35"/>
      <c r="SM301" s="35"/>
      <c r="SN301" s="35"/>
      <c r="SO301" s="35"/>
      <c r="SP301" s="35"/>
      <c r="SQ301" s="35"/>
      <c r="SR301" s="35"/>
      <c r="SS301" s="35"/>
      <c r="ST301" s="35"/>
      <c r="SU301" s="35"/>
      <c r="SV301" s="35"/>
      <c r="SW301" s="35"/>
      <c r="SX301" s="35"/>
      <c r="SY301" s="35"/>
      <c r="SZ301" s="35"/>
      <c r="TA301" s="35"/>
      <c r="TB301" s="35"/>
      <c r="TC301" s="35"/>
      <c r="TD301" s="35"/>
      <c r="TE301" s="35"/>
      <c r="TF301" s="35"/>
      <c r="TG301" s="35"/>
      <c r="TH301" s="35"/>
      <c r="TI301" s="35"/>
      <c r="TJ301" s="35"/>
      <c r="TK301" s="35"/>
      <c r="TL301" s="35"/>
      <c r="TM301" s="35"/>
      <c r="TN301" s="35"/>
      <c r="TO301" s="35"/>
      <c r="TP301" s="35"/>
      <c r="TQ301" s="35"/>
      <c r="TR301" s="35"/>
      <c r="TS301" s="35"/>
      <c r="TT301" s="35"/>
      <c r="TU301" s="35"/>
      <c r="TV301" s="35"/>
      <c r="TW301" s="35"/>
      <c r="TX301" s="35"/>
      <c r="TY301" s="35"/>
      <c r="TZ301" s="35"/>
      <c r="UA301" s="35"/>
      <c r="UB301" s="35"/>
      <c r="UC301" s="35"/>
      <c r="UD301" s="35"/>
      <c r="UE301" s="35"/>
      <c r="UF301" s="35"/>
      <c r="UG301" s="35"/>
      <c r="UH301" s="35"/>
      <c r="UI301" s="35"/>
      <c r="UJ301" s="35"/>
      <c r="UK301" s="35"/>
      <c r="UL301" s="35"/>
      <c r="UM301" s="35"/>
      <c r="UN301" s="35"/>
      <c r="UO301" s="35"/>
      <c r="UP301" s="35"/>
      <c r="UQ301" s="35"/>
      <c r="UR301" s="35"/>
      <c r="US301" s="35"/>
      <c r="UT301" s="35"/>
      <c r="UU301" s="35"/>
      <c r="UV301" s="35"/>
      <c r="UW301" s="35"/>
      <c r="UX301" s="35"/>
      <c r="UY301" s="35"/>
      <c r="UZ301" s="35"/>
      <c r="VA301" s="35"/>
      <c r="VB301" s="35"/>
      <c r="VC301" s="35"/>
      <c r="VD301" s="35"/>
      <c r="VE301" s="35"/>
      <c r="VF301" s="35"/>
      <c r="VG301" s="35"/>
      <c r="VH301" s="35"/>
      <c r="VI301" s="35"/>
      <c r="VJ301" s="35"/>
      <c r="VK301" s="35"/>
      <c r="VL301" s="35"/>
      <c r="VM301" s="35"/>
      <c r="VN301" s="35"/>
      <c r="VO301" s="35"/>
      <c r="VP301" s="35"/>
      <c r="VQ301" s="35"/>
      <c r="VR301" s="35"/>
      <c r="VS301" s="35"/>
      <c r="VT301" s="35"/>
      <c r="VU301" s="35"/>
      <c r="VV301" s="35"/>
      <c r="VW301" s="35"/>
      <c r="VX301" s="35"/>
      <c r="VY301" s="35"/>
      <c r="VZ301" s="35"/>
      <c r="WA301" s="35"/>
      <c r="WB301" s="35"/>
      <c r="WC301" s="35"/>
      <c r="WD301" s="35"/>
      <c r="WE301" s="35"/>
      <c r="WF301" s="35"/>
      <c r="WG301" s="35"/>
      <c r="WH301" s="35"/>
      <c r="WI301" s="35"/>
      <c r="WJ301" s="35"/>
      <c r="WK301" s="35"/>
      <c r="WL301" s="35"/>
      <c r="WM301" s="35"/>
      <c r="WN301" s="35"/>
      <c r="WO301" s="35"/>
      <c r="WP301" s="35"/>
      <c r="WQ301" s="35"/>
      <c r="WR301" s="35"/>
      <c r="WS301" s="35"/>
      <c r="WT301" s="35"/>
      <c r="WU301" s="35"/>
      <c r="WV301" s="35"/>
      <c r="WW301" s="35"/>
      <c r="WX301" s="35"/>
      <c r="WY301" s="35"/>
      <c r="WZ301" s="35"/>
      <c r="XA301" s="35"/>
      <c r="XB301" s="35"/>
      <c r="XC301" s="35"/>
      <c r="XD301" s="35"/>
      <c r="XE301" s="35"/>
      <c r="XF301" s="35"/>
      <c r="XG301" s="35"/>
      <c r="XH301" s="35"/>
      <c r="XI301" s="35"/>
      <c r="XJ301" s="35"/>
      <c r="XK301" s="35"/>
      <c r="XL301" s="35"/>
      <c r="XM301" s="35"/>
      <c r="XN301" s="35"/>
      <c r="XO301" s="35"/>
      <c r="XP301" s="35"/>
      <c r="XQ301" s="35"/>
      <c r="XR301" s="35"/>
      <c r="XS301" s="35"/>
      <c r="XT301" s="35"/>
      <c r="XU301" s="35"/>
      <c r="XV301" s="35"/>
      <c r="XW301" s="35"/>
      <c r="XX301" s="35"/>
      <c r="XY301" s="35"/>
      <c r="XZ301" s="35"/>
      <c r="YA301" s="35"/>
      <c r="YB301" s="35"/>
      <c r="YC301" s="35"/>
      <c r="YD301" s="35"/>
      <c r="YE301" s="35"/>
      <c r="YF301" s="35"/>
      <c r="YG301" s="35"/>
      <c r="YH301" s="35"/>
      <c r="YI301" s="35"/>
      <c r="YJ301" s="35"/>
      <c r="YK301" s="35"/>
      <c r="YL301" s="35"/>
      <c r="YM301" s="35"/>
      <c r="YN301" s="35"/>
      <c r="YO301" s="35"/>
      <c r="YP301" s="35"/>
      <c r="YQ301" s="35"/>
      <c r="YR301" s="35"/>
      <c r="YS301" s="35"/>
      <c r="YT301" s="35"/>
      <c r="YU301" s="35"/>
      <c r="YV301" s="35"/>
      <c r="YW301" s="35"/>
      <c r="YX301" s="35"/>
      <c r="YY301" s="35"/>
      <c r="YZ301" s="35"/>
      <c r="ZA301" s="35"/>
      <c r="ZB301" s="35"/>
      <c r="ZC301" s="35"/>
      <c r="ZD301" s="35"/>
      <c r="ZE301" s="35"/>
      <c r="ZF301" s="35"/>
      <c r="ZG301" s="35"/>
      <c r="ZH301" s="35"/>
      <c r="ZI301" s="35"/>
      <c r="ZJ301" s="35"/>
      <c r="ZK301" s="35"/>
      <c r="ZL301" s="35"/>
      <c r="ZM301" s="35"/>
      <c r="ZN301" s="35"/>
      <c r="ZO301" s="35"/>
      <c r="ZP301" s="35"/>
      <c r="ZQ301" s="35"/>
      <c r="ZR301" s="35"/>
      <c r="ZS301" s="35"/>
      <c r="ZT301" s="35"/>
      <c r="ZU301" s="35"/>
      <c r="ZV301" s="35"/>
      <c r="ZW301" s="35"/>
      <c r="ZX301" s="35"/>
      <c r="ZY301" s="35"/>
      <c r="ZZ301" s="35"/>
      <c r="AAA301" s="35"/>
      <c r="AAB301" s="35"/>
      <c r="AAC301" s="35"/>
      <c r="AAD301" s="35"/>
      <c r="AAE301" s="35"/>
      <c r="AAF301" s="35"/>
      <c r="AAG301" s="35"/>
      <c r="AAH301" s="35"/>
      <c r="AAI301" s="35"/>
      <c r="AAJ301" s="35"/>
      <c r="AAK301" s="35"/>
      <c r="AAL301" s="35"/>
      <c r="AAM301" s="35"/>
      <c r="AAN301" s="35"/>
      <c r="AAO301" s="35"/>
      <c r="AAP301" s="35"/>
      <c r="AAQ301" s="35"/>
      <c r="AAR301" s="35"/>
      <c r="AAS301" s="35"/>
      <c r="AAT301" s="35"/>
      <c r="AAU301" s="35"/>
      <c r="AAV301" s="35"/>
      <c r="AAW301" s="35"/>
      <c r="AAX301" s="35"/>
      <c r="AAY301" s="35"/>
      <c r="AAZ301" s="35"/>
      <c r="ABA301" s="35"/>
      <c r="ABB301" s="35"/>
      <c r="ABC301" s="35"/>
      <c r="ABD301" s="35"/>
      <c r="ABE301" s="35"/>
      <c r="ABF301" s="35"/>
      <c r="ABG301" s="35"/>
      <c r="ABH301" s="35"/>
      <c r="ABI301" s="35"/>
      <c r="ABJ301" s="35"/>
      <c r="ABK301" s="35"/>
      <c r="ABL301" s="35"/>
      <c r="ABM301" s="35"/>
      <c r="ABN301" s="35"/>
      <c r="ABO301" s="35"/>
      <c r="ABP301" s="35"/>
      <c r="ABQ301" s="35"/>
      <c r="ABR301" s="35"/>
      <c r="ABS301" s="35"/>
      <c r="ABT301" s="35"/>
      <c r="ABU301" s="35"/>
      <c r="ABV301" s="35"/>
      <c r="ABW301" s="35"/>
      <c r="ABX301" s="35"/>
      <c r="ABY301" s="35"/>
      <c r="ABZ301" s="35"/>
      <c r="ACA301" s="35"/>
      <c r="ACB301" s="35"/>
      <c r="ACC301" s="35"/>
      <c r="ACD301" s="35"/>
      <c r="ACE301" s="35"/>
      <c r="ACF301" s="35"/>
      <c r="ACG301" s="35"/>
      <c r="ACH301" s="35"/>
      <c r="ACI301" s="35"/>
      <c r="ACJ301" s="35"/>
      <c r="ACK301" s="35"/>
      <c r="ACL301" s="35"/>
      <c r="ACM301" s="35"/>
      <c r="ACN301" s="35"/>
      <c r="ACO301" s="35"/>
      <c r="ACP301" s="35"/>
      <c r="ACQ301" s="35"/>
      <c r="ACR301" s="35"/>
      <c r="ACS301" s="35"/>
      <c r="ACT301" s="35"/>
      <c r="ACU301" s="35"/>
      <c r="ACV301" s="35"/>
      <c r="ACW301" s="35"/>
      <c r="ACX301" s="35"/>
      <c r="ACY301" s="35"/>
      <c r="ACZ301" s="35"/>
      <c r="ADA301" s="35"/>
      <c r="ADB301" s="35"/>
      <c r="ADC301" s="35"/>
      <c r="ADD301" s="35"/>
      <c r="ADE301" s="35"/>
      <c r="ADF301" s="35"/>
      <c r="ADG301" s="35"/>
      <c r="ADH301" s="35"/>
      <c r="ADI301" s="35"/>
      <c r="ADJ301" s="35"/>
      <c r="ADK301" s="35"/>
      <c r="ADL301" s="35"/>
      <c r="ADM301" s="35"/>
      <c r="ADN301" s="35"/>
      <c r="ADO301" s="35"/>
      <c r="ADP301" s="35"/>
      <c r="ADQ301" s="35"/>
      <c r="ADR301" s="35"/>
      <c r="ADS301" s="35"/>
      <c r="ADT301" s="35"/>
      <c r="ADU301" s="35"/>
      <c r="ADV301" s="35"/>
      <c r="ADW301" s="35"/>
      <c r="ADX301" s="35"/>
      <c r="ADY301" s="35"/>
      <c r="ADZ301" s="35"/>
      <c r="AEA301" s="35"/>
      <c r="AEB301" s="35"/>
      <c r="AEC301" s="35"/>
      <c r="AED301" s="35"/>
      <c r="AEE301" s="35"/>
      <c r="AEF301" s="35"/>
      <c r="AEG301" s="35"/>
      <c r="AEH301" s="35"/>
      <c r="AEI301" s="35"/>
      <c r="AEJ301" s="35"/>
      <c r="AEK301" s="35"/>
      <c r="AEL301" s="35"/>
      <c r="AEM301" s="35"/>
      <c r="AEN301" s="35"/>
      <c r="AEO301" s="35"/>
      <c r="AEP301" s="35"/>
      <c r="AEQ301" s="35"/>
      <c r="AER301" s="35"/>
      <c r="AES301" s="35"/>
      <c r="AET301" s="35"/>
      <c r="AEU301" s="35"/>
      <c r="AEV301" s="35"/>
      <c r="AEW301" s="35"/>
      <c r="AEX301" s="35"/>
      <c r="AEY301" s="35"/>
      <c r="AEZ301" s="35"/>
      <c r="AFA301" s="35"/>
      <c r="AFB301" s="35"/>
      <c r="AFC301" s="35"/>
      <c r="AFD301" s="35"/>
      <c r="AFE301" s="35"/>
      <c r="AFF301" s="35"/>
      <c r="AFG301" s="35"/>
      <c r="AFH301" s="35"/>
      <c r="AFI301" s="35"/>
      <c r="AFJ301" s="35"/>
      <c r="AFK301" s="35"/>
      <c r="AFL301" s="35"/>
      <c r="AFM301" s="35"/>
      <c r="AFN301" s="35"/>
      <c r="AFO301" s="35"/>
      <c r="AFP301" s="35"/>
      <c r="AFQ301" s="35"/>
      <c r="AFR301" s="35"/>
      <c r="AFS301" s="35"/>
      <c r="AFT301" s="35"/>
      <c r="AFU301" s="35"/>
      <c r="AFV301" s="35"/>
      <c r="AFW301" s="35"/>
      <c r="AFX301" s="35"/>
      <c r="AFY301" s="35"/>
      <c r="AFZ301" s="35"/>
      <c r="AGA301" s="35"/>
      <c r="AGB301" s="35"/>
      <c r="AGC301" s="35"/>
      <c r="AGD301" s="35"/>
      <c r="AGE301" s="35"/>
      <c r="AGF301" s="35"/>
      <c r="AGG301" s="35"/>
      <c r="AGH301" s="35"/>
      <c r="AGI301" s="35"/>
      <c r="AGJ301" s="35"/>
      <c r="AGK301" s="35"/>
      <c r="AGL301" s="35"/>
      <c r="AGM301" s="35"/>
      <c r="AGN301" s="35"/>
      <c r="AGO301" s="35"/>
      <c r="AGP301" s="35"/>
      <c r="AGQ301" s="35"/>
      <c r="AGR301" s="35"/>
      <c r="AGS301" s="35"/>
      <c r="AGT301" s="35"/>
      <c r="AGU301" s="35"/>
      <c r="AGV301" s="35"/>
      <c r="AGW301" s="35"/>
      <c r="AGX301" s="35"/>
      <c r="AGY301" s="35"/>
      <c r="AGZ301" s="35"/>
      <c r="AHA301" s="35"/>
      <c r="AHB301" s="35"/>
      <c r="AHC301" s="35"/>
      <c r="AHD301" s="35"/>
      <c r="AHE301" s="35"/>
      <c r="AHF301" s="35"/>
      <c r="AHG301" s="35"/>
      <c r="AHH301" s="35"/>
      <c r="AHI301" s="35"/>
      <c r="AHJ301" s="35"/>
      <c r="AHK301" s="35"/>
      <c r="AHL301" s="35"/>
      <c r="AHM301" s="35"/>
      <c r="AHN301" s="35"/>
      <c r="AHO301" s="35"/>
      <c r="AHP301" s="35"/>
      <c r="AHQ301" s="35"/>
      <c r="AHR301" s="35"/>
      <c r="AHS301" s="35"/>
      <c r="AHT301" s="35"/>
      <c r="AHU301" s="35"/>
      <c r="AHV301" s="35"/>
      <c r="AHW301" s="35"/>
      <c r="AHX301" s="35"/>
      <c r="AHY301" s="35"/>
      <c r="AHZ301" s="35"/>
      <c r="AIA301" s="35"/>
      <c r="AIB301" s="35"/>
      <c r="AIC301" s="35"/>
      <c r="AID301" s="35"/>
      <c r="AIE301" s="35"/>
      <c r="AIF301" s="35"/>
      <c r="AIG301" s="35"/>
      <c r="AIH301" s="35"/>
      <c r="AII301" s="35"/>
      <c r="AIJ301" s="35"/>
      <c r="AIK301" s="35"/>
      <c r="AIL301" s="35"/>
      <c r="AIM301" s="35"/>
      <c r="AIN301" s="35"/>
      <c r="AIO301" s="35"/>
      <c r="AIP301" s="35"/>
      <c r="AIQ301" s="35"/>
      <c r="AIR301" s="35"/>
      <c r="AIS301" s="35"/>
      <c r="AIT301" s="35"/>
      <c r="AIU301" s="35"/>
      <c r="AIV301" s="35"/>
      <c r="AIW301" s="35"/>
      <c r="AIX301" s="35"/>
      <c r="AIY301" s="35"/>
      <c r="AIZ301" s="35"/>
      <c r="AJA301" s="35"/>
      <c r="AJB301" s="35"/>
      <c r="AJC301" s="35"/>
      <c r="AJD301" s="35"/>
      <c r="AJE301" s="35"/>
      <c r="AJF301" s="35"/>
      <c r="AJG301" s="35"/>
      <c r="AJH301" s="35"/>
      <c r="AJI301" s="35"/>
      <c r="AJJ301" s="35"/>
      <c r="AJK301" s="35"/>
      <c r="AJL301" s="35"/>
      <c r="AJM301" s="35"/>
      <c r="AJN301" s="35"/>
      <c r="AJO301" s="35"/>
      <c r="AJP301" s="35"/>
      <c r="AJQ301" s="35"/>
      <c r="AJR301" s="35"/>
      <c r="AJS301" s="35"/>
      <c r="AJT301" s="35"/>
      <c r="AJU301" s="35"/>
      <c r="AJV301" s="35"/>
      <c r="AJW301" s="35"/>
      <c r="AJX301" s="35"/>
      <c r="AJY301" s="35"/>
      <c r="AJZ301" s="35"/>
      <c r="AKA301" s="35"/>
      <c r="AKB301" s="35"/>
      <c r="AKC301" s="35"/>
      <c r="AKD301" s="35"/>
      <c r="AKE301" s="35"/>
      <c r="AKF301" s="35"/>
      <c r="AKG301" s="35"/>
      <c r="AKH301" s="35"/>
      <c r="AKI301" s="35"/>
      <c r="AKJ301" s="35"/>
      <c r="AKK301" s="35"/>
      <c r="AKL301" s="35"/>
      <c r="AKM301" s="35"/>
      <c r="AKN301" s="35"/>
      <c r="AKO301" s="35"/>
      <c r="AKP301" s="35"/>
      <c r="AKQ301" s="35"/>
      <c r="AKR301" s="35"/>
      <c r="AKS301" s="35"/>
      <c r="AKT301" s="35"/>
      <c r="AKU301" s="35"/>
      <c r="AKV301" s="35"/>
      <c r="AKW301" s="35"/>
      <c r="AKX301" s="35"/>
      <c r="AKY301" s="35"/>
      <c r="AKZ301" s="35"/>
      <c r="ALA301" s="35"/>
      <c r="ALB301" s="35"/>
      <c r="ALC301" s="35"/>
      <c r="ALD301" s="35"/>
      <c r="ALE301" s="35"/>
      <c r="ALF301" s="35"/>
      <c r="ALG301" s="35"/>
      <c r="ALH301" s="35"/>
      <c r="ALI301" s="35"/>
      <c r="ALJ301" s="35"/>
      <c r="ALK301" s="35"/>
      <c r="ALL301" s="35"/>
      <c r="ALM301" s="35"/>
      <c r="ALN301" s="35"/>
      <c r="ALO301" s="35"/>
      <c r="ALP301" s="35"/>
      <c r="ALQ301" s="35"/>
      <c r="ALR301" s="35"/>
      <c r="ALS301" s="35"/>
      <c r="ALT301" s="35"/>
      <c r="ALU301" s="35"/>
      <c r="ALV301" s="35"/>
      <c r="ALW301" s="35"/>
      <c r="ALX301" s="35"/>
      <c r="ALY301" s="35"/>
      <c r="ALZ301" s="35"/>
      <c r="AMA301" s="35"/>
    </row>
    <row r="302" spans="14:1015">
      <c r="N302" s="3">
        <f>Y302*info!T$4+AC302*info!T$5+AG302*info!T$6+AK302*info!T$7+N301</f>
        <v>8.3261999999999912</v>
      </c>
      <c r="P302" s="45">
        <v>262</v>
      </c>
      <c r="Q302" s="131"/>
      <c r="R302" s="131"/>
      <c r="S302" s="161">
        <f t="shared" si="157"/>
        <v>4.6506719367588947E-2</v>
      </c>
      <c r="T302" s="169">
        <f>AA301*$AA$30*$AA$34*(1-$AA$32)+AE301*$AE$30*$AE$34*(1-$AE$32)+AI301*$AI$30*$AI$34*(1-$AI$32)+AM301*$AM$30*$AM$34*(1-$AM$32)+AQ301*$AQ$30*$AQ$34*(1-$AQ$32)+AU301*$AU$30*$AU$34*(1-$AU$32)+Q302-R302+AW301+AX301+Advance!G276</f>
        <v>0.44099999999999917</v>
      </c>
      <c r="U302" s="132">
        <f t="shared" si="166"/>
        <v>0</v>
      </c>
      <c r="V302" s="165">
        <f t="shared" si="145"/>
        <v>0.44099999999999917</v>
      </c>
      <c r="W302" s="166">
        <f t="shared" si="158"/>
        <v>17.411999999999999</v>
      </c>
      <c r="X302" s="49"/>
      <c r="Y302" s="42">
        <f t="shared" si="137"/>
        <v>0</v>
      </c>
      <c r="Z302" s="46">
        <f t="shared" si="159"/>
        <v>0</v>
      </c>
      <c r="AA302" s="47">
        <f t="shared" si="146"/>
        <v>0</v>
      </c>
      <c r="AB302" s="48">
        <f t="shared" si="147"/>
        <v>0.44099999999999917</v>
      </c>
      <c r="AC302" s="49">
        <f t="shared" si="148"/>
        <v>0</v>
      </c>
      <c r="AD302" s="46">
        <f t="shared" si="160"/>
        <v>0</v>
      </c>
      <c r="AE302" s="46">
        <f t="shared" si="149"/>
        <v>100</v>
      </c>
      <c r="AF302" s="50">
        <f t="shared" si="138"/>
        <v>0.44099999999999917</v>
      </c>
      <c r="AG302" s="42">
        <f t="shared" si="161"/>
        <v>5</v>
      </c>
      <c r="AH302" s="46">
        <f t="shared" si="162"/>
        <v>-5</v>
      </c>
      <c r="AI302" s="46">
        <f t="shared" si="150"/>
        <v>200</v>
      </c>
      <c r="AJ302" s="50">
        <f t="shared" si="139"/>
        <v>0.32099999999999917</v>
      </c>
      <c r="AK302" s="42">
        <f t="shared" si="151"/>
        <v>8</v>
      </c>
      <c r="AL302" s="46">
        <f t="shared" si="163"/>
        <v>-7</v>
      </c>
      <c r="AM302" s="46">
        <f t="shared" si="152"/>
        <v>317</v>
      </c>
      <c r="AN302" s="50">
        <f t="shared" si="140"/>
        <v>3.2999999999999197E-2</v>
      </c>
      <c r="AO302" s="42">
        <f t="shared" si="153"/>
        <v>0</v>
      </c>
      <c r="AP302" s="46">
        <f t="shared" si="164"/>
        <v>0</v>
      </c>
      <c r="AQ302" s="46">
        <f t="shared" si="154"/>
        <v>0</v>
      </c>
      <c r="AR302" s="50">
        <f t="shared" si="141"/>
        <v>3.2999999999999197E-2</v>
      </c>
      <c r="AS302" s="42">
        <f t="shared" si="155"/>
        <v>0</v>
      </c>
      <c r="AT302" s="46">
        <f t="shared" si="165"/>
        <v>0</v>
      </c>
      <c r="AU302" s="46">
        <f t="shared" si="156"/>
        <v>0</v>
      </c>
      <c r="AV302" s="51">
        <f t="shared" si="142"/>
        <v>3.2999999999999197E-2</v>
      </c>
      <c r="AW302" s="42">
        <f t="shared" si="143"/>
        <v>0.44099999999999917</v>
      </c>
      <c r="AX302" s="43">
        <f t="shared" si="144"/>
        <v>-0.40799999999999997</v>
      </c>
      <c r="AY302" s="42">
        <f t="shared" si="135"/>
        <v>617</v>
      </c>
      <c r="AZ302" s="52">
        <f t="shared" si="136"/>
        <v>17.411999999999999</v>
      </c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  <c r="QR302" s="35"/>
      <c r="QS302" s="35"/>
      <c r="QT302" s="35"/>
      <c r="QU302" s="35"/>
      <c r="QV302" s="35"/>
      <c r="QW302" s="35"/>
      <c r="QX302" s="35"/>
      <c r="QY302" s="35"/>
      <c r="QZ302" s="35"/>
      <c r="RA302" s="35"/>
      <c r="RB302" s="35"/>
      <c r="RC302" s="35"/>
      <c r="RD302" s="35"/>
      <c r="RE302" s="35"/>
      <c r="RF302" s="35"/>
      <c r="RG302" s="35"/>
      <c r="RH302" s="35"/>
      <c r="RI302" s="35"/>
      <c r="RJ302" s="35"/>
      <c r="RK302" s="35"/>
      <c r="RL302" s="35"/>
      <c r="RM302" s="35"/>
      <c r="RN302" s="35"/>
      <c r="RO302" s="35"/>
      <c r="RP302" s="35"/>
      <c r="RQ302" s="35"/>
      <c r="RR302" s="35"/>
      <c r="RS302" s="35"/>
      <c r="RT302" s="35"/>
      <c r="RU302" s="35"/>
      <c r="RV302" s="35"/>
      <c r="RW302" s="35"/>
      <c r="RX302" s="35"/>
      <c r="RY302" s="35"/>
      <c r="RZ302" s="35"/>
      <c r="SA302" s="35"/>
      <c r="SB302" s="35"/>
      <c r="SC302" s="35"/>
      <c r="SD302" s="35"/>
      <c r="SE302" s="35"/>
      <c r="SF302" s="35"/>
      <c r="SG302" s="35"/>
      <c r="SH302" s="35"/>
      <c r="SI302" s="35"/>
      <c r="SJ302" s="35"/>
      <c r="SK302" s="35"/>
      <c r="SL302" s="35"/>
      <c r="SM302" s="35"/>
      <c r="SN302" s="35"/>
      <c r="SO302" s="35"/>
      <c r="SP302" s="35"/>
      <c r="SQ302" s="35"/>
      <c r="SR302" s="35"/>
      <c r="SS302" s="35"/>
      <c r="ST302" s="35"/>
      <c r="SU302" s="35"/>
      <c r="SV302" s="35"/>
      <c r="SW302" s="35"/>
      <c r="SX302" s="35"/>
      <c r="SY302" s="35"/>
      <c r="SZ302" s="35"/>
      <c r="TA302" s="35"/>
      <c r="TB302" s="35"/>
      <c r="TC302" s="35"/>
      <c r="TD302" s="35"/>
      <c r="TE302" s="35"/>
      <c r="TF302" s="35"/>
      <c r="TG302" s="35"/>
      <c r="TH302" s="35"/>
      <c r="TI302" s="35"/>
      <c r="TJ302" s="35"/>
      <c r="TK302" s="35"/>
      <c r="TL302" s="35"/>
      <c r="TM302" s="35"/>
      <c r="TN302" s="35"/>
      <c r="TO302" s="35"/>
      <c r="TP302" s="35"/>
      <c r="TQ302" s="35"/>
      <c r="TR302" s="35"/>
      <c r="TS302" s="35"/>
      <c r="TT302" s="35"/>
      <c r="TU302" s="35"/>
      <c r="TV302" s="35"/>
      <c r="TW302" s="35"/>
      <c r="TX302" s="35"/>
      <c r="TY302" s="35"/>
      <c r="TZ302" s="35"/>
      <c r="UA302" s="35"/>
      <c r="UB302" s="35"/>
      <c r="UC302" s="35"/>
      <c r="UD302" s="35"/>
      <c r="UE302" s="35"/>
      <c r="UF302" s="35"/>
      <c r="UG302" s="35"/>
      <c r="UH302" s="35"/>
      <c r="UI302" s="35"/>
      <c r="UJ302" s="35"/>
      <c r="UK302" s="35"/>
      <c r="UL302" s="35"/>
      <c r="UM302" s="35"/>
      <c r="UN302" s="35"/>
      <c r="UO302" s="35"/>
      <c r="UP302" s="35"/>
      <c r="UQ302" s="35"/>
      <c r="UR302" s="35"/>
      <c r="US302" s="35"/>
      <c r="UT302" s="35"/>
      <c r="UU302" s="35"/>
      <c r="UV302" s="35"/>
      <c r="UW302" s="35"/>
      <c r="UX302" s="35"/>
      <c r="UY302" s="35"/>
      <c r="UZ302" s="35"/>
      <c r="VA302" s="35"/>
      <c r="VB302" s="35"/>
      <c r="VC302" s="35"/>
      <c r="VD302" s="35"/>
      <c r="VE302" s="35"/>
      <c r="VF302" s="35"/>
      <c r="VG302" s="35"/>
      <c r="VH302" s="35"/>
      <c r="VI302" s="35"/>
      <c r="VJ302" s="35"/>
      <c r="VK302" s="35"/>
      <c r="VL302" s="35"/>
      <c r="VM302" s="35"/>
      <c r="VN302" s="35"/>
      <c r="VO302" s="35"/>
      <c r="VP302" s="35"/>
      <c r="VQ302" s="35"/>
      <c r="VR302" s="35"/>
      <c r="VS302" s="35"/>
      <c r="VT302" s="35"/>
      <c r="VU302" s="35"/>
      <c r="VV302" s="35"/>
      <c r="VW302" s="35"/>
      <c r="VX302" s="35"/>
      <c r="VY302" s="35"/>
      <c r="VZ302" s="35"/>
      <c r="WA302" s="35"/>
      <c r="WB302" s="35"/>
      <c r="WC302" s="35"/>
      <c r="WD302" s="35"/>
      <c r="WE302" s="35"/>
      <c r="WF302" s="35"/>
      <c r="WG302" s="35"/>
      <c r="WH302" s="35"/>
      <c r="WI302" s="35"/>
      <c r="WJ302" s="35"/>
      <c r="WK302" s="35"/>
      <c r="WL302" s="35"/>
      <c r="WM302" s="35"/>
      <c r="WN302" s="35"/>
      <c r="WO302" s="35"/>
      <c r="WP302" s="35"/>
      <c r="WQ302" s="35"/>
      <c r="WR302" s="35"/>
      <c r="WS302" s="35"/>
      <c r="WT302" s="35"/>
      <c r="WU302" s="35"/>
      <c r="WV302" s="35"/>
      <c r="WW302" s="35"/>
      <c r="WX302" s="35"/>
      <c r="WY302" s="35"/>
      <c r="WZ302" s="35"/>
      <c r="XA302" s="35"/>
      <c r="XB302" s="35"/>
      <c r="XC302" s="35"/>
      <c r="XD302" s="35"/>
      <c r="XE302" s="35"/>
      <c r="XF302" s="35"/>
      <c r="XG302" s="35"/>
      <c r="XH302" s="35"/>
      <c r="XI302" s="35"/>
      <c r="XJ302" s="35"/>
      <c r="XK302" s="35"/>
      <c r="XL302" s="35"/>
      <c r="XM302" s="35"/>
      <c r="XN302" s="35"/>
      <c r="XO302" s="35"/>
      <c r="XP302" s="35"/>
      <c r="XQ302" s="35"/>
      <c r="XR302" s="35"/>
      <c r="XS302" s="35"/>
      <c r="XT302" s="35"/>
      <c r="XU302" s="35"/>
      <c r="XV302" s="35"/>
      <c r="XW302" s="35"/>
      <c r="XX302" s="35"/>
      <c r="XY302" s="35"/>
      <c r="XZ302" s="35"/>
      <c r="YA302" s="35"/>
      <c r="YB302" s="35"/>
      <c r="YC302" s="35"/>
      <c r="YD302" s="35"/>
      <c r="YE302" s="35"/>
      <c r="YF302" s="35"/>
      <c r="YG302" s="35"/>
      <c r="YH302" s="35"/>
      <c r="YI302" s="35"/>
      <c r="YJ302" s="35"/>
      <c r="YK302" s="35"/>
      <c r="YL302" s="35"/>
      <c r="YM302" s="35"/>
      <c r="YN302" s="35"/>
      <c r="YO302" s="35"/>
      <c r="YP302" s="35"/>
      <c r="YQ302" s="35"/>
      <c r="YR302" s="35"/>
      <c r="YS302" s="35"/>
      <c r="YT302" s="35"/>
      <c r="YU302" s="35"/>
      <c r="YV302" s="35"/>
      <c r="YW302" s="35"/>
      <c r="YX302" s="35"/>
      <c r="YY302" s="35"/>
      <c r="YZ302" s="35"/>
      <c r="ZA302" s="35"/>
      <c r="ZB302" s="35"/>
      <c r="ZC302" s="35"/>
      <c r="ZD302" s="35"/>
      <c r="ZE302" s="35"/>
      <c r="ZF302" s="35"/>
      <c r="ZG302" s="35"/>
      <c r="ZH302" s="35"/>
      <c r="ZI302" s="35"/>
      <c r="ZJ302" s="35"/>
      <c r="ZK302" s="35"/>
      <c r="ZL302" s="35"/>
      <c r="ZM302" s="35"/>
      <c r="ZN302" s="35"/>
      <c r="ZO302" s="35"/>
      <c r="ZP302" s="35"/>
      <c r="ZQ302" s="35"/>
      <c r="ZR302" s="35"/>
      <c r="ZS302" s="35"/>
      <c r="ZT302" s="35"/>
      <c r="ZU302" s="35"/>
      <c r="ZV302" s="35"/>
      <c r="ZW302" s="35"/>
      <c r="ZX302" s="35"/>
      <c r="ZY302" s="35"/>
      <c r="ZZ302" s="35"/>
      <c r="AAA302" s="35"/>
      <c r="AAB302" s="35"/>
      <c r="AAC302" s="35"/>
      <c r="AAD302" s="35"/>
      <c r="AAE302" s="35"/>
      <c r="AAF302" s="35"/>
      <c r="AAG302" s="35"/>
      <c r="AAH302" s="35"/>
      <c r="AAI302" s="35"/>
      <c r="AAJ302" s="35"/>
      <c r="AAK302" s="35"/>
      <c r="AAL302" s="35"/>
      <c r="AAM302" s="35"/>
      <c r="AAN302" s="35"/>
      <c r="AAO302" s="35"/>
      <c r="AAP302" s="35"/>
      <c r="AAQ302" s="35"/>
      <c r="AAR302" s="35"/>
      <c r="AAS302" s="35"/>
      <c r="AAT302" s="35"/>
      <c r="AAU302" s="35"/>
      <c r="AAV302" s="35"/>
      <c r="AAW302" s="35"/>
      <c r="AAX302" s="35"/>
      <c r="AAY302" s="35"/>
      <c r="AAZ302" s="35"/>
      <c r="ABA302" s="35"/>
      <c r="ABB302" s="35"/>
      <c r="ABC302" s="35"/>
      <c r="ABD302" s="35"/>
      <c r="ABE302" s="35"/>
      <c r="ABF302" s="35"/>
      <c r="ABG302" s="35"/>
      <c r="ABH302" s="35"/>
      <c r="ABI302" s="35"/>
      <c r="ABJ302" s="35"/>
      <c r="ABK302" s="35"/>
      <c r="ABL302" s="35"/>
      <c r="ABM302" s="35"/>
      <c r="ABN302" s="35"/>
      <c r="ABO302" s="35"/>
      <c r="ABP302" s="35"/>
      <c r="ABQ302" s="35"/>
      <c r="ABR302" s="35"/>
      <c r="ABS302" s="35"/>
      <c r="ABT302" s="35"/>
      <c r="ABU302" s="35"/>
      <c r="ABV302" s="35"/>
      <c r="ABW302" s="35"/>
      <c r="ABX302" s="35"/>
      <c r="ABY302" s="35"/>
      <c r="ABZ302" s="35"/>
      <c r="ACA302" s="35"/>
      <c r="ACB302" s="35"/>
      <c r="ACC302" s="35"/>
      <c r="ACD302" s="35"/>
      <c r="ACE302" s="35"/>
      <c r="ACF302" s="35"/>
      <c r="ACG302" s="35"/>
      <c r="ACH302" s="35"/>
      <c r="ACI302" s="35"/>
      <c r="ACJ302" s="35"/>
      <c r="ACK302" s="35"/>
      <c r="ACL302" s="35"/>
      <c r="ACM302" s="35"/>
      <c r="ACN302" s="35"/>
      <c r="ACO302" s="35"/>
      <c r="ACP302" s="35"/>
      <c r="ACQ302" s="35"/>
      <c r="ACR302" s="35"/>
      <c r="ACS302" s="35"/>
      <c r="ACT302" s="35"/>
      <c r="ACU302" s="35"/>
      <c r="ACV302" s="35"/>
      <c r="ACW302" s="35"/>
      <c r="ACX302" s="35"/>
      <c r="ACY302" s="35"/>
      <c r="ACZ302" s="35"/>
      <c r="ADA302" s="35"/>
      <c r="ADB302" s="35"/>
      <c r="ADC302" s="35"/>
      <c r="ADD302" s="35"/>
      <c r="ADE302" s="35"/>
      <c r="ADF302" s="35"/>
      <c r="ADG302" s="35"/>
      <c r="ADH302" s="35"/>
      <c r="ADI302" s="35"/>
      <c r="ADJ302" s="35"/>
      <c r="ADK302" s="35"/>
      <c r="ADL302" s="35"/>
      <c r="ADM302" s="35"/>
      <c r="ADN302" s="35"/>
      <c r="ADO302" s="35"/>
      <c r="ADP302" s="35"/>
      <c r="ADQ302" s="35"/>
      <c r="ADR302" s="35"/>
      <c r="ADS302" s="35"/>
      <c r="ADT302" s="35"/>
      <c r="ADU302" s="35"/>
      <c r="ADV302" s="35"/>
      <c r="ADW302" s="35"/>
      <c r="ADX302" s="35"/>
      <c r="ADY302" s="35"/>
      <c r="ADZ302" s="35"/>
      <c r="AEA302" s="35"/>
      <c r="AEB302" s="35"/>
      <c r="AEC302" s="35"/>
      <c r="AED302" s="35"/>
      <c r="AEE302" s="35"/>
      <c r="AEF302" s="35"/>
      <c r="AEG302" s="35"/>
      <c r="AEH302" s="35"/>
      <c r="AEI302" s="35"/>
      <c r="AEJ302" s="35"/>
      <c r="AEK302" s="35"/>
      <c r="AEL302" s="35"/>
      <c r="AEM302" s="35"/>
      <c r="AEN302" s="35"/>
      <c r="AEO302" s="35"/>
      <c r="AEP302" s="35"/>
      <c r="AEQ302" s="35"/>
      <c r="AER302" s="35"/>
      <c r="AES302" s="35"/>
      <c r="AET302" s="35"/>
      <c r="AEU302" s="35"/>
      <c r="AEV302" s="35"/>
      <c r="AEW302" s="35"/>
      <c r="AEX302" s="35"/>
      <c r="AEY302" s="35"/>
      <c r="AEZ302" s="35"/>
      <c r="AFA302" s="35"/>
      <c r="AFB302" s="35"/>
      <c r="AFC302" s="35"/>
      <c r="AFD302" s="35"/>
      <c r="AFE302" s="35"/>
      <c r="AFF302" s="35"/>
      <c r="AFG302" s="35"/>
      <c r="AFH302" s="35"/>
      <c r="AFI302" s="35"/>
      <c r="AFJ302" s="35"/>
      <c r="AFK302" s="35"/>
      <c r="AFL302" s="35"/>
      <c r="AFM302" s="35"/>
      <c r="AFN302" s="35"/>
      <c r="AFO302" s="35"/>
      <c r="AFP302" s="35"/>
      <c r="AFQ302" s="35"/>
      <c r="AFR302" s="35"/>
      <c r="AFS302" s="35"/>
      <c r="AFT302" s="35"/>
      <c r="AFU302" s="35"/>
      <c r="AFV302" s="35"/>
      <c r="AFW302" s="35"/>
      <c r="AFX302" s="35"/>
      <c r="AFY302" s="35"/>
      <c r="AFZ302" s="35"/>
      <c r="AGA302" s="35"/>
      <c r="AGB302" s="35"/>
      <c r="AGC302" s="35"/>
      <c r="AGD302" s="35"/>
      <c r="AGE302" s="35"/>
      <c r="AGF302" s="35"/>
      <c r="AGG302" s="35"/>
      <c r="AGH302" s="35"/>
      <c r="AGI302" s="35"/>
      <c r="AGJ302" s="35"/>
      <c r="AGK302" s="35"/>
      <c r="AGL302" s="35"/>
      <c r="AGM302" s="35"/>
      <c r="AGN302" s="35"/>
      <c r="AGO302" s="35"/>
      <c r="AGP302" s="35"/>
      <c r="AGQ302" s="35"/>
      <c r="AGR302" s="35"/>
      <c r="AGS302" s="35"/>
      <c r="AGT302" s="35"/>
      <c r="AGU302" s="35"/>
      <c r="AGV302" s="35"/>
      <c r="AGW302" s="35"/>
      <c r="AGX302" s="35"/>
      <c r="AGY302" s="35"/>
      <c r="AGZ302" s="35"/>
      <c r="AHA302" s="35"/>
      <c r="AHB302" s="35"/>
      <c r="AHC302" s="35"/>
      <c r="AHD302" s="35"/>
      <c r="AHE302" s="35"/>
      <c r="AHF302" s="35"/>
      <c r="AHG302" s="35"/>
      <c r="AHH302" s="35"/>
      <c r="AHI302" s="35"/>
      <c r="AHJ302" s="35"/>
      <c r="AHK302" s="35"/>
      <c r="AHL302" s="35"/>
      <c r="AHM302" s="35"/>
      <c r="AHN302" s="35"/>
      <c r="AHO302" s="35"/>
      <c r="AHP302" s="35"/>
      <c r="AHQ302" s="35"/>
      <c r="AHR302" s="35"/>
      <c r="AHS302" s="35"/>
      <c r="AHT302" s="35"/>
      <c r="AHU302" s="35"/>
      <c r="AHV302" s="35"/>
      <c r="AHW302" s="35"/>
      <c r="AHX302" s="35"/>
      <c r="AHY302" s="35"/>
      <c r="AHZ302" s="35"/>
      <c r="AIA302" s="35"/>
      <c r="AIB302" s="35"/>
      <c r="AIC302" s="35"/>
      <c r="AID302" s="35"/>
      <c r="AIE302" s="35"/>
      <c r="AIF302" s="35"/>
      <c r="AIG302" s="35"/>
      <c r="AIH302" s="35"/>
      <c r="AII302" s="35"/>
      <c r="AIJ302" s="35"/>
      <c r="AIK302" s="35"/>
      <c r="AIL302" s="35"/>
      <c r="AIM302" s="35"/>
      <c r="AIN302" s="35"/>
      <c r="AIO302" s="35"/>
      <c r="AIP302" s="35"/>
      <c r="AIQ302" s="35"/>
      <c r="AIR302" s="35"/>
      <c r="AIS302" s="35"/>
      <c r="AIT302" s="35"/>
      <c r="AIU302" s="35"/>
      <c r="AIV302" s="35"/>
      <c r="AIW302" s="35"/>
      <c r="AIX302" s="35"/>
      <c r="AIY302" s="35"/>
      <c r="AIZ302" s="35"/>
      <c r="AJA302" s="35"/>
      <c r="AJB302" s="35"/>
      <c r="AJC302" s="35"/>
      <c r="AJD302" s="35"/>
      <c r="AJE302" s="35"/>
      <c r="AJF302" s="35"/>
      <c r="AJG302" s="35"/>
      <c r="AJH302" s="35"/>
      <c r="AJI302" s="35"/>
      <c r="AJJ302" s="35"/>
      <c r="AJK302" s="35"/>
      <c r="AJL302" s="35"/>
      <c r="AJM302" s="35"/>
      <c r="AJN302" s="35"/>
      <c r="AJO302" s="35"/>
      <c r="AJP302" s="35"/>
      <c r="AJQ302" s="35"/>
      <c r="AJR302" s="35"/>
      <c r="AJS302" s="35"/>
      <c r="AJT302" s="35"/>
      <c r="AJU302" s="35"/>
      <c r="AJV302" s="35"/>
      <c r="AJW302" s="35"/>
      <c r="AJX302" s="35"/>
      <c r="AJY302" s="35"/>
      <c r="AJZ302" s="35"/>
      <c r="AKA302" s="35"/>
      <c r="AKB302" s="35"/>
      <c r="AKC302" s="35"/>
      <c r="AKD302" s="35"/>
      <c r="AKE302" s="35"/>
      <c r="AKF302" s="35"/>
      <c r="AKG302" s="35"/>
      <c r="AKH302" s="35"/>
      <c r="AKI302" s="35"/>
      <c r="AKJ302" s="35"/>
      <c r="AKK302" s="35"/>
      <c r="AKL302" s="35"/>
      <c r="AKM302" s="35"/>
      <c r="AKN302" s="35"/>
      <c r="AKO302" s="35"/>
      <c r="AKP302" s="35"/>
      <c r="AKQ302" s="35"/>
      <c r="AKR302" s="35"/>
      <c r="AKS302" s="35"/>
      <c r="AKT302" s="35"/>
      <c r="AKU302" s="35"/>
      <c r="AKV302" s="35"/>
      <c r="AKW302" s="35"/>
      <c r="AKX302" s="35"/>
      <c r="AKY302" s="35"/>
      <c r="AKZ302" s="35"/>
      <c r="ALA302" s="35"/>
      <c r="ALB302" s="35"/>
      <c r="ALC302" s="35"/>
      <c r="ALD302" s="35"/>
      <c r="ALE302" s="35"/>
      <c r="ALF302" s="35"/>
      <c r="ALG302" s="35"/>
      <c r="ALH302" s="35"/>
      <c r="ALI302" s="35"/>
      <c r="ALJ302" s="35"/>
      <c r="ALK302" s="35"/>
      <c r="ALL302" s="35"/>
      <c r="ALM302" s="35"/>
      <c r="ALN302" s="35"/>
      <c r="ALO302" s="35"/>
      <c r="ALP302" s="35"/>
      <c r="ALQ302" s="35"/>
      <c r="ALR302" s="35"/>
      <c r="ALS302" s="35"/>
      <c r="ALT302" s="35"/>
      <c r="ALU302" s="35"/>
      <c r="ALV302" s="35"/>
      <c r="ALW302" s="35"/>
      <c r="ALX302" s="35"/>
      <c r="ALY302" s="35"/>
      <c r="ALZ302" s="35"/>
      <c r="AMA302" s="35"/>
    </row>
    <row r="303" spans="14:1015">
      <c r="N303" s="3">
        <f>Y303*info!T$4+AC303*info!T$5+AG303*info!T$6+AK303*info!T$7+N302</f>
        <v>8.3765999999999909</v>
      </c>
      <c r="P303" s="45">
        <v>263</v>
      </c>
      <c r="Q303" s="131"/>
      <c r="R303" s="131"/>
      <c r="S303" s="161">
        <f t="shared" si="157"/>
        <v>4.658853754940713E-2</v>
      </c>
      <c r="T303" s="169">
        <f>AA302*$AA$30*$AA$34*(1-$AA$32)+AE302*$AE$30*$AE$34*(1-$AE$32)+AI302*$AI$30*$AI$34*(1-$AI$32)+AM302*$AM$30*$AM$34*(1-$AM$32)+AQ302*$AQ$30*$AQ$34*(1-$AQ$32)+AU302*$AU$30*$AU$34*(1-$AU$32)+Q303-R303+AW302+AX302+Advance!G277</f>
        <v>0.46829999999999922</v>
      </c>
      <c r="U303" s="132">
        <f t="shared" si="166"/>
        <v>0</v>
      </c>
      <c r="V303" s="165">
        <f t="shared" si="145"/>
        <v>0.46829999999999922</v>
      </c>
      <c r="W303" s="166">
        <f t="shared" si="158"/>
        <v>17.52</v>
      </c>
      <c r="X303" s="49"/>
      <c r="Y303" s="42">
        <f t="shared" si="137"/>
        <v>0</v>
      </c>
      <c r="Z303" s="46">
        <f t="shared" si="159"/>
        <v>0</v>
      </c>
      <c r="AA303" s="47">
        <f t="shared" si="146"/>
        <v>0</v>
      </c>
      <c r="AB303" s="48">
        <f t="shared" si="147"/>
        <v>0.46829999999999922</v>
      </c>
      <c r="AC303" s="49">
        <f t="shared" si="148"/>
        <v>0</v>
      </c>
      <c r="AD303" s="46">
        <f t="shared" si="160"/>
        <v>0</v>
      </c>
      <c r="AE303" s="46">
        <f t="shared" si="149"/>
        <v>100</v>
      </c>
      <c r="AF303" s="50">
        <f t="shared" si="138"/>
        <v>0.46829999999999922</v>
      </c>
      <c r="AG303" s="42">
        <f t="shared" si="161"/>
        <v>5</v>
      </c>
      <c r="AH303" s="46">
        <f t="shared" si="162"/>
        <v>-5</v>
      </c>
      <c r="AI303" s="46">
        <f t="shared" si="150"/>
        <v>200</v>
      </c>
      <c r="AJ303" s="50">
        <f t="shared" si="139"/>
        <v>0.34829999999999922</v>
      </c>
      <c r="AK303" s="42">
        <f t="shared" si="151"/>
        <v>9</v>
      </c>
      <c r="AL303" s="46">
        <f t="shared" si="163"/>
        <v>-6</v>
      </c>
      <c r="AM303" s="46">
        <f t="shared" si="152"/>
        <v>320</v>
      </c>
      <c r="AN303" s="50">
        <f t="shared" si="140"/>
        <v>2.4299999999999267E-2</v>
      </c>
      <c r="AO303" s="42">
        <f t="shared" si="153"/>
        <v>0</v>
      </c>
      <c r="AP303" s="46">
        <f t="shared" si="164"/>
        <v>0</v>
      </c>
      <c r="AQ303" s="46">
        <f t="shared" si="154"/>
        <v>0</v>
      </c>
      <c r="AR303" s="50">
        <f t="shared" si="141"/>
        <v>2.4299999999999267E-2</v>
      </c>
      <c r="AS303" s="42">
        <f t="shared" si="155"/>
        <v>0</v>
      </c>
      <c r="AT303" s="46">
        <f t="shared" si="165"/>
        <v>0</v>
      </c>
      <c r="AU303" s="46">
        <f t="shared" si="156"/>
        <v>0</v>
      </c>
      <c r="AV303" s="51">
        <f t="shared" si="142"/>
        <v>2.4299999999999267E-2</v>
      </c>
      <c r="AW303" s="42">
        <f t="shared" si="143"/>
        <v>0.46829999999999922</v>
      </c>
      <c r="AX303" s="43">
        <f t="shared" si="144"/>
        <v>-0.44399999999999995</v>
      </c>
      <c r="AY303" s="42">
        <f t="shared" si="135"/>
        <v>620</v>
      </c>
      <c r="AZ303" s="52">
        <f t="shared" si="136"/>
        <v>17.52</v>
      </c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  <c r="QR303" s="35"/>
      <c r="QS303" s="35"/>
      <c r="QT303" s="35"/>
      <c r="QU303" s="35"/>
      <c r="QV303" s="35"/>
      <c r="QW303" s="35"/>
      <c r="QX303" s="35"/>
      <c r="QY303" s="35"/>
      <c r="QZ303" s="35"/>
      <c r="RA303" s="35"/>
      <c r="RB303" s="35"/>
      <c r="RC303" s="35"/>
      <c r="RD303" s="35"/>
      <c r="RE303" s="35"/>
      <c r="RF303" s="35"/>
      <c r="RG303" s="35"/>
      <c r="RH303" s="35"/>
      <c r="RI303" s="35"/>
      <c r="RJ303" s="35"/>
      <c r="RK303" s="35"/>
      <c r="RL303" s="35"/>
      <c r="RM303" s="35"/>
      <c r="RN303" s="35"/>
      <c r="RO303" s="35"/>
      <c r="RP303" s="35"/>
      <c r="RQ303" s="35"/>
      <c r="RR303" s="35"/>
      <c r="RS303" s="35"/>
      <c r="RT303" s="35"/>
      <c r="RU303" s="35"/>
      <c r="RV303" s="35"/>
      <c r="RW303" s="35"/>
      <c r="RX303" s="35"/>
      <c r="RY303" s="35"/>
      <c r="RZ303" s="35"/>
      <c r="SA303" s="35"/>
      <c r="SB303" s="35"/>
      <c r="SC303" s="35"/>
      <c r="SD303" s="35"/>
      <c r="SE303" s="35"/>
      <c r="SF303" s="35"/>
      <c r="SG303" s="35"/>
      <c r="SH303" s="35"/>
      <c r="SI303" s="35"/>
      <c r="SJ303" s="35"/>
      <c r="SK303" s="35"/>
      <c r="SL303" s="35"/>
      <c r="SM303" s="35"/>
      <c r="SN303" s="35"/>
      <c r="SO303" s="35"/>
      <c r="SP303" s="35"/>
      <c r="SQ303" s="35"/>
      <c r="SR303" s="35"/>
      <c r="SS303" s="35"/>
      <c r="ST303" s="35"/>
      <c r="SU303" s="35"/>
      <c r="SV303" s="35"/>
      <c r="SW303" s="35"/>
      <c r="SX303" s="35"/>
      <c r="SY303" s="35"/>
      <c r="SZ303" s="35"/>
      <c r="TA303" s="35"/>
      <c r="TB303" s="35"/>
      <c r="TC303" s="35"/>
      <c r="TD303" s="35"/>
      <c r="TE303" s="35"/>
      <c r="TF303" s="35"/>
      <c r="TG303" s="35"/>
      <c r="TH303" s="35"/>
      <c r="TI303" s="35"/>
      <c r="TJ303" s="35"/>
      <c r="TK303" s="35"/>
      <c r="TL303" s="35"/>
      <c r="TM303" s="35"/>
      <c r="TN303" s="35"/>
      <c r="TO303" s="35"/>
      <c r="TP303" s="35"/>
      <c r="TQ303" s="35"/>
      <c r="TR303" s="35"/>
      <c r="TS303" s="35"/>
      <c r="TT303" s="35"/>
      <c r="TU303" s="35"/>
      <c r="TV303" s="35"/>
      <c r="TW303" s="35"/>
      <c r="TX303" s="35"/>
      <c r="TY303" s="35"/>
      <c r="TZ303" s="35"/>
      <c r="UA303" s="35"/>
      <c r="UB303" s="35"/>
      <c r="UC303" s="35"/>
      <c r="UD303" s="35"/>
      <c r="UE303" s="35"/>
      <c r="UF303" s="35"/>
      <c r="UG303" s="35"/>
      <c r="UH303" s="35"/>
      <c r="UI303" s="35"/>
      <c r="UJ303" s="35"/>
      <c r="UK303" s="35"/>
      <c r="UL303" s="35"/>
      <c r="UM303" s="35"/>
      <c r="UN303" s="35"/>
      <c r="UO303" s="35"/>
      <c r="UP303" s="35"/>
      <c r="UQ303" s="35"/>
      <c r="UR303" s="35"/>
      <c r="US303" s="35"/>
      <c r="UT303" s="35"/>
      <c r="UU303" s="35"/>
      <c r="UV303" s="35"/>
      <c r="UW303" s="35"/>
      <c r="UX303" s="35"/>
      <c r="UY303" s="35"/>
      <c r="UZ303" s="35"/>
      <c r="VA303" s="35"/>
      <c r="VB303" s="35"/>
      <c r="VC303" s="35"/>
      <c r="VD303" s="35"/>
      <c r="VE303" s="35"/>
      <c r="VF303" s="35"/>
      <c r="VG303" s="35"/>
      <c r="VH303" s="35"/>
      <c r="VI303" s="35"/>
      <c r="VJ303" s="35"/>
      <c r="VK303" s="35"/>
      <c r="VL303" s="35"/>
      <c r="VM303" s="35"/>
      <c r="VN303" s="35"/>
      <c r="VO303" s="35"/>
      <c r="VP303" s="35"/>
      <c r="VQ303" s="35"/>
      <c r="VR303" s="35"/>
      <c r="VS303" s="35"/>
      <c r="VT303" s="35"/>
      <c r="VU303" s="35"/>
      <c r="VV303" s="35"/>
      <c r="VW303" s="35"/>
      <c r="VX303" s="35"/>
      <c r="VY303" s="35"/>
      <c r="VZ303" s="35"/>
      <c r="WA303" s="35"/>
      <c r="WB303" s="35"/>
      <c r="WC303" s="35"/>
      <c r="WD303" s="35"/>
      <c r="WE303" s="35"/>
      <c r="WF303" s="35"/>
      <c r="WG303" s="35"/>
      <c r="WH303" s="35"/>
      <c r="WI303" s="35"/>
      <c r="WJ303" s="35"/>
      <c r="WK303" s="35"/>
      <c r="WL303" s="35"/>
      <c r="WM303" s="35"/>
      <c r="WN303" s="35"/>
      <c r="WO303" s="35"/>
      <c r="WP303" s="35"/>
      <c r="WQ303" s="35"/>
      <c r="WR303" s="35"/>
      <c r="WS303" s="35"/>
      <c r="WT303" s="35"/>
      <c r="WU303" s="35"/>
      <c r="WV303" s="35"/>
      <c r="WW303" s="35"/>
      <c r="WX303" s="35"/>
      <c r="WY303" s="35"/>
      <c r="WZ303" s="35"/>
      <c r="XA303" s="35"/>
      <c r="XB303" s="35"/>
      <c r="XC303" s="35"/>
      <c r="XD303" s="35"/>
      <c r="XE303" s="35"/>
      <c r="XF303" s="35"/>
      <c r="XG303" s="35"/>
      <c r="XH303" s="35"/>
      <c r="XI303" s="35"/>
      <c r="XJ303" s="35"/>
      <c r="XK303" s="35"/>
      <c r="XL303" s="35"/>
      <c r="XM303" s="35"/>
      <c r="XN303" s="35"/>
      <c r="XO303" s="35"/>
      <c r="XP303" s="35"/>
      <c r="XQ303" s="35"/>
      <c r="XR303" s="35"/>
      <c r="XS303" s="35"/>
      <c r="XT303" s="35"/>
      <c r="XU303" s="35"/>
      <c r="XV303" s="35"/>
      <c r="XW303" s="35"/>
      <c r="XX303" s="35"/>
      <c r="XY303" s="35"/>
      <c r="XZ303" s="35"/>
      <c r="YA303" s="35"/>
      <c r="YB303" s="35"/>
      <c r="YC303" s="35"/>
      <c r="YD303" s="35"/>
      <c r="YE303" s="35"/>
      <c r="YF303" s="35"/>
      <c r="YG303" s="35"/>
      <c r="YH303" s="35"/>
      <c r="YI303" s="35"/>
      <c r="YJ303" s="35"/>
      <c r="YK303" s="35"/>
      <c r="YL303" s="35"/>
      <c r="YM303" s="35"/>
      <c r="YN303" s="35"/>
      <c r="YO303" s="35"/>
      <c r="YP303" s="35"/>
      <c r="YQ303" s="35"/>
      <c r="YR303" s="35"/>
      <c r="YS303" s="35"/>
      <c r="YT303" s="35"/>
      <c r="YU303" s="35"/>
      <c r="YV303" s="35"/>
      <c r="YW303" s="35"/>
      <c r="YX303" s="35"/>
      <c r="YY303" s="35"/>
      <c r="YZ303" s="35"/>
      <c r="ZA303" s="35"/>
      <c r="ZB303" s="35"/>
      <c r="ZC303" s="35"/>
      <c r="ZD303" s="35"/>
      <c r="ZE303" s="35"/>
      <c r="ZF303" s="35"/>
      <c r="ZG303" s="35"/>
      <c r="ZH303" s="35"/>
      <c r="ZI303" s="35"/>
      <c r="ZJ303" s="35"/>
      <c r="ZK303" s="35"/>
      <c r="ZL303" s="35"/>
      <c r="ZM303" s="35"/>
      <c r="ZN303" s="35"/>
      <c r="ZO303" s="35"/>
      <c r="ZP303" s="35"/>
      <c r="ZQ303" s="35"/>
      <c r="ZR303" s="35"/>
      <c r="ZS303" s="35"/>
      <c r="ZT303" s="35"/>
      <c r="ZU303" s="35"/>
      <c r="ZV303" s="35"/>
      <c r="ZW303" s="35"/>
      <c r="ZX303" s="35"/>
      <c r="ZY303" s="35"/>
      <c r="ZZ303" s="35"/>
      <c r="AAA303" s="35"/>
      <c r="AAB303" s="35"/>
      <c r="AAC303" s="35"/>
      <c r="AAD303" s="35"/>
      <c r="AAE303" s="35"/>
      <c r="AAF303" s="35"/>
      <c r="AAG303" s="35"/>
      <c r="AAH303" s="35"/>
      <c r="AAI303" s="35"/>
      <c r="AAJ303" s="35"/>
      <c r="AAK303" s="35"/>
      <c r="AAL303" s="35"/>
      <c r="AAM303" s="35"/>
      <c r="AAN303" s="35"/>
      <c r="AAO303" s="35"/>
      <c r="AAP303" s="35"/>
      <c r="AAQ303" s="35"/>
      <c r="AAR303" s="35"/>
      <c r="AAS303" s="35"/>
      <c r="AAT303" s="35"/>
      <c r="AAU303" s="35"/>
      <c r="AAV303" s="35"/>
      <c r="AAW303" s="35"/>
      <c r="AAX303" s="35"/>
      <c r="AAY303" s="35"/>
      <c r="AAZ303" s="35"/>
      <c r="ABA303" s="35"/>
      <c r="ABB303" s="35"/>
      <c r="ABC303" s="35"/>
      <c r="ABD303" s="35"/>
      <c r="ABE303" s="35"/>
      <c r="ABF303" s="35"/>
      <c r="ABG303" s="35"/>
      <c r="ABH303" s="35"/>
      <c r="ABI303" s="35"/>
      <c r="ABJ303" s="35"/>
      <c r="ABK303" s="35"/>
      <c r="ABL303" s="35"/>
      <c r="ABM303" s="35"/>
      <c r="ABN303" s="35"/>
      <c r="ABO303" s="35"/>
      <c r="ABP303" s="35"/>
      <c r="ABQ303" s="35"/>
      <c r="ABR303" s="35"/>
      <c r="ABS303" s="35"/>
      <c r="ABT303" s="35"/>
      <c r="ABU303" s="35"/>
      <c r="ABV303" s="35"/>
      <c r="ABW303" s="35"/>
      <c r="ABX303" s="35"/>
      <c r="ABY303" s="35"/>
      <c r="ABZ303" s="35"/>
      <c r="ACA303" s="35"/>
      <c r="ACB303" s="35"/>
      <c r="ACC303" s="35"/>
      <c r="ACD303" s="35"/>
      <c r="ACE303" s="35"/>
      <c r="ACF303" s="35"/>
      <c r="ACG303" s="35"/>
      <c r="ACH303" s="35"/>
      <c r="ACI303" s="35"/>
      <c r="ACJ303" s="35"/>
      <c r="ACK303" s="35"/>
      <c r="ACL303" s="35"/>
      <c r="ACM303" s="35"/>
      <c r="ACN303" s="35"/>
      <c r="ACO303" s="35"/>
      <c r="ACP303" s="35"/>
      <c r="ACQ303" s="35"/>
      <c r="ACR303" s="35"/>
      <c r="ACS303" s="35"/>
      <c r="ACT303" s="35"/>
      <c r="ACU303" s="35"/>
      <c r="ACV303" s="35"/>
      <c r="ACW303" s="35"/>
      <c r="ACX303" s="35"/>
      <c r="ACY303" s="35"/>
      <c r="ACZ303" s="35"/>
      <c r="ADA303" s="35"/>
      <c r="ADB303" s="35"/>
      <c r="ADC303" s="35"/>
      <c r="ADD303" s="35"/>
      <c r="ADE303" s="35"/>
      <c r="ADF303" s="35"/>
      <c r="ADG303" s="35"/>
      <c r="ADH303" s="35"/>
      <c r="ADI303" s="35"/>
      <c r="ADJ303" s="35"/>
      <c r="ADK303" s="35"/>
      <c r="ADL303" s="35"/>
      <c r="ADM303" s="35"/>
      <c r="ADN303" s="35"/>
      <c r="ADO303" s="35"/>
      <c r="ADP303" s="35"/>
      <c r="ADQ303" s="35"/>
      <c r="ADR303" s="35"/>
      <c r="ADS303" s="35"/>
      <c r="ADT303" s="35"/>
      <c r="ADU303" s="35"/>
      <c r="ADV303" s="35"/>
      <c r="ADW303" s="35"/>
      <c r="ADX303" s="35"/>
      <c r="ADY303" s="35"/>
      <c r="ADZ303" s="35"/>
      <c r="AEA303" s="35"/>
      <c r="AEB303" s="35"/>
      <c r="AEC303" s="35"/>
      <c r="AED303" s="35"/>
      <c r="AEE303" s="35"/>
      <c r="AEF303" s="35"/>
      <c r="AEG303" s="35"/>
      <c r="AEH303" s="35"/>
      <c r="AEI303" s="35"/>
      <c r="AEJ303" s="35"/>
      <c r="AEK303" s="35"/>
      <c r="AEL303" s="35"/>
      <c r="AEM303" s="35"/>
      <c r="AEN303" s="35"/>
      <c r="AEO303" s="35"/>
      <c r="AEP303" s="35"/>
      <c r="AEQ303" s="35"/>
      <c r="AER303" s="35"/>
      <c r="AES303" s="35"/>
      <c r="AET303" s="35"/>
      <c r="AEU303" s="35"/>
      <c r="AEV303" s="35"/>
      <c r="AEW303" s="35"/>
      <c r="AEX303" s="35"/>
      <c r="AEY303" s="35"/>
      <c r="AEZ303" s="35"/>
      <c r="AFA303" s="35"/>
      <c r="AFB303" s="35"/>
      <c r="AFC303" s="35"/>
      <c r="AFD303" s="35"/>
      <c r="AFE303" s="35"/>
      <c r="AFF303" s="35"/>
      <c r="AFG303" s="35"/>
      <c r="AFH303" s="35"/>
      <c r="AFI303" s="35"/>
      <c r="AFJ303" s="35"/>
      <c r="AFK303" s="35"/>
      <c r="AFL303" s="35"/>
      <c r="AFM303" s="35"/>
      <c r="AFN303" s="35"/>
      <c r="AFO303" s="35"/>
      <c r="AFP303" s="35"/>
      <c r="AFQ303" s="35"/>
      <c r="AFR303" s="35"/>
      <c r="AFS303" s="35"/>
      <c r="AFT303" s="35"/>
      <c r="AFU303" s="35"/>
      <c r="AFV303" s="35"/>
      <c r="AFW303" s="35"/>
      <c r="AFX303" s="35"/>
      <c r="AFY303" s="35"/>
      <c r="AFZ303" s="35"/>
      <c r="AGA303" s="35"/>
      <c r="AGB303" s="35"/>
      <c r="AGC303" s="35"/>
      <c r="AGD303" s="35"/>
      <c r="AGE303" s="35"/>
      <c r="AGF303" s="35"/>
      <c r="AGG303" s="35"/>
      <c r="AGH303" s="35"/>
      <c r="AGI303" s="35"/>
      <c r="AGJ303" s="35"/>
      <c r="AGK303" s="35"/>
      <c r="AGL303" s="35"/>
      <c r="AGM303" s="35"/>
      <c r="AGN303" s="35"/>
      <c r="AGO303" s="35"/>
      <c r="AGP303" s="35"/>
      <c r="AGQ303" s="35"/>
      <c r="AGR303" s="35"/>
      <c r="AGS303" s="35"/>
      <c r="AGT303" s="35"/>
      <c r="AGU303" s="35"/>
      <c r="AGV303" s="35"/>
      <c r="AGW303" s="35"/>
      <c r="AGX303" s="35"/>
      <c r="AGY303" s="35"/>
      <c r="AGZ303" s="35"/>
      <c r="AHA303" s="35"/>
      <c r="AHB303" s="35"/>
      <c r="AHC303" s="35"/>
      <c r="AHD303" s="35"/>
      <c r="AHE303" s="35"/>
      <c r="AHF303" s="35"/>
      <c r="AHG303" s="35"/>
      <c r="AHH303" s="35"/>
      <c r="AHI303" s="35"/>
      <c r="AHJ303" s="35"/>
      <c r="AHK303" s="35"/>
      <c r="AHL303" s="35"/>
      <c r="AHM303" s="35"/>
      <c r="AHN303" s="35"/>
      <c r="AHO303" s="35"/>
      <c r="AHP303" s="35"/>
      <c r="AHQ303" s="35"/>
      <c r="AHR303" s="35"/>
      <c r="AHS303" s="35"/>
      <c r="AHT303" s="35"/>
      <c r="AHU303" s="35"/>
      <c r="AHV303" s="35"/>
      <c r="AHW303" s="35"/>
      <c r="AHX303" s="35"/>
      <c r="AHY303" s="35"/>
      <c r="AHZ303" s="35"/>
      <c r="AIA303" s="35"/>
      <c r="AIB303" s="35"/>
      <c r="AIC303" s="35"/>
      <c r="AID303" s="35"/>
      <c r="AIE303" s="35"/>
      <c r="AIF303" s="35"/>
      <c r="AIG303" s="35"/>
      <c r="AIH303" s="35"/>
      <c r="AII303" s="35"/>
      <c r="AIJ303" s="35"/>
      <c r="AIK303" s="35"/>
      <c r="AIL303" s="35"/>
      <c r="AIM303" s="35"/>
      <c r="AIN303" s="35"/>
      <c r="AIO303" s="35"/>
      <c r="AIP303" s="35"/>
      <c r="AIQ303" s="35"/>
      <c r="AIR303" s="35"/>
      <c r="AIS303" s="35"/>
      <c r="AIT303" s="35"/>
      <c r="AIU303" s="35"/>
      <c r="AIV303" s="35"/>
      <c r="AIW303" s="35"/>
      <c r="AIX303" s="35"/>
      <c r="AIY303" s="35"/>
      <c r="AIZ303" s="35"/>
      <c r="AJA303" s="35"/>
      <c r="AJB303" s="35"/>
      <c r="AJC303" s="35"/>
      <c r="AJD303" s="35"/>
      <c r="AJE303" s="35"/>
      <c r="AJF303" s="35"/>
      <c r="AJG303" s="35"/>
      <c r="AJH303" s="35"/>
      <c r="AJI303" s="35"/>
      <c r="AJJ303" s="35"/>
      <c r="AJK303" s="35"/>
      <c r="AJL303" s="35"/>
      <c r="AJM303" s="35"/>
      <c r="AJN303" s="35"/>
      <c r="AJO303" s="35"/>
      <c r="AJP303" s="35"/>
      <c r="AJQ303" s="35"/>
      <c r="AJR303" s="35"/>
      <c r="AJS303" s="35"/>
      <c r="AJT303" s="35"/>
      <c r="AJU303" s="35"/>
      <c r="AJV303" s="35"/>
      <c r="AJW303" s="35"/>
      <c r="AJX303" s="35"/>
      <c r="AJY303" s="35"/>
      <c r="AJZ303" s="35"/>
      <c r="AKA303" s="35"/>
      <c r="AKB303" s="35"/>
      <c r="AKC303" s="35"/>
      <c r="AKD303" s="35"/>
      <c r="AKE303" s="35"/>
      <c r="AKF303" s="35"/>
      <c r="AKG303" s="35"/>
      <c r="AKH303" s="35"/>
      <c r="AKI303" s="35"/>
      <c r="AKJ303" s="35"/>
      <c r="AKK303" s="35"/>
      <c r="AKL303" s="35"/>
      <c r="AKM303" s="35"/>
      <c r="AKN303" s="35"/>
      <c r="AKO303" s="35"/>
      <c r="AKP303" s="35"/>
      <c r="AKQ303" s="35"/>
      <c r="AKR303" s="35"/>
      <c r="AKS303" s="35"/>
      <c r="AKT303" s="35"/>
      <c r="AKU303" s="35"/>
      <c r="AKV303" s="35"/>
      <c r="AKW303" s="35"/>
      <c r="AKX303" s="35"/>
      <c r="AKY303" s="35"/>
      <c r="AKZ303" s="35"/>
      <c r="ALA303" s="35"/>
      <c r="ALB303" s="35"/>
      <c r="ALC303" s="35"/>
      <c r="ALD303" s="35"/>
      <c r="ALE303" s="35"/>
      <c r="ALF303" s="35"/>
      <c r="ALG303" s="35"/>
      <c r="ALH303" s="35"/>
      <c r="ALI303" s="35"/>
      <c r="ALJ303" s="35"/>
      <c r="ALK303" s="35"/>
      <c r="ALL303" s="35"/>
      <c r="ALM303" s="35"/>
      <c r="ALN303" s="35"/>
      <c r="ALO303" s="35"/>
      <c r="ALP303" s="35"/>
      <c r="ALQ303" s="35"/>
      <c r="ALR303" s="35"/>
      <c r="ALS303" s="35"/>
      <c r="ALT303" s="35"/>
      <c r="ALU303" s="35"/>
      <c r="ALV303" s="35"/>
      <c r="ALW303" s="35"/>
      <c r="ALX303" s="35"/>
      <c r="ALY303" s="35"/>
      <c r="ALZ303" s="35"/>
      <c r="AMA303" s="35"/>
    </row>
    <row r="304" spans="14:1015">
      <c r="N304" s="3">
        <f>Y304*info!T$4+AC304*info!T$5+AG304*info!T$6+AK304*info!T$7+N303</f>
        <v>8.4269999999999907</v>
      </c>
      <c r="P304" s="45">
        <v>264</v>
      </c>
      <c r="Q304" s="131"/>
      <c r="R304" s="131"/>
      <c r="S304" s="161">
        <f t="shared" si="157"/>
        <v>4.6833992094861672E-2</v>
      </c>
      <c r="T304" s="169">
        <f>AA303*$AA$30*$AA$34*(1-$AA$32)+AE303*$AE$30*$AE$34*(1-$AE$32)+AI303*$AI$30*$AI$34*(1-$AI$32)+AM303*$AM$30*$AM$34*(1-$AM$32)+AQ303*$AQ$30*$AQ$34*(1-$AQ$32)+AU303*$AU$30*$AU$34*(1-$AU$32)+Q304-R304+AW303+AX303+Advance!G278</f>
        <v>0.46229999999999927</v>
      </c>
      <c r="U304" s="132">
        <f t="shared" si="166"/>
        <v>0</v>
      </c>
      <c r="V304" s="165">
        <f t="shared" si="145"/>
        <v>0.46229999999999927</v>
      </c>
      <c r="W304" s="166">
        <f t="shared" si="158"/>
        <v>17.664000000000001</v>
      </c>
      <c r="X304" s="49"/>
      <c r="Y304" s="42">
        <f t="shared" si="137"/>
        <v>0</v>
      </c>
      <c r="Z304" s="46">
        <f t="shared" si="159"/>
        <v>0</v>
      </c>
      <c r="AA304" s="47">
        <f t="shared" si="146"/>
        <v>0</v>
      </c>
      <c r="AB304" s="48">
        <f t="shared" si="147"/>
        <v>0.46229999999999927</v>
      </c>
      <c r="AC304" s="49">
        <f t="shared" si="148"/>
        <v>0</v>
      </c>
      <c r="AD304" s="46">
        <f t="shared" si="160"/>
        <v>0</v>
      </c>
      <c r="AE304" s="46">
        <f t="shared" si="149"/>
        <v>100</v>
      </c>
      <c r="AF304" s="50">
        <f t="shared" si="138"/>
        <v>0.46229999999999927</v>
      </c>
      <c r="AG304" s="42">
        <f t="shared" si="161"/>
        <v>4</v>
      </c>
      <c r="AH304" s="46">
        <f t="shared" si="162"/>
        <v>-4</v>
      </c>
      <c r="AI304" s="46">
        <f t="shared" si="150"/>
        <v>200</v>
      </c>
      <c r="AJ304" s="50">
        <f t="shared" si="139"/>
        <v>0.36629999999999929</v>
      </c>
      <c r="AK304" s="42">
        <f t="shared" si="151"/>
        <v>10</v>
      </c>
      <c r="AL304" s="46">
        <f t="shared" si="163"/>
        <v>-6</v>
      </c>
      <c r="AM304" s="46">
        <f t="shared" si="152"/>
        <v>324</v>
      </c>
      <c r="AN304" s="50">
        <f t="shared" si="140"/>
        <v>6.2999999999993062E-3</v>
      </c>
      <c r="AO304" s="42">
        <f t="shared" si="153"/>
        <v>0</v>
      </c>
      <c r="AP304" s="46">
        <f t="shared" si="164"/>
        <v>0</v>
      </c>
      <c r="AQ304" s="46">
        <f t="shared" si="154"/>
        <v>0</v>
      </c>
      <c r="AR304" s="50">
        <f t="shared" si="141"/>
        <v>6.2999999999993062E-3</v>
      </c>
      <c r="AS304" s="42">
        <f t="shared" si="155"/>
        <v>0</v>
      </c>
      <c r="AT304" s="46">
        <f t="shared" si="165"/>
        <v>0</v>
      </c>
      <c r="AU304" s="46">
        <f t="shared" si="156"/>
        <v>0</v>
      </c>
      <c r="AV304" s="51">
        <f t="shared" si="142"/>
        <v>6.2999999999993062E-3</v>
      </c>
      <c r="AW304" s="42">
        <f t="shared" si="143"/>
        <v>0.46229999999999927</v>
      </c>
      <c r="AX304" s="43">
        <f t="shared" si="144"/>
        <v>-0.45599999999999996</v>
      </c>
      <c r="AY304" s="42">
        <f t="shared" si="135"/>
        <v>624</v>
      </c>
      <c r="AZ304" s="52">
        <f t="shared" si="136"/>
        <v>17.664000000000001</v>
      </c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  <c r="QR304" s="35"/>
      <c r="QS304" s="35"/>
      <c r="QT304" s="35"/>
      <c r="QU304" s="35"/>
      <c r="QV304" s="35"/>
      <c r="QW304" s="35"/>
      <c r="QX304" s="35"/>
      <c r="QY304" s="35"/>
      <c r="QZ304" s="35"/>
      <c r="RA304" s="35"/>
      <c r="RB304" s="35"/>
      <c r="RC304" s="35"/>
      <c r="RD304" s="35"/>
      <c r="RE304" s="35"/>
      <c r="RF304" s="35"/>
      <c r="RG304" s="35"/>
      <c r="RH304" s="35"/>
      <c r="RI304" s="35"/>
      <c r="RJ304" s="35"/>
      <c r="RK304" s="35"/>
      <c r="RL304" s="35"/>
      <c r="RM304" s="35"/>
      <c r="RN304" s="35"/>
      <c r="RO304" s="35"/>
      <c r="RP304" s="35"/>
      <c r="RQ304" s="35"/>
      <c r="RR304" s="35"/>
      <c r="RS304" s="35"/>
      <c r="RT304" s="35"/>
      <c r="RU304" s="35"/>
      <c r="RV304" s="35"/>
      <c r="RW304" s="35"/>
      <c r="RX304" s="35"/>
      <c r="RY304" s="35"/>
      <c r="RZ304" s="35"/>
      <c r="SA304" s="35"/>
      <c r="SB304" s="35"/>
      <c r="SC304" s="35"/>
      <c r="SD304" s="35"/>
      <c r="SE304" s="35"/>
      <c r="SF304" s="35"/>
      <c r="SG304" s="35"/>
      <c r="SH304" s="35"/>
      <c r="SI304" s="35"/>
      <c r="SJ304" s="35"/>
      <c r="SK304" s="35"/>
      <c r="SL304" s="35"/>
      <c r="SM304" s="35"/>
      <c r="SN304" s="35"/>
      <c r="SO304" s="35"/>
      <c r="SP304" s="35"/>
      <c r="SQ304" s="35"/>
      <c r="SR304" s="35"/>
      <c r="SS304" s="35"/>
      <c r="ST304" s="35"/>
      <c r="SU304" s="35"/>
      <c r="SV304" s="35"/>
      <c r="SW304" s="35"/>
      <c r="SX304" s="35"/>
      <c r="SY304" s="35"/>
      <c r="SZ304" s="35"/>
      <c r="TA304" s="35"/>
      <c r="TB304" s="35"/>
      <c r="TC304" s="35"/>
      <c r="TD304" s="35"/>
      <c r="TE304" s="35"/>
      <c r="TF304" s="35"/>
      <c r="TG304" s="35"/>
      <c r="TH304" s="35"/>
      <c r="TI304" s="35"/>
      <c r="TJ304" s="35"/>
      <c r="TK304" s="35"/>
      <c r="TL304" s="35"/>
      <c r="TM304" s="35"/>
      <c r="TN304" s="35"/>
      <c r="TO304" s="35"/>
      <c r="TP304" s="35"/>
      <c r="TQ304" s="35"/>
      <c r="TR304" s="35"/>
      <c r="TS304" s="35"/>
      <c r="TT304" s="35"/>
      <c r="TU304" s="35"/>
      <c r="TV304" s="35"/>
      <c r="TW304" s="35"/>
      <c r="TX304" s="35"/>
      <c r="TY304" s="35"/>
      <c r="TZ304" s="35"/>
      <c r="UA304" s="35"/>
      <c r="UB304" s="35"/>
      <c r="UC304" s="35"/>
      <c r="UD304" s="35"/>
      <c r="UE304" s="35"/>
      <c r="UF304" s="35"/>
      <c r="UG304" s="35"/>
      <c r="UH304" s="35"/>
      <c r="UI304" s="35"/>
      <c r="UJ304" s="35"/>
      <c r="UK304" s="35"/>
      <c r="UL304" s="35"/>
      <c r="UM304" s="35"/>
      <c r="UN304" s="35"/>
      <c r="UO304" s="35"/>
      <c r="UP304" s="35"/>
      <c r="UQ304" s="35"/>
      <c r="UR304" s="35"/>
      <c r="US304" s="35"/>
      <c r="UT304" s="35"/>
      <c r="UU304" s="35"/>
      <c r="UV304" s="35"/>
      <c r="UW304" s="35"/>
      <c r="UX304" s="35"/>
      <c r="UY304" s="35"/>
      <c r="UZ304" s="35"/>
      <c r="VA304" s="35"/>
      <c r="VB304" s="35"/>
      <c r="VC304" s="35"/>
      <c r="VD304" s="35"/>
      <c r="VE304" s="35"/>
      <c r="VF304" s="35"/>
      <c r="VG304" s="35"/>
      <c r="VH304" s="35"/>
      <c r="VI304" s="35"/>
      <c r="VJ304" s="35"/>
      <c r="VK304" s="35"/>
      <c r="VL304" s="35"/>
      <c r="VM304" s="35"/>
      <c r="VN304" s="35"/>
      <c r="VO304" s="35"/>
      <c r="VP304" s="35"/>
      <c r="VQ304" s="35"/>
      <c r="VR304" s="35"/>
      <c r="VS304" s="35"/>
      <c r="VT304" s="35"/>
      <c r="VU304" s="35"/>
      <c r="VV304" s="35"/>
      <c r="VW304" s="35"/>
      <c r="VX304" s="35"/>
      <c r="VY304" s="35"/>
      <c r="VZ304" s="35"/>
      <c r="WA304" s="35"/>
      <c r="WB304" s="35"/>
      <c r="WC304" s="35"/>
      <c r="WD304" s="35"/>
      <c r="WE304" s="35"/>
      <c r="WF304" s="35"/>
      <c r="WG304" s="35"/>
      <c r="WH304" s="35"/>
      <c r="WI304" s="35"/>
      <c r="WJ304" s="35"/>
      <c r="WK304" s="35"/>
      <c r="WL304" s="35"/>
      <c r="WM304" s="35"/>
      <c r="WN304" s="35"/>
      <c r="WO304" s="35"/>
      <c r="WP304" s="35"/>
      <c r="WQ304" s="35"/>
      <c r="WR304" s="35"/>
      <c r="WS304" s="35"/>
      <c r="WT304" s="35"/>
      <c r="WU304" s="35"/>
      <c r="WV304" s="35"/>
      <c r="WW304" s="35"/>
      <c r="WX304" s="35"/>
      <c r="WY304" s="35"/>
      <c r="WZ304" s="35"/>
      <c r="XA304" s="35"/>
      <c r="XB304" s="35"/>
      <c r="XC304" s="35"/>
      <c r="XD304" s="35"/>
      <c r="XE304" s="35"/>
      <c r="XF304" s="35"/>
      <c r="XG304" s="35"/>
      <c r="XH304" s="35"/>
      <c r="XI304" s="35"/>
      <c r="XJ304" s="35"/>
      <c r="XK304" s="35"/>
      <c r="XL304" s="35"/>
      <c r="XM304" s="35"/>
      <c r="XN304" s="35"/>
      <c r="XO304" s="35"/>
      <c r="XP304" s="35"/>
      <c r="XQ304" s="35"/>
      <c r="XR304" s="35"/>
      <c r="XS304" s="35"/>
      <c r="XT304" s="35"/>
      <c r="XU304" s="35"/>
      <c r="XV304" s="35"/>
      <c r="XW304" s="35"/>
      <c r="XX304" s="35"/>
      <c r="XY304" s="35"/>
      <c r="XZ304" s="35"/>
      <c r="YA304" s="35"/>
      <c r="YB304" s="35"/>
      <c r="YC304" s="35"/>
      <c r="YD304" s="35"/>
      <c r="YE304" s="35"/>
      <c r="YF304" s="35"/>
      <c r="YG304" s="35"/>
      <c r="YH304" s="35"/>
      <c r="YI304" s="35"/>
      <c r="YJ304" s="35"/>
      <c r="YK304" s="35"/>
      <c r="YL304" s="35"/>
      <c r="YM304" s="35"/>
      <c r="YN304" s="35"/>
      <c r="YO304" s="35"/>
      <c r="YP304" s="35"/>
      <c r="YQ304" s="35"/>
      <c r="YR304" s="35"/>
      <c r="YS304" s="35"/>
      <c r="YT304" s="35"/>
      <c r="YU304" s="35"/>
      <c r="YV304" s="35"/>
      <c r="YW304" s="35"/>
      <c r="YX304" s="35"/>
      <c r="YY304" s="35"/>
      <c r="YZ304" s="35"/>
      <c r="ZA304" s="35"/>
      <c r="ZB304" s="35"/>
      <c r="ZC304" s="35"/>
      <c r="ZD304" s="35"/>
      <c r="ZE304" s="35"/>
      <c r="ZF304" s="35"/>
      <c r="ZG304" s="35"/>
      <c r="ZH304" s="35"/>
      <c r="ZI304" s="35"/>
      <c r="ZJ304" s="35"/>
      <c r="ZK304" s="35"/>
      <c r="ZL304" s="35"/>
      <c r="ZM304" s="35"/>
      <c r="ZN304" s="35"/>
      <c r="ZO304" s="35"/>
      <c r="ZP304" s="35"/>
      <c r="ZQ304" s="35"/>
      <c r="ZR304" s="35"/>
      <c r="ZS304" s="35"/>
      <c r="ZT304" s="35"/>
      <c r="ZU304" s="35"/>
      <c r="ZV304" s="35"/>
      <c r="ZW304" s="35"/>
      <c r="ZX304" s="35"/>
      <c r="ZY304" s="35"/>
      <c r="ZZ304" s="35"/>
      <c r="AAA304" s="35"/>
      <c r="AAB304" s="35"/>
      <c r="AAC304" s="35"/>
      <c r="AAD304" s="35"/>
      <c r="AAE304" s="35"/>
      <c r="AAF304" s="35"/>
      <c r="AAG304" s="35"/>
      <c r="AAH304" s="35"/>
      <c r="AAI304" s="35"/>
      <c r="AAJ304" s="35"/>
      <c r="AAK304" s="35"/>
      <c r="AAL304" s="35"/>
      <c r="AAM304" s="35"/>
      <c r="AAN304" s="35"/>
      <c r="AAO304" s="35"/>
      <c r="AAP304" s="35"/>
      <c r="AAQ304" s="35"/>
      <c r="AAR304" s="35"/>
      <c r="AAS304" s="35"/>
      <c r="AAT304" s="35"/>
      <c r="AAU304" s="35"/>
      <c r="AAV304" s="35"/>
      <c r="AAW304" s="35"/>
      <c r="AAX304" s="35"/>
      <c r="AAY304" s="35"/>
      <c r="AAZ304" s="35"/>
      <c r="ABA304" s="35"/>
      <c r="ABB304" s="35"/>
      <c r="ABC304" s="35"/>
      <c r="ABD304" s="35"/>
      <c r="ABE304" s="35"/>
      <c r="ABF304" s="35"/>
      <c r="ABG304" s="35"/>
      <c r="ABH304" s="35"/>
      <c r="ABI304" s="35"/>
      <c r="ABJ304" s="35"/>
      <c r="ABK304" s="35"/>
      <c r="ABL304" s="35"/>
      <c r="ABM304" s="35"/>
      <c r="ABN304" s="35"/>
      <c r="ABO304" s="35"/>
      <c r="ABP304" s="35"/>
      <c r="ABQ304" s="35"/>
      <c r="ABR304" s="35"/>
      <c r="ABS304" s="35"/>
      <c r="ABT304" s="35"/>
      <c r="ABU304" s="35"/>
      <c r="ABV304" s="35"/>
      <c r="ABW304" s="35"/>
      <c r="ABX304" s="35"/>
      <c r="ABY304" s="35"/>
      <c r="ABZ304" s="35"/>
      <c r="ACA304" s="35"/>
      <c r="ACB304" s="35"/>
      <c r="ACC304" s="35"/>
      <c r="ACD304" s="35"/>
      <c r="ACE304" s="35"/>
      <c r="ACF304" s="35"/>
      <c r="ACG304" s="35"/>
      <c r="ACH304" s="35"/>
      <c r="ACI304" s="35"/>
      <c r="ACJ304" s="35"/>
      <c r="ACK304" s="35"/>
      <c r="ACL304" s="35"/>
      <c r="ACM304" s="35"/>
      <c r="ACN304" s="35"/>
      <c r="ACO304" s="35"/>
      <c r="ACP304" s="35"/>
      <c r="ACQ304" s="35"/>
      <c r="ACR304" s="35"/>
      <c r="ACS304" s="35"/>
      <c r="ACT304" s="35"/>
      <c r="ACU304" s="35"/>
      <c r="ACV304" s="35"/>
      <c r="ACW304" s="35"/>
      <c r="ACX304" s="35"/>
      <c r="ACY304" s="35"/>
      <c r="ACZ304" s="35"/>
      <c r="ADA304" s="35"/>
      <c r="ADB304" s="35"/>
      <c r="ADC304" s="35"/>
      <c r="ADD304" s="35"/>
      <c r="ADE304" s="35"/>
      <c r="ADF304" s="35"/>
      <c r="ADG304" s="35"/>
      <c r="ADH304" s="35"/>
      <c r="ADI304" s="35"/>
      <c r="ADJ304" s="35"/>
      <c r="ADK304" s="35"/>
      <c r="ADL304" s="35"/>
      <c r="ADM304" s="35"/>
      <c r="ADN304" s="35"/>
      <c r="ADO304" s="35"/>
      <c r="ADP304" s="35"/>
      <c r="ADQ304" s="35"/>
      <c r="ADR304" s="35"/>
      <c r="ADS304" s="35"/>
      <c r="ADT304" s="35"/>
      <c r="ADU304" s="35"/>
      <c r="ADV304" s="35"/>
      <c r="ADW304" s="35"/>
      <c r="ADX304" s="35"/>
      <c r="ADY304" s="35"/>
      <c r="ADZ304" s="35"/>
      <c r="AEA304" s="35"/>
      <c r="AEB304" s="35"/>
      <c r="AEC304" s="35"/>
      <c r="AED304" s="35"/>
      <c r="AEE304" s="35"/>
      <c r="AEF304" s="35"/>
      <c r="AEG304" s="35"/>
      <c r="AEH304" s="35"/>
      <c r="AEI304" s="35"/>
      <c r="AEJ304" s="35"/>
      <c r="AEK304" s="35"/>
      <c r="AEL304" s="35"/>
      <c r="AEM304" s="35"/>
      <c r="AEN304" s="35"/>
      <c r="AEO304" s="35"/>
      <c r="AEP304" s="35"/>
      <c r="AEQ304" s="35"/>
      <c r="AER304" s="35"/>
      <c r="AES304" s="35"/>
      <c r="AET304" s="35"/>
      <c r="AEU304" s="35"/>
      <c r="AEV304" s="35"/>
      <c r="AEW304" s="35"/>
      <c r="AEX304" s="35"/>
      <c r="AEY304" s="35"/>
      <c r="AEZ304" s="35"/>
      <c r="AFA304" s="35"/>
      <c r="AFB304" s="35"/>
      <c r="AFC304" s="35"/>
      <c r="AFD304" s="35"/>
      <c r="AFE304" s="35"/>
      <c r="AFF304" s="35"/>
      <c r="AFG304" s="35"/>
      <c r="AFH304" s="35"/>
      <c r="AFI304" s="35"/>
      <c r="AFJ304" s="35"/>
      <c r="AFK304" s="35"/>
      <c r="AFL304" s="35"/>
      <c r="AFM304" s="35"/>
      <c r="AFN304" s="35"/>
      <c r="AFO304" s="35"/>
      <c r="AFP304" s="35"/>
      <c r="AFQ304" s="35"/>
      <c r="AFR304" s="35"/>
      <c r="AFS304" s="35"/>
      <c r="AFT304" s="35"/>
      <c r="AFU304" s="35"/>
      <c r="AFV304" s="35"/>
      <c r="AFW304" s="35"/>
      <c r="AFX304" s="35"/>
      <c r="AFY304" s="35"/>
      <c r="AFZ304" s="35"/>
      <c r="AGA304" s="35"/>
      <c r="AGB304" s="35"/>
      <c r="AGC304" s="35"/>
      <c r="AGD304" s="35"/>
      <c r="AGE304" s="35"/>
      <c r="AGF304" s="35"/>
      <c r="AGG304" s="35"/>
      <c r="AGH304" s="35"/>
      <c r="AGI304" s="35"/>
      <c r="AGJ304" s="35"/>
      <c r="AGK304" s="35"/>
      <c r="AGL304" s="35"/>
      <c r="AGM304" s="35"/>
      <c r="AGN304" s="35"/>
      <c r="AGO304" s="35"/>
      <c r="AGP304" s="35"/>
      <c r="AGQ304" s="35"/>
      <c r="AGR304" s="35"/>
      <c r="AGS304" s="35"/>
      <c r="AGT304" s="35"/>
      <c r="AGU304" s="35"/>
      <c r="AGV304" s="35"/>
      <c r="AGW304" s="35"/>
      <c r="AGX304" s="35"/>
      <c r="AGY304" s="35"/>
      <c r="AGZ304" s="35"/>
      <c r="AHA304" s="35"/>
      <c r="AHB304" s="35"/>
      <c r="AHC304" s="35"/>
      <c r="AHD304" s="35"/>
      <c r="AHE304" s="35"/>
      <c r="AHF304" s="35"/>
      <c r="AHG304" s="35"/>
      <c r="AHH304" s="35"/>
      <c r="AHI304" s="35"/>
      <c r="AHJ304" s="35"/>
      <c r="AHK304" s="35"/>
      <c r="AHL304" s="35"/>
      <c r="AHM304" s="35"/>
      <c r="AHN304" s="35"/>
      <c r="AHO304" s="35"/>
      <c r="AHP304" s="35"/>
      <c r="AHQ304" s="35"/>
      <c r="AHR304" s="35"/>
      <c r="AHS304" s="35"/>
      <c r="AHT304" s="35"/>
      <c r="AHU304" s="35"/>
      <c r="AHV304" s="35"/>
      <c r="AHW304" s="35"/>
      <c r="AHX304" s="35"/>
      <c r="AHY304" s="35"/>
      <c r="AHZ304" s="35"/>
      <c r="AIA304" s="35"/>
      <c r="AIB304" s="35"/>
      <c r="AIC304" s="35"/>
      <c r="AID304" s="35"/>
      <c r="AIE304" s="35"/>
      <c r="AIF304" s="35"/>
      <c r="AIG304" s="35"/>
      <c r="AIH304" s="35"/>
      <c r="AII304" s="35"/>
      <c r="AIJ304" s="35"/>
      <c r="AIK304" s="35"/>
      <c r="AIL304" s="35"/>
      <c r="AIM304" s="35"/>
      <c r="AIN304" s="35"/>
      <c r="AIO304" s="35"/>
      <c r="AIP304" s="35"/>
      <c r="AIQ304" s="35"/>
      <c r="AIR304" s="35"/>
      <c r="AIS304" s="35"/>
      <c r="AIT304" s="35"/>
      <c r="AIU304" s="35"/>
      <c r="AIV304" s="35"/>
      <c r="AIW304" s="35"/>
      <c r="AIX304" s="35"/>
      <c r="AIY304" s="35"/>
      <c r="AIZ304" s="35"/>
      <c r="AJA304" s="35"/>
      <c r="AJB304" s="35"/>
      <c r="AJC304" s="35"/>
      <c r="AJD304" s="35"/>
      <c r="AJE304" s="35"/>
      <c r="AJF304" s="35"/>
      <c r="AJG304" s="35"/>
      <c r="AJH304" s="35"/>
      <c r="AJI304" s="35"/>
      <c r="AJJ304" s="35"/>
      <c r="AJK304" s="35"/>
      <c r="AJL304" s="35"/>
      <c r="AJM304" s="35"/>
      <c r="AJN304" s="35"/>
      <c r="AJO304" s="35"/>
      <c r="AJP304" s="35"/>
      <c r="AJQ304" s="35"/>
      <c r="AJR304" s="35"/>
      <c r="AJS304" s="35"/>
      <c r="AJT304" s="35"/>
      <c r="AJU304" s="35"/>
      <c r="AJV304" s="35"/>
      <c r="AJW304" s="35"/>
      <c r="AJX304" s="35"/>
      <c r="AJY304" s="35"/>
      <c r="AJZ304" s="35"/>
      <c r="AKA304" s="35"/>
      <c r="AKB304" s="35"/>
      <c r="AKC304" s="35"/>
      <c r="AKD304" s="35"/>
      <c r="AKE304" s="35"/>
      <c r="AKF304" s="35"/>
      <c r="AKG304" s="35"/>
      <c r="AKH304" s="35"/>
      <c r="AKI304" s="35"/>
      <c r="AKJ304" s="35"/>
      <c r="AKK304" s="35"/>
      <c r="AKL304" s="35"/>
      <c r="AKM304" s="35"/>
      <c r="AKN304" s="35"/>
      <c r="AKO304" s="35"/>
      <c r="AKP304" s="35"/>
      <c r="AKQ304" s="35"/>
      <c r="AKR304" s="35"/>
      <c r="AKS304" s="35"/>
      <c r="AKT304" s="35"/>
      <c r="AKU304" s="35"/>
      <c r="AKV304" s="35"/>
      <c r="AKW304" s="35"/>
      <c r="AKX304" s="35"/>
      <c r="AKY304" s="35"/>
      <c r="AKZ304" s="35"/>
      <c r="ALA304" s="35"/>
      <c r="ALB304" s="35"/>
      <c r="ALC304" s="35"/>
      <c r="ALD304" s="35"/>
      <c r="ALE304" s="35"/>
      <c r="ALF304" s="35"/>
      <c r="ALG304" s="35"/>
      <c r="ALH304" s="35"/>
      <c r="ALI304" s="35"/>
      <c r="ALJ304" s="35"/>
      <c r="ALK304" s="35"/>
      <c r="ALL304" s="35"/>
      <c r="ALM304" s="35"/>
      <c r="ALN304" s="35"/>
      <c r="ALO304" s="35"/>
      <c r="ALP304" s="35"/>
      <c r="ALQ304" s="35"/>
      <c r="ALR304" s="35"/>
      <c r="ALS304" s="35"/>
      <c r="ALT304" s="35"/>
      <c r="ALU304" s="35"/>
      <c r="ALV304" s="35"/>
      <c r="ALW304" s="35"/>
      <c r="ALX304" s="35"/>
      <c r="ALY304" s="35"/>
      <c r="ALZ304" s="35"/>
      <c r="AMA304" s="35"/>
    </row>
    <row r="305" spans="14:1015">
      <c r="N305" s="3">
        <f>Y305*info!T$4+AC305*info!T$5+AG305*info!T$6+AK305*info!T$7+N304</f>
        <v>8.4773999999999905</v>
      </c>
      <c r="P305" s="45">
        <v>265</v>
      </c>
      <c r="Q305" s="131"/>
      <c r="R305" s="131"/>
      <c r="S305" s="161">
        <f t="shared" si="157"/>
        <v>4.7161264822134404E-2</v>
      </c>
      <c r="T305" s="169">
        <f>AA304*$AA$30*$AA$34*(1-$AA$32)+AE304*$AE$30*$AE$34*(1-$AE$32)+AI304*$AI$30*$AI$34*(1-$AI$32)+AM304*$AM$30*$AM$34*(1-$AM$32)+AQ304*$AQ$30*$AQ$34*(1-$AQ$32)+AU304*$AU$30*$AU$34*(1-$AU$32)+Q305-R305+AW304+AX304+Advance!G279</f>
        <v>0.4478999999999993</v>
      </c>
      <c r="U305" s="132">
        <f t="shared" si="166"/>
        <v>0</v>
      </c>
      <c r="V305" s="165">
        <f t="shared" si="145"/>
        <v>0.4478999999999993</v>
      </c>
      <c r="W305" s="166">
        <f t="shared" si="158"/>
        <v>17.771999999999998</v>
      </c>
      <c r="X305" s="49"/>
      <c r="Y305" s="42">
        <f t="shared" si="137"/>
        <v>0</v>
      </c>
      <c r="Z305" s="46">
        <f t="shared" si="159"/>
        <v>0</v>
      </c>
      <c r="AA305" s="47">
        <f t="shared" si="146"/>
        <v>0</v>
      </c>
      <c r="AB305" s="48">
        <f t="shared" si="147"/>
        <v>0.4478999999999993</v>
      </c>
      <c r="AC305" s="49">
        <f t="shared" si="148"/>
        <v>0</v>
      </c>
      <c r="AD305" s="46">
        <f t="shared" si="160"/>
        <v>0</v>
      </c>
      <c r="AE305" s="46">
        <f t="shared" si="149"/>
        <v>100</v>
      </c>
      <c r="AF305" s="50">
        <f t="shared" si="138"/>
        <v>0.4478999999999993</v>
      </c>
      <c r="AG305" s="42">
        <f t="shared" si="161"/>
        <v>5</v>
      </c>
      <c r="AH305" s="46">
        <f t="shared" si="162"/>
        <v>-5</v>
      </c>
      <c r="AI305" s="46">
        <f t="shared" si="150"/>
        <v>200</v>
      </c>
      <c r="AJ305" s="50">
        <f t="shared" si="139"/>
        <v>0.3278999999999993</v>
      </c>
      <c r="AK305" s="42">
        <f t="shared" si="151"/>
        <v>9</v>
      </c>
      <c r="AL305" s="46">
        <f t="shared" si="163"/>
        <v>-6</v>
      </c>
      <c r="AM305" s="46">
        <f t="shared" si="152"/>
        <v>327</v>
      </c>
      <c r="AN305" s="50">
        <f t="shared" si="140"/>
        <v>3.8999999999993484E-3</v>
      </c>
      <c r="AO305" s="42">
        <f t="shared" si="153"/>
        <v>0</v>
      </c>
      <c r="AP305" s="46">
        <f t="shared" si="164"/>
        <v>0</v>
      </c>
      <c r="AQ305" s="46">
        <f t="shared" si="154"/>
        <v>0</v>
      </c>
      <c r="AR305" s="50">
        <f t="shared" si="141"/>
        <v>3.8999999999993484E-3</v>
      </c>
      <c r="AS305" s="42">
        <f t="shared" si="155"/>
        <v>0</v>
      </c>
      <c r="AT305" s="46">
        <f t="shared" si="165"/>
        <v>0</v>
      </c>
      <c r="AU305" s="46">
        <f t="shared" si="156"/>
        <v>0</v>
      </c>
      <c r="AV305" s="51">
        <f t="shared" si="142"/>
        <v>3.8999999999993484E-3</v>
      </c>
      <c r="AW305" s="42">
        <f t="shared" si="143"/>
        <v>0.4478999999999993</v>
      </c>
      <c r="AX305" s="43">
        <f t="shared" si="144"/>
        <v>-0.44399999999999995</v>
      </c>
      <c r="AY305" s="42">
        <f t="shared" ref="AY305:AY368" si="167">+AA305+AE305+AI305+AM305+AQ305+AU305</f>
        <v>627</v>
      </c>
      <c r="AZ305" s="52">
        <f t="shared" ref="AZ305:AZ368" si="168">+AA305*$AA$30+AE305*$AE$30+AI305*$AI$30+AM305*$AM$30+AQ305*$AQ$30+AU305*$AU$30</f>
        <v>17.771999999999998</v>
      </c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  <c r="QR305" s="35"/>
      <c r="QS305" s="35"/>
      <c r="QT305" s="35"/>
      <c r="QU305" s="35"/>
      <c r="QV305" s="35"/>
      <c r="QW305" s="35"/>
      <c r="QX305" s="35"/>
      <c r="QY305" s="35"/>
      <c r="QZ305" s="35"/>
      <c r="RA305" s="35"/>
      <c r="RB305" s="35"/>
      <c r="RC305" s="35"/>
      <c r="RD305" s="35"/>
      <c r="RE305" s="35"/>
      <c r="RF305" s="35"/>
      <c r="RG305" s="35"/>
      <c r="RH305" s="35"/>
      <c r="RI305" s="35"/>
      <c r="RJ305" s="35"/>
      <c r="RK305" s="35"/>
      <c r="RL305" s="35"/>
      <c r="RM305" s="35"/>
      <c r="RN305" s="35"/>
      <c r="RO305" s="35"/>
      <c r="RP305" s="35"/>
      <c r="RQ305" s="35"/>
      <c r="RR305" s="35"/>
      <c r="RS305" s="35"/>
      <c r="RT305" s="35"/>
      <c r="RU305" s="35"/>
      <c r="RV305" s="35"/>
      <c r="RW305" s="35"/>
      <c r="RX305" s="35"/>
      <c r="RY305" s="35"/>
      <c r="RZ305" s="35"/>
      <c r="SA305" s="35"/>
      <c r="SB305" s="35"/>
      <c r="SC305" s="35"/>
      <c r="SD305" s="35"/>
      <c r="SE305" s="35"/>
      <c r="SF305" s="35"/>
      <c r="SG305" s="35"/>
      <c r="SH305" s="35"/>
      <c r="SI305" s="35"/>
      <c r="SJ305" s="35"/>
      <c r="SK305" s="35"/>
      <c r="SL305" s="35"/>
      <c r="SM305" s="35"/>
      <c r="SN305" s="35"/>
      <c r="SO305" s="35"/>
      <c r="SP305" s="35"/>
      <c r="SQ305" s="35"/>
      <c r="SR305" s="35"/>
      <c r="SS305" s="35"/>
      <c r="ST305" s="35"/>
      <c r="SU305" s="35"/>
      <c r="SV305" s="35"/>
      <c r="SW305" s="35"/>
      <c r="SX305" s="35"/>
      <c r="SY305" s="35"/>
      <c r="SZ305" s="35"/>
      <c r="TA305" s="35"/>
      <c r="TB305" s="35"/>
      <c r="TC305" s="35"/>
      <c r="TD305" s="35"/>
      <c r="TE305" s="35"/>
      <c r="TF305" s="35"/>
      <c r="TG305" s="35"/>
      <c r="TH305" s="35"/>
      <c r="TI305" s="35"/>
      <c r="TJ305" s="35"/>
      <c r="TK305" s="35"/>
      <c r="TL305" s="35"/>
      <c r="TM305" s="35"/>
      <c r="TN305" s="35"/>
      <c r="TO305" s="35"/>
      <c r="TP305" s="35"/>
      <c r="TQ305" s="35"/>
      <c r="TR305" s="35"/>
      <c r="TS305" s="35"/>
      <c r="TT305" s="35"/>
      <c r="TU305" s="35"/>
      <c r="TV305" s="35"/>
      <c r="TW305" s="35"/>
      <c r="TX305" s="35"/>
      <c r="TY305" s="35"/>
      <c r="TZ305" s="35"/>
      <c r="UA305" s="35"/>
      <c r="UB305" s="35"/>
      <c r="UC305" s="35"/>
      <c r="UD305" s="35"/>
      <c r="UE305" s="35"/>
      <c r="UF305" s="35"/>
      <c r="UG305" s="35"/>
      <c r="UH305" s="35"/>
      <c r="UI305" s="35"/>
      <c r="UJ305" s="35"/>
      <c r="UK305" s="35"/>
      <c r="UL305" s="35"/>
      <c r="UM305" s="35"/>
      <c r="UN305" s="35"/>
      <c r="UO305" s="35"/>
      <c r="UP305" s="35"/>
      <c r="UQ305" s="35"/>
      <c r="UR305" s="35"/>
      <c r="US305" s="35"/>
      <c r="UT305" s="35"/>
      <c r="UU305" s="35"/>
      <c r="UV305" s="35"/>
      <c r="UW305" s="35"/>
      <c r="UX305" s="35"/>
      <c r="UY305" s="35"/>
      <c r="UZ305" s="35"/>
      <c r="VA305" s="35"/>
      <c r="VB305" s="35"/>
      <c r="VC305" s="35"/>
      <c r="VD305" s="35"/>
      <c r="VE305" s="35"/>
      <c r="VF305" s="35"/>
      <c r="VG305" s="35"/>
      <c r="VH305" s="35"/>
      <c r="VI305" s="35"/>
      <c r="VJ305" s="35"/>
      <c r="VK305" s="35"/>
      <c r="VL305" s="35"/>
      <c r="VM305" s="35"/>
      <c r="VN305" s="35"/>
      <c r="VO305" s="35"/>
      <c r="VP305" s="35"/>
      <c r="VQ305" s="35"/>
      <c r="VR305" s="35"/>
      <c r="VS305" s="35"/>
      <c r="VT305" s="35"/>
      <c r="VU305" s="35"/>
      <c r="VV305" s="35"/>
      <c r="VW305" s="35"/>
      <c r="VX305" s="35"/>
      <c r="VY305" s="35"/>
      <c r="VZ305" s="35"/>
      <c r="WA305" s="35"/>
      <c r="WB305" s="35"/>
      <c r="WC305" s="35"/>
      <c r="WD305" s="35"/>
      <c r="WE305" s="35"/>
      <c r="WF305" s="35"/>
      <c r="WG305" s="35"/>
      <c r="WH305" s="35"/>
      <c r="WI305" s="35"/>
      <c r="WJ305" s="35"/>
      <c r="WK305" s="35"/>
      <c r="WL305" s="35"/>
      <c r="WM305" s="35"/>
      <c r="WN305" s="35"/>
      <c r="WO305" s="35"/>
      <c r="WP305" s="35"/>
      <c r="WQ305" s="35"/>
      <c r="WR305" s="35"/>
      <c r="WS305" s="35"/>
      <c r="WT305" s="35"/>
      <c r="WU305" s="35"/>
      <c r="WV305" s="35"/>
      <c r="WW305" s="35"/>
      <c r="WX305" s="35"/>
      <c r="WY305" s="35"/>
      <c r="WZ305" s="35"/>
      <c r="XA305" s="35"/>
      <c r="XB305" s="35"/>
      <c r="XC305" s="35"/>
      <c r="XD305" s="35"/>
      <c r="XE305" s="35"/>
      <c r="XF305" s="35"/>
      <c r="XG305" s="35"/>
      <c r="XH305" s="35"/>
      <c r="XI305" s="35"/>
      <c r="XJ305" s="35"/>
      <c r="XK305" s="35"/>
      <c r="XL305" s="35"/>
      <c r="XM305" s="35"/>
      <c r="XN305" s="35"/>
      <c r="XO305" s="35"/>
      <c r="XP305" s="35"/>
      <c r="XQ305" s="35"/>
      <c r="XR305" s="35"/>
      <c r="XS305" s="35"/>
      <c r="XT305" s="35"/>
      <c r="XU305" s="35"/>
      <c r="XV305" s="35"/>
      <c r="XW305" s="35"/>
      <c r="XX305" s="35"/>
      <c r="XY305" s="35"/>
      <c r="XZ305" s="35"/>
      <c r="YA305" s="35"/>
      <c r="YB305" s="35"/>
      <c r="YC305" s="35"/>
      <c r="YD305" s="35"/>
      <c r="YE305" s="35"/>
      <c r="YF305" s="35"/>
      <c r="YG305" s="35"/>
      <c r="YH305" s="35"/>
      <c r="YI305" s="35"/>
      <c r="YJ305" s="35"/>
      <c r="YK305" s="35"/>
      <c r="YL305" s="35"/>
      <c r="YM305" s="35"/>
      <c r="YN305" s="35"/>
      <c r="YO305" s="35"/>
      <c r="YP305" s="35"/>
      <c r="YQ305" s="35"/>
      <c r="YR305" s="35"/>
      <c r="YS305" s="35"/>
      <c r="YT305" s="35"/>
      <c r="YU305" s="35"/>
      <c r="YV305" s="35"/>
      <c r="YW305" s="35"/>
      <c r="YX305" s="35"/>
      <c r="YY305" s="35"/>
      <c r="YZ305" s="35"/>
      <c r="ZA305" s="35"/>
      <c r="ZB305" s="35"/>
      <c r="ZC305" s="35"/>
      <c r="ZD305" s="35"/>
      <c r="ZE305" s="35"/>
      <c r="ZF305" s="35"/>
      <c r="ZG305" s="35"/>
      <c r="ZH305" s="35"/>
      <c r="ZI305" s="35"/>
      <c r="ZJ305" s="35"/>
      <c r="ZK305" s="35"/>
      <c r="ZL305" s="35"/>
      <c r="ZM305" s="35"/>
      <c r="ZN305" s="35"/>
      <c r="ZO305" s="35"/>
      <c r="ZP305" s="35"/>
      <c r="ZQ305" s="35"/>
      <c r="ZR305" s="35"/>
      <c r="ZS305" s="35"/>
      <c r="ZT305" s="35"/>
      <c r="ZU305" s="35"/>
      <c r="ZV305" s="35"/>
      <c r="ZW305" s="35"/>
      <c r="ZX305" s="35"/>
      <c r="ZY305" s="35"/>
      <c r="ZZ305" s="35"/>
      <c r="AAA305" s="35"/>
      <c r="AAB305" s="35"/>
      <c r="AAC305" s="35"/>
      <c r="AAD305" s="35"/>
      <c r="AAE305" s="35"/>
      <c r="AAF305" s="35"/>
      <c r="AAG305" s="35"/>
      <c r="AAH305" s="35"/>
      <c r="AAI305" s="35"/>
      <c r="AAJ305" s="35"/>
      <c r="AAK305" s="35"/>
      <c r="AAL305" s="35"/>
      <c r="AAM305" s="35"/>
      <c r="AAN305" s="35"/>
      <c r="AAO305" s="35"/>
      <c r="AAP305" s="35"/>
      <c r="AAQ305" s="35"/>
      <c r="AAR305" s="35"/>
      <c r="AAS305" s="35"/>
      <c r="AAT305" s="35"/>
      <c r="AAU305" s="35"/>
      <c r="AAV305" s="35"/>
      <c r="AAW305" s="35"/>
      <c r="AAX305" s="35"/>
      <c r="AAY305" s="35"/>
      <c r="AAZ305" s="35"/>
      <c r="ABA305" s="35"/>
      <c r="ABB305" s="35"/>
      <c r="ABC305" s="35"/>
      <c r="ABD305" s="35"/>
      <c r="ABE305" s="35"/>
      <c r="ABF305" s="35"/>
      <c r="ABG305" s="35"/>
      <c r="ABH305" s="35"/>
      <c r="ABI305" s="35"/>
      <c r="ABJ305" s="35"/>
      <c r="ABK305" s="35"/>
      <c r="ABL305" s="35"/>
      <c r="ABM305" s="35"/>
      <c r="ABN305" s="35"/>
      <c r="ABO305" s="35"/>
      <c r="ABP305" s="35"/>
      <c r="ABQ305" s="35"/>
      <c r="ABR305" s="35"/>
      <c r="ABS305" s="35"/>
      <c r="ABT305" s="35"/>
      <c r="ABU305" s="35"/>
      <c r="ABV305" s="35"/>
      <c r="ABW305" s="35"/>
      <c r="ABX305" s="35"/>
      <c r="ABY305" s="35"/>
      <c r="ABZ305" s="35"/>
      <c r="ACA305" s="35"/>
      <c r="ACB305" s="35"/>
      <c r="ACC305" s="35"/>
      <c r="ACD305" s="35"/>
      <c r="ACE305" s="35"/>
      <c r="ACF305" s="35"/>
      <c r="ACG305" s="35"/>
      <c r="ACH305" s="35"/>
      <c r="ACI305" s="35"/>
      <c r="ACJ305" s="35"/>
      <c r="ACK305" s="35"/>
      <c r="ACL305" s="35"/>
      <c r="ACM305" s="35"/>
      <c r="ACN305" s="35"/>
      <c r="ACO305" s="35"/>
      <c r="ACP305" s="35"/>
      <c r="ACQ305" s="35"/>
      <c r="ACR305" s="35"/>
      <c r="ACS305" s="35"/>
      <c r="ACT305" s="35"/>
      <c r="ACU305" s="35"/>
      <c r="ACV305" s="35"/>
      <c r="ACW305" s="35"/>
      <c r="ACX305" s="35"/>
      <c r="ACY305" s="35"/>
      <c r="ACZ305" s="35"/>
      <c r="ADA305" s="35"/>
      <c r="ADB305" s="35"/>
      <c r="ADC305" s="35"/>
      <c r="ADD305" s="35"/>
      <c r="ADE305" s="35"/>
      <c r="ADF305" s="35"/>
      <c r="ADG305" s="35"/>
      <c r="ADH305" s="35"/>
      <c r="ADI305" s="35"/>
      <c r="ADJ305" s="35"/>
      <c r="ADK305" s="35"/>
      <c r="ADL305" s="35"/>
      <c r="ADM305" s="35"/>
      <c r="ADN305" s="35"/>
      <c r="ADO305" s="35"/>
      <c r="ADP305" s="35"/>
      <c r="ADQ305" s="35"/>
      <c r="ADR305" s="35"/>
      <c r="ADS305" s="35"/>
      <c r="ADT305" s="35"/>
      <c r="ADU305" s="35"/>
      <c r="ADV305" s="35"/>
      <c r="ADW305" s="35"/>
      <c r="ADX305" s="35"/>
      <c r="ADY305" s="35"/>
      <c r="ADZ305" s="35"/>
      <c r="AEA305" s="35"/>
      <c r="AEB305" s="35"/>
      <c r="AEC305" s="35"/>
      <c r="AED305" s="35"/>
      <c r="AEE305" s="35"/>
      <c r="AEF305" s="35"/>
      <c r="AEG305" s="35"/>
      <c r="AEH305" s="35"/>
      <c r="AEI305" s="35"/>
      <c r="AEJ305" s="35"/>
      <c r="AEK305" s="35"/>
      <c r="AEL305" s="35"/>
      <c r="AEM305" s="35"/>
      <c r="AEN305" s="35"/>
      <c r="AEO305" s="35"/>
      <c r="AEP305" s="35"/>
      <c r="AEQ305" s="35"/>
      <c r="AER305" s="35"/>
      <c r="AES305" s="35"/>
      <c r="AET305" s="35"/>
      <c r="AEU305" s="35"/>
      <c r="AEV305" s="35"/>
      <c r="AEW305" s="35"/>
      <c r="AEX305" s="35"/>
      <c r="AEY305" s="35"/>
      <c r="AEZ305" s="35"/>
      <c r="AFA305" s="35"/>
      <c r="AFB305" s="35"/>
      <c r="AFC305" s="35"/>
      <c r="AFD305" s="35"/>
      <c r="AFE305" s="35"/>
      <c r="AFF305" s="35"/>
      <c r="AFG305" s="35"/>
      <c r="AFH305" s="35"/>
      <c r="AFI305" s="35"/>
      <c r="AFJ305" s="35"/>
      <c r="AFK305" s="35"/>
      <c r="AFL305" s="35"/>
      <c r="AFM305" s="35"/>
      <c r="AFN305" s="35"/>
      <c r="AFO305" s="35"/>
      <c r="AFP305" s="35"/>
      <c r="AFQ305" s="35"/>
      <c r="AFR305" s="35"/>
      <c r="AFS305" s="35"/>
      <c r="AFT305" s="35"/>
      <c r="AFU305" s="35"/>
      <c r="AFV305" s="35"/>
      <c r="AFW305" s="35"/>
      <c r="AFX305" s="35"/>
      <c r="AFY305" s="35"/>
      <c r="AFZ305" s="35"/>
      <c r="AGA305" s="35"/>
      <c r="AGB305" s="35"/>
      <c r="AGC305" s="35"/>
      <c r="AGD305" s="35"/>
      <c r="AGE305" s="35"/>
      <c r="AGF305" s="35"/>
      <c r="AGG305" s="35"/>
      <c r="AGH305" s="35"/>
      <c r="AGI305" s="35"/>
      <c r="AGJ305" s="35"/>
      <c r="AGK305" s="35"/>
      <c r="AGL305" s="35"/>
      <c r="AGM305" s="35"/>
      <c r="AGN305" s="35"/>
      <c r="AGO305" s="35"/>
      <c r="AGP305" s="35"/>
      <c r="AGQ305" s="35"/>
      <c r="AGR305" s="35"/>
      <c r="AGS305" s="35"/>
      <c r="AGT305" s="35"/>
      <c r="AGU305" s="35"/>
      <c r="AGV305" s="35"/>
      <c r="AGW305" s="35"/>
      <c r="AGX305" s="35"/>
      <c r="AGY305" s="35"/>
      <c r="AGZ305" s="35"/>
      <c r="AHA305" s="35"/>
      <c r="AHB305" s="35"/>
      <c r="AHC305" s="35"/>
      <c r="AHD305" s="35"/>
      <c r="AHE305" s="35"/>
      <c r="AHF305" s="35"/>
      <c r="AHG305" s="35"/>
      <c r="AHH305" s="35"/>
      <c r="AHI305" s="35"/>
      <c r="AHJ305" s="35"/>
      <c r="AHK305" s="35"/>
      <c r="AHL305" s="35"/>
      <c r="AHM305" s="35"/>
      <c r="AHN305" s="35"/>
      <c r="AHO305" s="35"/>
      <c r="AHP305" s="35"/>
      <c r="AHQ305" s="35"/>
      <c r="AHR305" s="35"/>
      <c r="AHS305" s="35"/>
      <c r="AHT305" s="35"/>
      <c r="AHU305" s="35"/>
      <c r="AHV305" s="35"/>
      <c r="AHW305" s="35"/>
      <c r="AHX305" s="35"/>
      <c r="AHY305" s="35"/>
      <c r="AHZ305" s="35"/>
      <c r="AIA305" s="35"/>
      <c r="AIB305" s="35"/>
      <c r="AIC305" s="35"/>
      <c r="AID305" s="35"/>
      <c r="AIE305" s="35"/>
      <c r="AIF305" s="35"/>
      <c r="AIG305" s="35"/>
      <c r="AIH305" s="35"/>
      <c r="AII305" s="35"/>
      <c r="AIJ305" s="35"/>
      <c r="AIK305" s="35"/>
      <c r="AIL305" s="35"/>
      <c r="AIM305" s="35"/>
      <c r="AIN305" s="35"/>
      <c r="AIO305" s="35"/>
      <c r="AIP305" s="35"/>
      <c r="AIQ305" s="35"/>
      <c r="AIR305" s="35"/>
      <c r="AIS305" s="35"/>
      <c r="AIT305" s="35"/>
      <c r="AIU305" s="35"/>
      <c r="AIV305" s="35"/>
      <c r="AIW305" s="35"/>
      <c r="AIX305" s="35"/>
      <c r="AIY305" s="35"/>
      <c r="AIZ305" s="35"/>
      <c r="AJA305" s="35"/>
      <c r="AJB305" s="35"/>
      <c r="AJC305" s="35"/>
      <c r="AJD305" s="35"/>
      <c r="AJE305" s="35"/>
      <c r="AJF305" s="35"/>
      <c r="AJG305" s="35"/>
      <c r="AJH305" s="35"/>
      <c r="AJI305" s="35"/>
      <c r="AJJ305" s="35"/>
      <c r="AJK305" s="35"/>
      <c r="AJL305" s="35"/>
      <c r="AJM305" s="35"/>
      <c r="AJN305" s="35"/>
      <c r="AJO305" s="35"/>
      <c r="AJP305" s="35"/>
      <c r="AJQ305" s="35"/>
      <c r="AJR305" s="35"/>
      <c r="AJS305" s="35"/>
      <c r="AJT305" s="35"/>
      <c r="AJU305" s="35"/>
      <c r="AJV305" s="35"/>
      <c r="AJW305" s="35"/>
      <c r="AJX305" s="35"/>
      <c r="AJY305" s="35"/>
      <c r="AJZ305" s="35"/>
      <c r="AKA305" s="35"/>
      <c r="AKB305" s="35"/>
      <c r="AKC305" s="35"/>
      <c r="AKD305" s="35"/>
      <c r="AKE305" s="35"/>
      <c r="AKF305" s="35"/>
      <c r="AKG305" s="35"/>
      <c r="AKH305" s="35"/>
      <c r="AKI305" s="35"/>
      <c r="AKJ305" s="35"/>
      <c r="AKK305" s="35"/>
      <c r="AKL305" s="35"/>
      <c r="AKM305" s="35"/>
      <c r="AKN305" s="35"/>
      <c r="AKO305" s="35"/>
      <c r="AKP305" s="35"/>
      <c r="AKQ305" s="35"/>
      <c r="AKR305" s="35"/>
      <c r="AKS305" s="35"/>
      <c r="AKT305" s="35"/>
      <c r="AKU305" s="35"/>
      <c r="AKV305" s="35"/>
      <c r="AKW305" s="35"/>
      <c r="AKX305" s="35"/>
      <c r="AKY305" s="35"/>
      <c r="AKZ305" s="35"/>
      <c r="ALA305" s="35"/>
      <c r="ALB305" s="35"/>
      <c r="ALC305" s="35"/>
      <c r="ALD305" s="35"/>
      <c r="ALE305" s="35"/>
      <c r="ALF305" s="35"/>
      <c r="ALG305" s="35"/>
      <c r="ALH305" s="35"/>
      <c r="ALI305" s="35"/>
      <c r="ALJ305" s="35"/>
      <c r="ALK305" s="35"/>
      <c r="ALL305" s="35"/>
      <c r="ALM305" s="35"/>
      <c r="ALN305" s="35"/>
      <c r="ALO305" s="35"/>
      <c r="ALP305" s="35"/>
      <c r="ALQ305" s="35"/>
      <c r="ALR305" s="35"/>
      <c r="ALS305" s="35"/>
      <c r="ALT305" s="35"/>
      <c r="ALU305" s="35"/>
      <c r="ALV305" s="35"/>
      <c r="ALW305" s="35"/>
      <c r="ALX305" s="35"/>
      <c r="ALY305" s="35"/>
      <c r="ALZ305" s="35"/>
      <c r="AMA305" s="35"/>
    </row>
    <row r="306" spans="14:1015">
      <c r="N306" s="3">
        <f>Y306*info!T$4+AC306*info!T$5+AG306*info!T$6+AK306*info!T$7+N305</f>
        <v>8.5277999999999903</v>
      </c>
      <c r="P306" s="45">
        <v>266</v>
      </c>
      <c r="Q306" s="131"/>
      <c r="R306" s="131"/>
      <c r="S306" s="161">
        <f t="shared" si="157"/>
        <v>4.7406719367588945E-2</v>
      </c>
      <c r="T306" s="169">
        <f>AA305*$AA$30*$AA$34*(1-$AA$32)+AE305*$AE$30*$AE$34*(1-$AE$32)+AI305*$AI$30*$AI$34*(1-$AI$32)+AM305*$AM$30*$AM$34*(1-$AM$32)+AQ305*$AQ$30*$AQ$34*(1-$AQ$32)+AU305*$AU$30*$AU$34*(1-$AU$32)+Q306-R306+AW305+AX305+Advance!G280</f>
        <v>0.44819999999999927</v>
      </c>
      <c r="U306" s="132">
        <f t="shared" si="166"/>
        <v>0</v>
      </c>
      <c r="V306" s="165">
        <f t="shared" si="145"/>
        <v>0.44819999999999927</v>
      </c>
      <c r="W306" s="166">
        <f t="shared" si="158"/>
        <v>17.808</v>
      </c>
      <c r="X306" s="49"/>
      <c r="Y306" s="42">
        <f t="shared" si="137"/>
        <v>0</v>
      </c>
      <c r="Z306" s="46">
        <f t="shared" si="159"/>
        <v>0</v>
      </c>
      <c r="AA306" s="47">
        <f t="shared" si="146"/>
        <v>0</v>
      </c>
      <c r="AB306" s="48">
        <f t="shared" si="147"/>
        <v>0.44819999999999927</v>
      </c>
      <c r="AC306" s="49">
        <f t="shared" si="148"/>
        <v>0</v>
      </c>
      <c r="AD306" s="46">
        <f t="shared" si="160"/>
        <v>0</v>
      </c>
      <c r="AE306" s="46">
        <f t="shared" si="149"/>
        <v>100</v>
      </c>
      <c r="AF306" s="50">
        <f t="shared" si="138"/>
        <v>0.44819999999999927</v>
      </c>
      <c r="AG306" s="42">
        <f t="shared" si="161"/>
        <v>6</v>
      </c>
      <c r="AH306" s="46">
        <f t="shared" si="162"/>
        <v>-6</v>
      </c>
      <c r="AI306" s="46">
        <f t="shared" si="150"/>
        <v>200</v>
      </c>
      <c r="AJ306" s="50">
        <f t="shared" si="139"/>
        <v>0.30419999999999925</v>
      </c>
      <c r="AK306" s="42">
        <f t="shared" si="151"/>
        <v>8</v>
      </c>
      <c r="AL306" s="46">
        <f t="shared" si="163"/>
        <v>-7</v>
      </c>
      <c r="AM306" s="46">
        <f t="shared" si="152"/>
        <v>328</v>
      </c>
      <c r="AN306" s="50">
        <f t="shared" si="140"/>
        <v>1.6199999999999271E-2</v>
      </c>
      <c r="AO306" s="42">
        <f t="shared" si="153"/>
        <v>0</v>
      </c>
      <c r="AP306" s="46">
        <f t="shared" si="164"/>
        <v>0</v>
      </c>
      <c r="AQ306" s="46">
        <f t="shared" si="154"/>
        <v>0</v>
      </c>
      <c r="AR306" s="50">
        <f t="shared" si="141"/>
        <v>1.6199999999999271E-2</v>
      </c>
      <c r="AS306" s="42">
        <f t="shared" si="155"/>
        <v>0</v>
      </c>
      <c r="AT306" s="46">
        <f t="shared" si="165"/>
        <v>0</v>
      </c>
      <c r="AU306" s="46">
        <f t="shared" si="156"/>
        <v>0</v>
      </c>
      <c r="AV306" s="51">
        <f t="shared" si="142"/>
        <v>1.6199999999999271E-2</v>
      </c>
      <c r="AW306" s="42">
        <f t="shared" si="143"/>
        <v>0.44819999999999927</v>
      </c>
      <c r="AX306" s="43">
        <f t="shared" si="144"/>
        <v>-0.432</v>
      </c>
      <c r="AY306" s="42">
        <f t="shared" si="167"/>
        <v>628</v>
      </c>
      <c r="AZ306" s="52">
        <f t="shared" si="168"/>
        <v>17.808</v>
      </c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  <c r="QR306" s="35"/>
      <c r="QS306" s="35"/>
      <c r="QT306" s="35"/>
      <c r="QU306" s="35"/>
      <c r="QV306" s="35"/>
      <c r="QW306" s="35"/>
      <c r="QX306" s="35"/>
      <c r="QY306" s="35"/>
      <c r="QZ306" s="35"/>
      <c r="RA306" s="35"/>
      <c r="RB306" s="35"/>
      <c r="RC306" s="35"/>
      <c r="RD306" s="35"/>
      <c r="RE306" s="35"/>
      <c r="RF306" s="35"/>
      <c r="RG306" s="35"/>
      <c r="RH306" s="35"/>
      <c r="RI306" s="35"/>
      <c r="RJ306" s="35"/>
      <c r="RK306" s="35"/>
      <c r="RL306" s="35"/>
      <c r="RM306" s="35"/>
      <c r="RN306" s="35"/>
      <c r="RO306" s="35"/>
      <c r="RP306" s="35"/>
      <c r="RQ306" s="35"/>
      <c r="RR306" s="35"/>
      <c r="RS306" s="35"/>
      <c r="RT306" s="35"/>
      <c r="RU306" s="35"/>
      <c r="RV306" s="35"/>
      <c r="RW306" s="35"/>
      <c r="RX306" s="35"/>
      <c r="RY306" s="35"/>
      <c r="RZ306" s="35"/>
      <c r="SA306" s="35"/>
      <c r="SB306" s="35"/>
      <c r="SC306" s="35"/>
      <c r="SD306" s="35"/>
      <c r="SE306" s="35"/>
      <c r="SF306" s="35"/>
      <c r="SG306" s="35"/>
      <c r="SH306" s="35"/>
      <c r="SI306" s="35"/>
      <c r="SJ306" s="35"/>
      <c r="SK306" s="35"/>
      <c r="SL306" s="35"/>
      <c r="SM306" s="35"/>
      <c r="SN306" s="35"/>
      <c r="SO306" s="35"/>
      <c r="SP306" s="35"/>
      <c r="SQ306" s="35"/>
      <c r="SR306" s="35"/>
      <c r="SS306" s="35"/>
      <c r="ST306" s="35"/>
      <c r="SU306" s="35"/>
      <c r="SV306" s="35"/>
      <c r="SW306" s="35"/>
      <c r="SX306" s="35"/>
      <c r="SY306" s="35"/>
      <c r="SZ306" s="35"/>
      <c r="TA306" s="35"/>
      <c r="TB306" s="35"/>
      <c r="TC306" s="35"/>
      <c r="TD306" s="35"/>
      <c r="TE306" s="35"/>
      <c r="TF306" s="35"/>
      <c r="TG306" s="35"/>
      <c r="TH306" s="35"/>
      <c r="TI306" s="35"/>
      <c r="TJ306" s="35"/>
      <c r="TK306" s="35"/>
      <c r="TL306" s="35"/>
      <c r="TM306" s="35"/>
      <c r="TN306" s="35"/>
      <c r="TO306" s="35"/>
      <c r="TP306" s="35"/>
      <c r="TQ306" s="35"/>
      <c r="TR306" s="35"/>
      <c r="TS306" s="35"/>
      <c r="TT306" s="35"/>
      <c r="TU306" s="35"/>
      <c r="TV306" s="35"/>
      <c r="TW306" s="35"/>
      <c r="TX306" s="35"/>
      <c r="TY306" s="35"/>
      <c r="TZ306" s="35"/>
      <c r="UA306" s="35"/>
      <c r="UB306" s="35"/>
      <c r="UC306" s="35"/>
      <c r="UD306" s="35"/>
      <c r="UE306" s="35"/>
      <c r="UF306" s="35"/>
      <c r="UG306" s="35"/>
      <c r="UH306" s="35"/>
      <c r="UI306" s="35"/>
      <c r="UJ306" s="35"/>
      <c r="UK306" s="35"/>
      <c r="UL306" s="35"/>
      <c r="UM306" s="35"/>
      <c r="UN306" s="35"/>
      <c r="UO306" s="35"/>
      <c r="UP306" s="35"/>
      <c r="UQ306" s="35"/>
      <c r="UR306" s="35"/>
      <c r="US306" s="35"/>
      <c r="UT306" s="35"/>
      <c r="UU306" s="35"/>
      <c r="UV306" s="35"/>
      <c r="UW306" s="35"/>
      <c r="UX306" s="35"/>
      <c r="UY306" s="35"/>
      <c r="UZ306" s="35"/>
      <c r="VA306" s="35"/>
      <c r="VB306" s="35"/>
      <c r="VC306" s="35"/>
      <c r="VD306" s="35"/>
      <c r="VE306" s="35"/>
      <c r="VF306" s="35"/>
      <c r="VG306" s="35"/>
      <c r="VH306" s="35"/>
      <c r="VI306" s="35"/>
      <c r="VJ306" s="35"/>
      <c r="VK306" s="35"/>
      <c r="VL306" s="35"/>
      <c r="VM306" s="35"/>
      <c r="VN306" s="35"/>
      <c r="VO306" s="35"/>
      <c r="VP306" s="35"/>
      <c r="VQ306" s="35"/>
      <c r="VR306" s="35"/>
      <c r="VS306" s="35"/>
      <c r="VT306" s="35"/>
      <c r="VU306" s="35"/>
      <c r="VV306" s="35"/>
      <c r="VW306" s="35"/>
      <c r="VX306" s="35"/>
      <c r="VY306" s="35"/>
      <c r="VZ306" s="35"/>
      <c r="WA306" s="35"/>
      <c r="WB306" s="35"/>
      <c r="WC306" s="35"/>
      <c r="WD306" s="35"/>
      <c r="WE306" s="35"/>
      <c r="WF306" s="35"/>
      <c r="WG306" s="35"/>
      <c r="WH306" s="35"/>
      <c r="WI306" s="35"/>
      <c r="WJ306" s="35"/>
      <c r="WK306" s="35"/>
      <c r="WL306" s="35"/>
      <c r="WM306" s="35"/>
      <c r="WN306" s="35"/>
      <c r="WO306" s="35"/>
      <c r="WP306" s="35"/>
      <c r="WQ306" s="35"/>
      <c r="WR306" s="35"/>
      <c r="WS306" s="35"/>
      <c r="WT306" s="35"/>
      <c r="WU306" s="35"/>
      <c r="WV306" s="35"/>
      <c r="WW306" s="35"/>
      <c r="WX306" s="35"/>
      <c r="WY306" s="35"/>
      <c r="WZ306" s="35"/>
      <c r="XA306" s="35"/>
      <c r="XB306" s="35"/>
      <c r="XC306" s="35"/>
      <c r="XD306" s="35"/>
      <c r="XE306" s="35"/>
      <c r="XF306" s="35"/>
      <c r="XG306" s="35"/>
      <c r="XH306" s="35"/>
      <c r="XI306" s="35"/>
      <c r="XJ306" s="35"/>
      <c r="XK306" s="35"/>
      <c r="XL306" s="35"/>
      <c r="XM306" s="35"/>
      <c r="XN306" s="35"/>
      <c r="XO306" s="35"/>
      <c r="XP306" s="35"/>
      <c r="XQ306" s="35"/>
      <c r="XR306" s="35"/>
      <c r="XS306" s="35"/>
      <c r="XT306" s="35"/>
      <c r="XU306" s="35"/>
      <c r="XV306" s="35"/>
      <c r="XW306" s="35"/>
      <c r="XX306" s="35"/>
      <c r="XY306" s="35"/>
      <c r="XZ306" s="35"/>
      <c r="YA306" s="35"/>
      <c r="YB306" s="35"/>
      <c r="YC306" s="35"/>
      <c r="YD306" s="35"/>
      <c r="YE306" s="35"/>
      <c r="YF306" s="35"/>
      <c r="YG306" s="35"/>
      <c r="YH306" s="35"/>
      <c r="YI306" s="35"/>
      <c r="YJ306" s="35"/>
      <c r="YK306" s="35"/>
      <c r="YL306" s="35"/>
      <c r="YM306" s="35"/>
      <c r="YN306" s="35"/>
      <c r="YO306" s="35"/>
      <c r="YP306" s="35"/>
      <c r="YQ306" s="35"/>
      <c r="YR306" s="35"/>
      <c r="YS306" s="35"/>
      <c r="YT306" s="35"/>
      <c r="YU306" s="35"/>
      <c r="YV306" s="35"/>
      <c r="YW306" s="35"/>
      <c r="YX306" s="35"/>
      <c r="YY306" s="35"/>
      <c r="YZ306" s="35"/>
      <c r="ZA306" s="35"/>
      <c r="ZB306" s="35"/>
      <c r="ZC306" s="35"/>
      <c r="ZD306" s="35"/>
      <c r="ZE306" s="35"/>
      <c r="ZF306" s="35"/>
      <c r="ZG306" s="35"/>
      <c r="ZH306" s="35"/>
      <c r="ZI306" s="35"/>
      <c r="ZJ306" s="35"/>
      <c r="ZK306" s="35"/>
      <c r="ZL306" s="35"/>
      <c r="ZM306" s="35"/>
      <c r="ZN306" s="35"/>
      <c r="ZO306" s="35"/>
      <c r="ZP306" s="35"/>
      <c r="ZQ306" s="35"/>
      <c r="ZR306" s="35"/>
      <c r="ZS306" s="35"/>
      <c r="ZT306" s="35"/>
      <c r="ZU306" s="35"/>
      <c r="ZV306" s="35"/>
      <c r="ZW306" s="35"/>
      <c r="ZX306" s="35"/>
      <c r="ZY306" s="35"/>
      <c r="ZZ306" s="35"/>
      <c r="AAA306" s="35"/>
      <c r="AAB306" s="35"/>
      <c r="AAC306" s="35"/>
      <c r="AAD306" s="35"/>
      <c r="AAE306" s="35"/>
      <c r="AAF306" s="35"/>
      <c r="AAG306" s="35"/>
      <c r="AAH306" s="35"/>
      <c r="AAI306" s="35"/>
      <c r="AAJ306" s="35"/>
      <c r="AAK306" s="35"/>
      <c r="AAL306" s="35"/>
      <c r="AAM306" s="35"/>
      <c r="AAN306" s="35"/>
      <c r="AAO306" s="35"/>
      <c r="AAP306" s="35"/>
      <c r="AAQ306" s="35"/>
      <c r="AAR306" s="35"/>
      <c r="AAS306" s="35"/>
      <c r="AAT306" s="35"/>
      <c r="AAU306" s="35"/>
      <c r="AAV306" s="35"/>
      <c r="AAW306" s="35"/>
      <c r="AAX306" s="35"/>
      <c r="AAY306" s="35"/>
      <c r="AAZ306" s="35"/>
      <c r="ABA306" s="35"/>
      <c r="ABB306" s="35"/>
      <c r="ABC306" s="35"/>
      <c r="ABD306" s="35"/>
      <c r="ABE306" s="35"/>
      <c r="ABF306" s="35"/>
      <c r="ABG306" s="35"/>
      <c r="ABH306" s="35"/>
      <c r="ABI306" s="35"/>
      <c r="ABJ306" s="35"/>
      <c r="ABK306" s="35"/>
      <c r="ABL306" s="35"/>
      <c r="ABM306" s="35"/>
      <c r="ABN306" s="35"/>
      <c r="ABO306" s="35"/>
      <c r="ABP306" s="35"/>
      <c r="ABQ306" s="35"/>
      <c r="ABR306" s="35"/>
      <c r="ABS306" s="35"/>
      <c r="ABT306" s="35"/>
      <c r="ABU306" s="35"/>
      <c r="ABV306" s="35"/>
      <c r="ABW306" s="35"/>
      <c r="ABX306" s="35"/>
      <c r="ABY306" s="35"/>
      <c r="ABZ306" s="35"/>
      <c r="ACA306" s="35"/>
      <c r="ACB306" s="35"/>
      <c r="ACC306" s="35"/>
      <c r="ACD306" s="35"/>
      <c r="ACE306" s="35"/>
      <c r="ACF306" s="35"/>
      <c r="ACG306" s="35"/>
      <c r="ACH306" s="35"/>
      <c r="ACI306" s="35"/>
      <c r="ACJ306" s="35"/>
      <c r="ACK306" s="35"/>
      <c r="ACL306" s="35"/>
      <c r="ACM306" s="35"/>
      <c r="ACN306" s="35"/>
      <c r="ACO306" s="35"/>
      <c r="ACP306" s="35"/>
      <c r="ACQ306" s="35"/>
      <c r="ACR306" s="35"/>
      <c r="ACS306" s="35"/>
      <c r="ACT306" s="35"/>
      <c r="ACU306" s="35"/>
      <c r="ACV306" s="35"/>
      <c r="ACW306" s="35"/>
      <c r="ACX306" s="35"/>
      <c r="ACY306" s="35"/>
      <c r="ACZ306" s="35"/>
      <c r="ADA306" s="35"/>
      <c r="ADB306" s="35"/>
      <c r="ADC306" s="35"/>
      <c r="ADD306" s="35"/>
      <c r="ADE306" s="35"/>
      <c r="ADF306" s="35"/>
      <c r="ADG306" s="35"/>
      <c r="ADH306" s="35"/>
      <c r="ADI306" s="35"/>
      <c r="ADJ306" s="35"/>
      <c r="ADK306" s="35"/>
      <c r="ADL306" s="35"/>
      <c r="ADM306" s="35"/>
      <c r="ADN306" s="35"/>
      <c r="ADO306" s="35"/>
      <c r="ADP306" s="35"/>
      <c r="ADQ306" s="35"/>
      <c r="ADR306" s="35"/>
      <c r="ADS306" s="35"/>
      <c r="ADT306" s="35"/>
      <c r="ADU306" s="35"/>
      <c r="ADV306" s="35"/>
      <c r="ADW306" s="35"/>
      <c r="ADX306" s="35"/>
      <c r="ADY306" s="35"/>
      <c r="ADZ306" s="35"/>
      <c r="AEA306" s="35"/>
      <c r="AEB306" s="35"/>
      <c r="AEC306" s="35"/>
      <c r="AED306" s="35"/>
      <c r="AEE306" s="35"/>
      <c r="AEF306" s="35"/>
      <c r="AEG306" s="35"/>
      <c r="AEH306" s="35"/>
      <c r="AEI306" s="35"/>
      <c r="AEJ306" s="35"/>
      <c r="AEK306" s="35"/>
      <c r="AEL306" s="35"/>
      <c r="AEM306" s="35"/>
      <c r="AEN306" s="35"/>
      <c r="AEO306" s="35"/>
      <c r="AEP306" s="35"/>
      <c r="AEQ306" s="35"/>
      <c r="AER306" s="35"/>
      <c r="AES306" s="35"/>
      <c r="AET306" s="35"/>
      <c r="AEU306" s="35"/>
      <c r="AEV306" s="35"/>
      <c r="AEW306" s="35"/>
      <c r="AEX306" s="35"/>
      <c r="AEY306" s="35"/>
      <c r="AEZ306" s="35"/>
      <c r="AFA306" s="35"/>
      <c r="AFB306" s="35"/>
      <c r="AFC306" s="35"/>
      <c r="AFD306" s="35"/>
      <c r="AFE306" s="35"/>
      <c r="AFF306" s="35"/>
      <c r="AFG306" s="35"/>
      <c r="AFH306" s="35"/>
      <c r="AFI306" s="35"/>
      <c r="AFJ306" s="35"/>
      <c r="AFK306" s="35"/>
      <c r="AFL306" s="35"/>
      <c r="AFM306" s="35"/>
      <c r="AFN306" s="35"/>
      <c r="AFO306" s="35"/>
      <c r="AFP306" s="35"/>
      <c r="AFQ306" s="35"/>
      <c r="AFR306" s="35"/>
      <c r="AFS306" s="35"/>
      <c r="AFT306" s="35"/>
      <c r="AFU306" s="35"/>
      <c r="AFV306" s="35"/>
      <c r="AFW306" s="35"/>
      <c r="AFX306" s="35"/>
      <c r="AFY306" s="35"/>
      <c r="AFZ306" s="35"/>
      <c r="AGA306" s="35"/>
      <c r="AGB306" s="35"/>
      <c r="AGC306" s="35"/>
      <c r="AGD306" s="35"/>
      <c r="AGE306" s="35"/>
      <c r="AGF306" s="35"/>
      <c r="AGG306" s="35"/>
      <c r="AGH306" s="35"/>
      <c r="AGI306" s="35"/>
      <c r="AGJ306" s="35"/>
      <c r="AGK306" s="35"/>
      <c r="AGL306" s="35"/>
      <c r="AGM306" s="35"/>
      <c r="AGN306" s="35"/>
      <c r="AGO306" s="35"/>
      <c r="AGP306" s="35"/>
      <c r="AGQ306" s="35"/>
      <c r="AGR306" s="35"/>
      <c r="AGS306" s="35"/>
      <c r="AGT306" s="35"/>
      <c r="AGU306" s="35"/>
      <c r="AGV306" s="35"/>
      <c r="AGW306" s="35"/>
      <c r="AGX306" s="35"/>
      <c r="AGY306" s="35"/>
      <c r="AGZ306" s="35"/>
      <c r="AHA306" s="35"/>
      <c r="AHB306" s="35"/>
      <c r="AHC306" s="35"/>
      <c r="AHD306" s="35"/>
      <c r="AHE306" s="35"/>
      <c r="AHF306" s="35"/>
      <c r="AHG306" s="35"/>
      <c r="AHH306" s="35"/>
      <c r="AHI306" s="35"/>
      <c r="AHJ306" s="35"/>
      <c r="AHK306" s="35"/>
      <c r="AHL306" s="35"/>
      <c r="AHM306" s="35"/>
      <c r="AHN306" s="35"/>
      <c r="AHO306" s="35"/>
      <c r="AHP306" s="35"/>
      <c r="AHQ306" s="35"/>
      <c r="AHR306" s="35"/>
      <c r="AHS306" s="35"/>
      <c r="AHT306" s="35"/>
      <c r="AHU306" s="35"/>
      <c r="AHV306" s="35"/>
      <c r="AHW306" s="35"/>
      <c r="AHX306" s="35"/>
      <c r="AHY306" s="35"/>
      <c r="AHZ306" s="35"/>
      <c r="AIA306" s="35"/>
      <c r="AIB306" s="35"/>
      <c r="AIC306" s="35"/>
      <c r="AID306" s="35"/>
      <c r="AIE306" s="35"/>
      <c r="AIF306" s="35"/>
      <c r="AIG306" s="35"/>
      <c r="AIH306" s="35"/>
      <c r="AII306" s="35"/>
      <c r="AIJ306" s="35"/>
      <c r="AIK306" s="35"/>
      <c r="AIL306" s="35"/>
      <c r="AIM306" s="35"/>
      <c r="AIN306" s="35"/>
      <c r="AIO306" s="35"/>
      <c r="AIP306" s="35"/>
      <c r="AIQ306" s="35"/>
      <c r="AIR306" s="35"/>
      <c r="AIS306" s="35"/>
      <c r="AIT306" s="35"/>
      <c r="AIU306" s="35"/>
      <c r="AIV306" s="35"/>
      <c r="AIW306" s="35"/>
      <c r="AIX306" s="35"/>
      <c r="AIY306" s="35"/>
      <c r="AIZ306" s="35"/>
      <c r="AJA306" s="35"/>
      <c r="AJB306" s="35"/>
      <c r="AJC306" s="35"/>
      <c r="AJD306" s="35"/>
      <c r="AJE306" s="35"/>
      <c r="AJF306" s="35"/>
      <c r="AJG306" s="35"/>
      <c r="AJH306" s="35"/>
      <c r="AJI306" s="35"/>
      <c r="AJJ306" s="35"/>
      <c r="AJK306" s="35"/>
      <c r="AJL306" s="35"/>
      <c r="AJM306" s="35"/>
      <c r="AJN306" s="35"/>
      <c r="AJO306" s="35"/>
      <c r="AJP306" s="35"/>
      <c r="AJQ306" s="35"/>
      <c r="AJR306" s="35"/>
      <c r="AJS306" s="35"/>
      <c r="AJT306" s="35"/>
      <c r="AJU306" s="35"/>
      <c r="AJV306" s="35"/>
      <c r="AJW306" s="35"/>
      <c r="AJX306" s="35"/>
      <c r="AJY306" s="35"/>
      <c r="AJZ306" s="35"/>
      <c r="AKA306" s="35"/>
      <c r="AKB306" s="35"/>
      <c r="AKC306" s="35"/>
      <c r="AKD306" s="35"/>
      <c r="AKE306" s="35"/>
      <c r="AKF306" s="35"/>
      <c r="AKG306" s="35"/>
      <c r="AKH306" s="35"/>
      <c r="AKI306" s="35"/>
      <c r="AKJ306" s="35"/>
      <c r="AKK306" s="35"/>
      <c r="AKL306" s="35"/>
      <c r="AKM306" s="35"/>
      <c r="AKN306" s="35"/>
      <c r="AKO306" s="35"/>
      <c r="AKP306" s="35"/>
      <c r="AKQ306" s="35"/>
      <c r="AKR306" s="35"/>
      <c r="AKS306" s="35"/>
      <c r="AKT306" s="35"/>
      <c r="AKU306" s="35"/>
      <c r="AKV306" s="35"/>
      <c r="AKW306" s="35"/>
      <c r="AKX306" s="35"/>
      <c r="AKY306" s="35"/>
      <c r="AKZ306" s="35"/>
      <c r="ALA306" s="35"/>
      <c r="ALB306" s="35"/>
      <c r="ALC306" s="35"/>
      <c r="ALD306" s="35"/>
      <c r="ALE306" s="35"/>
      <c r="ALF306" s="35"/>
      <c r="ALG306" s="35"/>
      <c r="ALH306" s="35"/>
      <c r="ALI306" s="35"/>
      <c r="ALJ306" s="35"/>
      <c r="ALK306" s="35"/>
      <c r="ALL306" s="35"/>
      <c r="ALM306" s="35"/>
      <c r="ALN306" s="35"/>
      <c r="ALO306" s="35"/>
      <c r="ALP306" s="35"/>
      <c r="ALQ306" s="35"/>
      <c r="ALR306" s="35"/>
      <c r="ALS306" s="35"/>
      <c r="ALT306" s="35"/>
      <c r="ALU306" s="35"/>
      <c r="ALV306" s="35"/>
      <c r="ALW306" s="35"/>
      <c r="ALX306" s="35"/>
      <c r="ALY306" s="35"/>
      <c r="ALZ306" s="35"/>
      <c r="AMA306" s="35"/>
    </row>
    <row r="307" spans="14:1015">
      <c r="N307" s="3">
        <f>Y307*info!T$4+AC307*info!T$5+AG307*info!T$6+AK307*info!T$7+N306</f>
        <v>8.5781999999999901</v>
      </c>
      <c r="P307" s="45">
        <v>267</v>
      </c>
      <c r="Q307" s="131"/>
      <c r="R307" s="131"/>
      <c r="S307" s="161">
        <f t="shared" si="157"/>
        <v>4.7488537549407128E-2</v>
      </c>
      <c r="T307" s="169">
        <f>AA306*$AA$30*$AA$34*(1-$AA$32)+AE306*$AE$30*$AE$34*(1-$AE$32)+AI306*$AI$30*$AI$34*(1-$AI$32)+AM306*$AM$30*$AM$34*(1-$AM$32)+AQ306*$AQ$30*$AQ$34*(1-$AQ$32)+AU306*$AU$30*$AU$34*(1-$AU$32)+Q307-R307+AW306+AX306+Advance!G281</f>
        <v>0.46139999999999931</v>
      </c>
      <c r="U307" s="132">
        <f t="shared" si="166"/>
        <v>0</v>
      </c>
      <c r="V307" s="165">
        <f t="shared" si="145"/>
        <v>0.46139999999999931</v>
      </c>
      <c r="W307" s="166">
        <f t="shared" si="158"/>
        <v>17.915999999999997</v>
      </c>
      <c r="X307" s="49"/>
      <c r="Y307" s="42">
        <f t="shared" si="137"/>
        <v>0</v>
      </c>
      <c r="Z307" s="46">
        <f t="shared" si="159"/>
        <v>0</v>
      </c>
      <c r="AA307" s="47">
        <f t="shared" si="146"/>
        <v>0</v>
      </c>
      <c r="AB307" s="48">
        <f t="shared" si="147"/>
        <v>0.46139999999999931</v>
      </c>
      <c r="AC307" s="49">
        <f t="shared" si="148"/>
        <v>0</v>
      </c>
      <c r="AD307" s="46">
        <f t="shared" si="160"/>
        <v>0</v>
      </c>
      <c r="AE307" s="46">
        <f t="shared" si="149"/>
        <v>100</v>
      </c>
      <c r="AF307" s="50">
        <f t="shared" si="138"/>
        <v>0.46139999999999931</v>
      </c>
      <c r="AG307" s="42">
        <f t="shared" si="161"/>
        <v>5</v>
      </c>
      <c r="AH307" s="46">
        <f t="shared" si="162"/>
        <v>-5</v>
      </c>
      <c r="AI307" s="46">
        <f t="shared" si="150"/>
        <v>200</v>
      </c>
      <c r="AJ307" s="50">
        <f t="shared" si="139"/>
        <v>0.34139999999999932</v>
      </c>
      <c r="AK307" s="42">
        <f t="shared" si="151"/>
        <v>9</v>
      </c>
      <c r="AL307" s="46">
        <f t="shared" si="163"/>
        <v>-6</v>
      </c>
      <c r="AM307" s="46">
        <f t="shared" si="152"/>
        <v>331</v>
      </c>
      <c r="AN307" s="50">
        <f t="shared" si="140"/>
        <v>1.739999999999936E-2</v>
      </c>
      <c r="AO307" s="42">
        <f t="shared" si="153"/>
        <v>0</v>
      </c>
      <c r="AP307" s="46">
        <f t="shared" si="164"/>
        <v>0</v>
      </c>
      <c r="AQ307" s="46">
        <f t="shared" si="154"/>
        <v>0</v>
      </c>
      <c r="AR307" s="50">
        <f t="shared" si="141"/>
        <v>1.739999999999936E-2</v>
      </c>
      <c r="AS307" s="42">
        <f t="shared" si="155"/>
        <v>0</v>
      </c>
      <c r="AT307" s="46">
        <f t="shared" si="165"/>
        <v>0</v>
      </c>
      <c r="AU307" s="46">
        <f t="shared" si="156"/>
        <v>0</v>
      </c>
      <c r="AV307" s="51">
        <f t="shared" si="142"/>
        <v>1.739999999999936E-2</v>
      </c>
      <c r="AW307" s="42">
        <f t="shared" si="143"/>
        <v>0.46139999999999931</v>
      </c>
      <c r="AX307" s="43">
        <f t="shared" si="144"/>
        <v>-0.44399999999999995</v>
      </c>
      <c r="AY307" s="42">
        <f t="shared" si="167"/>
        <v>631</v>
      </c>
      <c r="AZ307" s="52">
        <f t="shared" si="168"/>
        <v>17.915999999999997</v>
      </c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  <c r="QR307" s="35"/>
      <c r="QS307" s="35"/>
      <c r="QT307" s="35"/>
      <c r="QU307" s="35"/>
      <c r="QV307" s="35"/>
      <c r="QW307" s="35"/>
      <c r="QX307" s="35"/>
      <c r="QY307" s="35"/>
      <c r="QZ307" s="35"/>
      <c r="RA307" s="35"/>
      <c r="RB307" s="35"/>
      <c r="RC307" s="35"/>
      <c r="RD307" s="35"/>
      <c r="RE307" s="35"/>
      <c r="RF307" s="35"/>
      <c r="RG307" s="35"/>
      <c r="RH307" s="35"/>
      <c r="RI307" s="35"/>
      <c r="RJ307" s="35"/>
      <c r="RK307" s="35"/>
      <c r="RL307" s="35"/>
      <c r="RM307" s="35"/>
      <c r="RN307" s="35"/>
      <c r="RO307" s="35"/>
      <c r="RP307" s="35"/>
      <c r="RQ307" s="35"/>
      <c r="RR307" s="35"/>
      <c r="RS307" s="35"/>
      <c r="RT307" s="35"/>
      <c r="RU307" s="35"/>
      <c r="RV307" s="35"/>
      <c r="RW307" s="35"/>
      <c r="RX307" s="35"/>
      <c r="RY307" s="35"/>
      <c r="RZ307" s="35"/>
      <c r="SA307" s="35"/>
      <c r="SB307" s="35"/>
      <c r="SC307" s="35"/>
      <c r="SD307" s="35"/>
      <c r="SE307" s="35"/>
      <c r="SF307" s="35"/>
      <c r="SG307" s="35"/>
      <c r="SH307" s="35"/>
      <c r="SI307" s="35"/>
      <c r="SJ307" s="35"/>
      <c r="SK307" s="35"/>
      <c r="SL307" s="35"/>
      <c r="SM307" s="35"/>
      <c r="SN307" s="35"/>
      <c r="SO307" s="35"/>
      <c r="SP307" s="35"/>
      <c r="SQ307" s="35"/>
      <c r="SR307" s="35"/>
      <c r="SS307" s="35"/>
      <c r="ST307" s="35"/>
      <c r="SU307" s="35"/>
      <c r="SV307" s="35"/>
      <c r="SW307" s="35"/>
      <c r="SX307" s="35"/>
      <c r="SY307" s="35"/>
      <c r="SZ307" s="35"/>
      <c r="TA307" s="35"/>
      <c r="TB307" s="35"/>
      <c r="TC307" s="35"/>
      <c r="TD307" s="35"/>
      <c r="TE307" s="35"/>
      <c r="TF307" s="35"/>
      <c r="TG307" s="35"/>
      <c r="TH307" s="35"/>
      <c r="TI307" s="35"/>
      <c r="TJ307" s="35"/>
      <c r="TK307" s="35"/>
      <c r="TL307" s="35"/>
      <c r="TM307" s="35"/>
      <c r="TN307" s="35"/>
      <c r="TO307" s="35"/>
      <c r="TP307" s="35"/>
      <c r="TQ307" s="35"/>
      <c r="TR307" s="35"/>
      <c r="TS307" s="35"/>
      <c r="TT307" s="35"/>
      <c r="TU307" s="35"/>
      <c r="TV307" s="35"/>
      <c r="TW307" s="35"/>
      <c r="TX307" s="35"/>
      <c r="TY307" s="35"/>
      <c r="TZ307" s="35"/>
      <c r="UA307" s="35"/>
      <c r="UB307" s="35"/>
      <c r="UC307" s="35"/>
      <c r="UD307" s="35"/>
      <c r="UE307" s="35"/>
      <c r="UF307" s="35"/>
      <c r="UG307" s="35"/>
      <c r="UH307" s="35"/>
      <c r="UI307" s="35"/>
      <c r="UJ307" s="35"/>
      <c r="UK307" s="35"/>
      <c r="UL307" s="35"/>
      <c r="UM307" s="35"/>
      <c r="UN307" s="35"/>
      <c r="UO307" s="35"/>
      <c r="UP307" s="35"/>
      <c r="UQ307" s="35"/>
      <c r="UR307" s="35"/>
      <c r="US307" s="35"/>
      <c r="UT307" s="35"/>
      <c r="UU307" s="35"/>
      <c r="UV307" s="35"/>
      <c r="UW307" s="35"/>
      <c r="UX307" s="35"/>
      <c r="UY307" s="35"/>
      <c r="UZ307" s="35"/>
      <c r="VA307" s="35"/>
      <c r="VB307" s="35"/>
      <c r="VC307" s="35"/>
      <c r="VD307" s="35"/>
      <c r="VE307" s="35"/>
      <c r="VF307" s="35"/>
      <c r="VG307" s="35"/>
      <c r="VH307" s="35"/>
      <c r="VI307" s="35"/>
      <c r="VJ307" s="35"/>
      <c r="VK307" s="35"/>
      <c r="VL307" s="35"/>
      <c r="VM307" s="35"/>
      <c r="VN307" s="35"/>
      <c r="VO307" s="35"/>
      <c r="VP307" s="35"/>
      <c r="VQ307" s="35"/>
      <c r="VR307" s="35"/>
      <c r="VS307" s="35"/>
      <c r="VT307" s="35"/>
      <c r="VU307" s="35"/>
      <c r="VV307" s="35"/>
      <c r="VW307" s="35"/>
      <c r="VX307" s="35"/>
      <c r="VY307" s="35"/>
      <c r="VZ307" s="35"/>
      <c r="WA307" s="35"/>
      <c r="WB307" s="35"/>
      <c r="WC307" s="35"/>
      <c r="WD307" s="35"/>
      <c r="WE307" s="35"/>
      <c r="WF307" s="35"/>
      <c r="WG307" s="35"/>
      <c r="WH307" s="35"/>
      <c r="WI307" s="35"/>
      <c r="WJ307" s="35"/>
      <c r="WK307" s="35"/>
      <c r="WL307" s="35"/>
      <c r="WM307" s="35"/>
      <c r="WN307" s="35"/>
      <c r="WO307" s="35"/>
      <c r="WP307" s="35"/>
      <c r="WQ307" s="35"/>
      <c r="WR307" s="35"/>
      <c r="WS307" s="35"/>
      <c r="WT307" s="35"/>
      <c r="WU307" s="35"/>
      <c r="WV307" s="35"/>
      <c r="WW307" s="35"/>
      <c r="WX307" s="35"/>
      <c r="WY307" s="35"/>
      <c r="WZ307" s="35"/>
      <c r="XA307" s="35"/>
      <c r="XB307" s="35"/>
      <c r="XC307" s="35"/>
      <c r="XD307" s="35"/>
      <c r="XE307" s="35"/>
      <c r="XF307" s="35"/>
      <c r="XG307" s="35"/>
      <c r="XH307" s="35"/>
      <c r="XI307" s="35"/>
      <c r="XJ307" s="35"/>
      <c r="XK307" s="35"/>
      <c r="XL307" s="35"/>
      <c r="XM307" s="35"/>
      <c r="XN307" s="35"/>
      <c r="XO307" s="35"/>
      <c r="XP307" s="35"/>
      <c r="XQ307" s="35"/>
      <c r="XR307" s="35"/>
      <c r="XS307" s="35"/>
      <c r="XT307" s="35"/>
      <c r="XU307" s="35"/>
      <c r="XV307" s="35"/>
      <c r="XW307" s="35"/>
      <c r="XX307" s="35"/>
      <c r="XY307" s="35"/>
      <c r="XZ307" s="35"/>
      <c r="YA307" s="35"/>
      <c r="YB307" s="35"/>
      <c r="YC307" s="35"/>
      <c r="YD307" s="35"/>
      <c r="YE307" s="35"/>
      <c r="YF307" s="35"/>
      <c r="YG307" s="35"/>
      <c r="YH307" s="35"/>
      <c r="YI307" s="35"/>
      <c r="YJ307" s="35"/>
      <c r="YK307" s="35"/>
      <c r="YL307" s="35"/>
      <c r="YM307" s="35"/>
      <c r="YN307" s="35"/>
      <c r="YO307" s="35"/>
      <c r="YP307" s="35"/>
      <c r="YQ307" s="35"/>
      <c r="YR307" s="35"/>
      <c r="YS307" s="35"/>
      <c r="YT307" s="35"/>
      <c r="YU307" s="35"/>
      <c r="YV307" s="35"/>
      <c r="YW307" s="35"/>
      <c r="YX307" s="35"/>
      <c r="YY307" s="35"/>
      <c r="YZ307" s="35"/>
      <c r="ZA307" s="35"/>
      <c r="ZB307" s="35"/>
      <c r="ZC307" s="35"/>
      <c r="ZD307" s="35"/>
      <c r="ZE307" s="35"/>
      <c r="ZF307" s="35"/>
      <c r="ZG307" s="35"/>
      <c r="ZH307" s="35"/>
      <c r="ZI307" s="35"/>
      <c r="ZJ307" s="35"/>
      <c r="ZK307" s="35"/>
      <c r="ZL307" s="35"/>
      <c r="ZM307" s="35"/>
      <c r="ZN307" s="35"/>
      <c r="ZO307" s="35"/>
      <c r="ZP307" s="35"/>
      <c r="ZQ307" s="35"/>
      <c r="ZR307" s="35"/>
      <c r="ZS307" s="35"/>
      <c r="ZT307" s="35"/>
      <c r="ZU307" s="35"/>
      <c r="ZV307" s="35"/>
      <c r="ZW307" s="35"/>
      <c r="ZX307" s="35"/>
      <c r="ZY307" s="35"/>
      <c r="ZZ307" s="35"/>
      <c r="AAA307" s="35"/>
      <c r="AAB307" s="35"/>
      <c r="AAC307" s="35"/>
      <c r="AAD307" s="35"/>
      <c r="AAE307" s="35"/>
      <c r="AAF307" s="35"/>
      <c r="AAG307" s="35"/>
      <c r="AAH307" s="35"/>
      <c r="AAI307" s="35"/>
      <c r="AAJ307" s="35"/>
      <c r="AAK307" s="35"/>
      <c r="AAL307" s="35"/>
      <c r="AAM307" s="35"/>
      <c r="AAN307" s="35"/>
      <c r="AAO307" s="35"/>
      <c r="AAP307" s="35"/>
      <c r="AAQ307" s="35"/>
      <c r="AAR307" s="35"/>
      <c r="AAS307" s="35"/>
      <c r="AAT307" s="35"/>
      <c r="AAU307" s="35"/>
      <c r="AAV307" s="35"/>
      <c r="AAW307" s="35"/>
      <c r="AAX307" s="35"/>
      <c r="AAY307" s="35"/>
      <c r="AAZ307" s="35"/>
      <c r="ABA307" s="35"/>
      <c r="ABB307" s="35"/>
      <c r="ABC307" s="35"/>
      <c r="ABD307" s="35"/>
      <c r="ABE307" s="35"/>
      <c r="ABF307" s="35"/>
      <c r="ABG307" s="35"/>
      <c r="ABH307" s="35"/>
      <c r="ABI307" s="35"/>
      <c r="ABJ307" s="35"/>
      <c r="ABK307" s="35"/>
      <c r="ABL307" s="35"/>
      <c r="ABM307" s="35"/>
      <c r="ABN307" s="35"/>
      <c r="ABO307" s="35"/>
      <c r="ABP307" s="35"/>
      <c r="ABQ307" s="35"/>
      <c r="ABR307" s="35"/>
      <c r="ABS307" s="35"/>
      <c r="ABT307" s="35"/>
      <c r="ABU307" s="35"/>
      <c r="ABV307" s="35"/>
      <c r="ABW307" s="35"/>
      <c r="ABX307" s="35"/>
      <c r="ABY307" s="35"/>
      <c r="ABZ307" s="35"/>
      <c r="ACA307" s="35"/>
      <c r="ACB307" s="35"/>
      <c r="ACC307" s="35"/>
      <c r="ACD307" s="35"/>
      <c r="ACE307" s="35"/>
      <c r="ACF307" s="35"/>
      <c r="ACG307" s="35"/>
      <c r="ACH307" s="35"/>
      <c r="ACI307" s="35"/>
      <c r="ACJ307" s="35"/>
      <c r="ACK307" s="35"/>
      <c r="ACL307" s="35"/>
      <c r="ACM307" s="35"/>
      <c r="ACN307" s="35"/>
      <c r="ACO307" s="35"/>
      <c r="ACP307" s="35"/>
      <c r="ACQ307" s="35"/>
      <c r="ACR307" s="35"/>
      <c r="ACS307" s="35"/>
      <c r="ACT307" s="35"/>
      <c r="ACU307" s="35"/>
      <c r="ACV307" s="35"/>
      <c r="ACW307" s="35"/>
      <c r="ACX307" s="35"/>
      <c r="ACY307" s="35"/>
      <c r="ACZ307" s="35"/>
      <c r="ADA307" s="35"/>
      <c r="ADB307" s="35"/>
      <c r="ADC307" s="35"/>
      <c r="ADD307" s="35"/>
      <c r="ADE307" s="35"/>
      <c r="ADF307" s="35"/>
      <c r="ADG307" s="35"/>
      <c r="ADH307" s="35"/>
      <c r="ADI307" s="35"/>
      <c r="ADJ307" s="35"/>
      <c r="ADK307" s="35"/>
      <c r="ADL307" s="35"/>
      <c r="ADM307" s="35"/>
      <c r="ADN307" s="35"/>
      <c r="ADO307" s="35"/>
      <c r="ADP307" s="35"/>
      <c r="ADQ307" s="35"/>
      <c r="ADR307" s="35"/>
      <c r="ADS307" s="35"/>
      <c r="ADT307" s="35"/>
      <c r="ADU307" s="35"/>
      <c r="ADV307" s="35"/>
      <c r="ADW307" s="35"/>
      <c r="ADX307" s="35"/>
      <c r="ADY307" s="35"/>
      <c r="ADZ307" s="35"/>
      <c r="AEA307" s="35"/>
      <c r="AEB307" s="35"/>
      <c r="AEC307" s="35"/>
      <c r="AED307" s="35"/>
      <c r="AEE307" s="35"/>
      <c r="AEF307" s="35"/>
      <c r="AEG307" s="35"/>
      <c r="AEH307" s="35"/>
      <c r="AEI307" s="35"/>
      <c r="AEJ307" s="35"/>
      <c r="AEK307" s="35"/>
      <c r="AEL307" s="35"/>
      <c r="AEM307" s="35"/>
      <c r="AEN307" s="35"/>
      <c r="AEO307" s="35"/>
      <c r="AEP307" s="35"/>
      <c r="AEQ307" s="35"/>
      <c r="AER307" s="35"/>
      <c r="AES307" s="35"/>
      <c r="AET307" s="35"/>
      <c r="AEU307" s="35"/>
      <c r="AEV307" s="35"/>
      <c r="AEW307" s="35"/>
      <c r="AEX307" s="35"/>
      <c r="AEY307" s="35"/>
      <c r="AEZ307" s="35"/>
      <c r="AFA307" s="35"/>
      <c r="AFB307" s="35"/>
      <c r="AFC307" s="35"/>
      <c r="AFD307" s="35"/>
      <c r="AFE307" s="35"/>
      <c r="AFF307" s="35"/>
      <c r="AFG307" s="35"/>
      <c r="AFH307" s="35"/>
      <c r="AFI307" s="35"/>
      <c r="AFJ307" s="35"/>
      <c r="AFK307" s="35"/>
      <c r="AFL307" s="35"/>
      <c r="AFM307" s="35"/>
      <c r="AFN307" s="35"/>
      <c r="AFO307" s="35"/>
      <c r="AFP307" s="35"/>
      <c r="AFQ307" s="35"/>
      <c r="AFR307" s="35"/>
      <c r="AFS307" s="35"/>
      <c r="AFT307" s="35"/>
      <c r="AFU307" s="35"/>
      <c r="AFV307" s="35"/>
      <c r="AFW307" s="35"/>
      <c r="AFX307" s="35"/>
      <c r="AFY307" s="35"/>
      <c r="AFZ307" s="35"/>
      <c r="AGA307" s="35"/>
      <c r="AGB307" s="35"/>
      <c r="AGC307" s="35"/>
      <c r="AGD307" s="35"/>
      <c r="AGE307" s="35"/>
      <c r="AGF307" s="35"/>
      <c r="AGG307" s="35"/>
      <c r="AGH307" s="35"/>
      <c r="AGI307" s="35"/>
      <c r="AGJ307" s="35"/>
      <c r="AGK307" s="35"/>
      <c r="AGL307" s="35"/>
      <c r="AGM307" s="35"/>
      <c r="AGN307" s="35"/>
      <c r="AGO307" s="35"/>
      <c r="AGP307" s="35"/>
      <c r="AGQ307" s="35"/>
      <c r="AGR307" s="35"/>
      <c r="AGS307" s="35"/>
      <c r="AGT307" s="35"/>
      <c r="AGU307" s="35"/>
      <c r="AGV307" s="35"/>
      <c r="AGW307" s="35"/>
      <c r="AGX307" s="35"/>
      <c r="AGY307" s="35"/>
      <c r="AGZ307" s="35"/>
      <c r="AHA307" s="35"/>
      <c r="AHB307" s="35"/>
      <c r="AHC307" s="35"/>
      <c r="AHD307" s="35"/>
      <c r="AHE307" s="35"/>
      <c r="AHF307" s="35"/>
      <c r="AHG307" s="35"/>
      <c r="AHH307" s="35"/>
      <c r="AHI307" s="35"/>
      <c r="AHJ307" s="35"/>
      <c r="AHK307" s="35"/>
      <c r="AHL307" s="35"/>
      <c r="AHM307" s="35"/>
      <c r="AHN307" s="35"/>
      <c r="AHO307" s="35"/>
      <c r="AHP307" s="35"/>
      <c r="AHQ307" s="35"/>
      <c r="AHR307" s="35"/>
      <c r="AHS307" s="35"/>
      <c r="AHT307" s="35"/>
      <c r="AHU307" s="35"/>
      <c r="AHV307" s="35"/>
      <c r="AHW307" s="35"/>
      <c r="AHX307" s="35"/>
      <c r="AHY307" s="35"/>
      <c r="AHZ307" s="35"/>
      <c r="AIA307" s="35"/>
      <c r="AIB307" s="35"/>
      <c r="AIC307" s="35"/>
      <c r="AID307" s="35"/>
      <c r="AIE307" s="35"/>
      <c r="AIF307" s="35"/>
      <c r="AIG307" s="35"/>
      <c r="AIH307" s="35"/>
      <c r="AII307" s="35"/>
      <c r="AIJ307" s="35"/>
      <c r="AIK307" s="35"/>
      <c r="AIL307" s="35"/>
      <c r="AIM307" s="35"/>
      <c r="AIN307" s="35"/>
      <c r="AIO307" s="35"/>
      <c r="AIP307" s="35"/>
      <c r="AIQ307" s="35"/>
      <c r="AIR307" s="35"/>
      <c r="AIS307" s="35"/>
      <c r="AIT307" s="35"/>
      <c r="AIU307" s="35"/>
      <c r="AIV307" s="35"/>
      <c r="AIW307" s="35"/>
      <c r="AIX307" s="35"/>
      <c r="AIY307" s="35"/>
      <c r="AIZ307" s="35"/>
      <c r="AJA307" s="35"/>
      <c r="AJB307" s="35"/>
      <c r="AJC307" s="35"/>
      <c r="AJD307" s="35"/>
      <c r="AJE307" s="35"/>
      <c r="AJF307" s="35"/>
      <c r="AJG307" s="35"/>
      <c r="AJH307" s="35"/>
      <c r="AJI307" s="35"/>
      <c r="AJJ307" s="35"/>
      <c r="AJK307" s="35"/>
      <c r="AJL307" s="35"/>
      <c r="AJM307" s="35"/>
      <c r="AJN307" s="35"/>
      <c r="AJO307" s="35"/>
      <c r="AJP307" s="35"/>
      <c r="AJQ307" s="35"/>
      <c r="AJR307" s="35"/>
      <c r="AJS307" s="35"/>
      <c r="AJT307" s="35"/>
      <c r="AJU307" s="35"/>
      <c r="AJV307" s="35"/>
      <c r="AJW307" s="35"/>
      <c r="AJX307" s="35"/>
      <c r="AJY307" s="35"/>
      <c r="AJZ307" s="35"/>
      <c r="AKA307" s="35"/>
      <c r="AKB307" s="35"/>
      <c r="AKC307" s="35"/>
      <c r="AKD307" s="35"/>
      <c r="AKE307" s="35"/>
      <c r="AKF307" s="35"/>
      <c r="AKG307" s="35"/>
      <c r="AKH307" s="35"/>
      <c r="AKI307" s="35"/>
      <c r="AKJ307" s="35"/>
      <c r="AKK307" s="35"/>
      <c r="AKL307" s="35"/>
      <c r="AKM307" s="35"/>
      <c r="AKN307" s="35"/>
      <c r="AKO307" s="35"/>
      <c r="AKP307" s="35"/>
      <c r="AKQ307" s="35"/>
      <c r="AKR307" s="35"/>
      <c r="AKS307" s="35"/>
      <c r="AKT307" s="35"/>
      <c r="AKU307" s="35"/>
      <c r="AKV307" s="35"/>
      <c r="AKW307" s="35"/>
      <c r="AKX307" s="35"/>
      <c r="AKY307" s="35"/>
      <c r="AKZ307" s="35"/>
      <c r="ALA307" s="35"/>
      <c r="ALB307" s="35"/>
      <c r="ALC307" s="35"/>
      <c r="ALD307" s="35"/>
      <c r="ALE307" s="35"/>
      <c r="ALF307" s="35"/>
      <c r="ALG307" s="35"/>
      <c r="ALH307" s="35"/>
      <c r="ALI307" s="35"/>
      <c r="ALJ307" s="35"/>
      <c r="ALK307" s="35"/>
      <c r="ALL307" s="35"/>
      <c r="ALM307" s="35"/>
      <c r="ALN307" s="35"/>
      <c r="ALO307" s="35"/>
      <c r="ALP307" s="35"/>
      <c r="ALQ307" s="35"/>
      <c r="ALR307" s="35"/>
      <c r="ALS307" s="35"/>
      <c r="ALT307" s="35"/>
      <c r="ALU307" s="35"/>
      <c r="ALV307" s="35"/>
      <c r="ALW307" s="35"/>
      <c r="ALX307" s="35"/>
      <c r="ALY307" s="35"/>
      <c r="ALZ307" s="35"/>
      <c r="AMA307" s="35"/>
    </row>
    <row r="308" spans="14:1015">
      <c r="N308" s="3">
        <f>Y308*info!T$4+AC308*info!T$5+AG308*info!T$6+AK308*info!T$7+N307</f>
        <v>8.6285999999999898</v>
      </c>
      <c r="P308" s="45">
        <v>268</v>
      </c>
      <c r="Q308" s="131"/>
      <c r="R308" s="131"/>
      <c r="S308" s="161">
        <f t="shared" si="157"/>
        <v>4.7733992094861677E-2</v>
      </c>
      <c r="T308" s="169">
        <f>AA307*$AA$30*$AA$34*(1-$AA$32)+AE307*$AE$30*$AE$34*(1-$AE$32)+AI307*$AI$30*$AI$34*(1-$AI$32)+AM307*$AM$30*$AM$34*(1-$AM$32)+AQ307*$AQ$30*$AQ$34*(1-$AQ$32)+AU307*$AU$30*$AU$34*(1-$AU$32)+Q308-R308+AW307+AX307+Advance!G282</f>
        <v>0.46529999999999938</v>
      </c>
      <c r="U308" s="132">
        <f t="shared" si="166"/>
        <v>0</v>
      </c>
      <c r="V308" s="165">
        <f t="shared" si="145"/>
        <v>0.46529999999999938</v>
      </c>
      <c r="W308" s="166">
        <f t="shared" si="158"/>
        <v>18.024000000000001</v>
      </c>
      <c r="X308" s="49"/>
      <c r="Y308" s="42">
        <f t="shared" si="137"/>
        <v>0</v>
      </c>
      <c r="Z308" s="46">
        <f t="shared" si="159"/>
        <v>0</v>
      </c>
      <c r="AA308" s="47">
        <f t="shared" si="146"/>
        <v>0</v>
      </c>
      <c r="AB308" s="48">
        <f t="shared" si="147"/>
        <v>0.46529999999999938</v>
      </c>
      <c r="AC308" s="49">
        <f t="shared" si="148"/>
        <v>0</v>
      </c>
      <c r="AD308" s="46">
        <f t="shared" si="160"/>
        <v>0</v>
      </c>
      <c r="AE308" s="46">
        <f t="shared" si="149"/>
        <v>100</v>
      </c>
      <c r="AF308" s="50">
        <f t="shared" si="138"/>
        <v>0.46529999999999938</v>
      </c>
      <c r="AG308" s="42">
        <f t="shared" si="161"/>
        <v>5</v>
      </c>
      <c r="AH308" s="46">
        <f t="shared" si="162"/>
        <v>-5</v>
      </c>
      <c r="AI308" s="46">
        <f t="shared" si="150"/>
        <v>200</v>
      </c>
      <c r="AJ308" s="50">
        <f t="shared" si="139"/>
        <v>0.34529999999999939</v>
      </c>
      <c r="AK308" s="42">
        <f t="shared" si="151"/>
        <v>9</v>
      </c>
      <c r="AL308" s="46">
        <f t="shared" si="163"/>
        <v>-6</v>
      </c>
      <c r="AM308" s="46">
        <f t="shared" si="152"/>
        <v>334</v>
      </c>
      <c r="AN308" s="50">
        <f t="shared" si="140"/>
        <v>2.129999999999943E-2</v>
      </c>
      <c r="AO308" s="42">
        <f t="shared" si="153"/>
        <v>0</v>
      </c>
      <c r="AP308" s="46">
        <f t="shared" si="164"/>
        <v>0</v>
      </c>
      <c r="AQ308" s="46">
        <f t="shared" si="154"/>
        <v>0</v>
      </c>
      <c r="AR308" s="50">
        <f t="shared" si="141"/>
        <v>2.129999999999943E-2</v>
      </c>
      <c r="AS308" s="42">
        <f t="shared" si="155"/>
        <v>0</v>
      </c>
      <c r="AT308" s="46">
        <f t="shared" si="165"/>
        <v>0</v>
      </c>
      <c r="AU308" s="46">
        <f t="shared" si="156"/>
        <v>0</v>
      </c>
      <c r="AV308" s="51">
        <f t="shared" si="142"/>
        <v>2.129999999999943E-2</v>
      </c>
      <c r="AW308" s="42">
        <f t="shared" si="143"/>
        <v>0.46529999999999938</v>
      </c>
      <c r="AX308" s="43">
        <f t="shared" si="144"/>
        <v>-0.44399999999999995</v>
      </c>
      <c r="AY308" s="42">
        <f t="shared" si="167"/>
        <v>634</v>
      </c>
      <c r="AZ308" s="52">
        <f t="shared" si="168"/>
        <v>18.024000000000001</v>
      </c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  <c r="QR308" s="35"/>
      <c r="QS308" s="35"/>
      <c r="QT308" s="35"/>
      <c r="QU308" s="35"/>
      <c r="QV308" s="35"/>
      <c r="QW308" s="35"/>
      <c r="QX308" s="35"/>
      <c r="QY308" s="35"/>
      <c r="QZ308" s="35"/>
      <c r="RA308" s="35"/>
      <c r="RB308" s="35"/>
      <c r="RC308" s="35"/>
      <c r="RD308" s="35"/>
      <c r="RE308" s="35"/>
      <c r="RF308" s="35"/>
      <c r="RG308" s="35"/>
      <c r="RH308" s="35"/>
      <c r="RI308" s="35"/>
      <c r="RJ308" s="35"/>
      <c r="RK308" s="35"/>
      <c r="RL308" s="35"/>
      <c r="RM308" s="35"/>
      <c r="RN308" s="35"/>
      <c r="RO308" s="35"/>
      <c r="RP308" s="35"/>
      <c r="RQ308" s="35"/>
      <c r="RR308" s="35"/>
      <c r="RS308" s="35"/>
      <c r="RT308" s="35"/>
      <c r="RU308" s="35"/>
      <c r="RV308" s="35"/>
      <c r="RW308" s="35"/>
      <c r="RX308" s="35"/>
      <c r="RY308" s="35"/>
      <c r="RZ308" s="35"/>
      <c r="SA308" s="35"/>
      <c r="SB308" s="35"/>
      <c r="SC308" s="35"/>
      <c r="SD308" s="35"/>
      <c r="SE308" s="35"/>
      <c r="SF308" s="35"/>
      <c r="SG308" s="35"/>
      <c r="SH308" s="35"/>
      <c r="SI308" s="35"/>
      <c r="SJ308" s="35"/>
      <c r="SK308" s="35"/>
      <c r="SL308" s="35"/>
      <c r="SM308" s="35"/>
      <c r="SN308" s="35"/>
      <c r="SO308" s="35"/>
      <c r="SP308" s="35"/>
      <c r="SQ308" s="35"/>
      <c r="SR308" s="35"/>
      <c r="SS308" s="35"/>
      <c r="ST308" s="35"/>
      <c r="SU308" s="35"/>
      <c r="SV308" s="35"/>
      <c r="SW308" s="35"/>
      <c r="SX308" s="35"/>
      <c r="SY308" s="35"/>
      <c r="SZ308" s="35"/>
      <c r="TA308" s="35"/>
      <c r="TB308" s="35"/>
      <c r="TC308" s="35"/>
      <c r="TD308" s="35"/>
      <c r="TE308" s="35"/>
      <c r="TF308" s="35"/>
      <c r="TG308" s="35"/>
      <c r="TH308" s="35"/>
      <c r="TI308" s="35"/>
      <c r="TJ308" s="35"/>
      <c r="TK308" s="35"/>
      <c r="TL308" s="35"/>
      <c r="TM308" s="35"/>
      <c r="TN308" s="35"/>
      <c r="TO308" s="35"/>
      <c r="TP308" s="35"/>
      <c r="TQ308" s="35"/>
      <c r="TR308" s="35"/>
      <c r="TS308" s="35"/>
      <c r="TT308" s="35"/>
      <c r="TU308" s="35"/>
      <c r="TV308" s="35"/>
      <c r="TW308" s="35"/>
      <c r="TX308" s="35"/>
      <c r="TY308" s="35"/>
      <c r="TZ308" s="35"/>
      <c r="UA308" s="35"/>
      <c r="UB308" s="35"/>
      <c r="UC308" s="35"/>
      <c r="UD308" s="35"/>
      <c r="UE308" s="35"/>
      <c r="UF308" s="35"/>
      <c r="UG308" s="35"/>
      <c r="UH308" s="35"/>
      <c r="UI308" s="35"/>
      <c r="UJ308" s="35"/>
      <c r="UK308" s="35"/>
      <c r="UL308" s="35"/>
      <c r="UM308" s="35"/>
      <c r="UN308" s="35"/>
      <c r="UO308" s="35"/>
      <c r="UP308" s="35"/>
      <c r="UQ308" s="35"/>
      <c r="UR308" s="35"/>
      <c r="US308" s="35"/>
      <c r="UT308" s="35"/>
      <c r="UU308" s="35"/>
      <c r="UV308" s="35"/>
      <c r="UW308" s="35"/>
      <c r="UX308" s="35"/>
      <c r="UY308" s="35"/>
      <c r="UZ308" s="35"/>
      <c r="VA308" s="35"/>
      <c r="VB308" s="35"/>
      <c r="VC308" s="35"/>
      <c r="VD308" s="35"/>
      <c r="VE308" s="35"/>
      <c r="VF308" s="35"/>
      <c r="VG308" s="35"/>
      <c r="VH308" s="35"/>
      <c r="VI308" s="35"/>
      <c r="VJ308" s="35"/>
      <c r="VK308" s="35"/>
      <c r="VL308" s="35"/>
      <c r="VM308" s="35"/>
      <c r="VN308" s="35"/>
      <c r="VO308" s="35"/>
      <c r="VP308" s="35"/>
      <c r="VQ308" s="35"/>
      <c r="VR308" s="35"/>
      <c r="VS308" s="35"/>
      <c r="VT308" s="35"/>
      <c r="VU308" s="35"/>
      <c r="VV308" s="35"/>
      <c r="VW308" s="35"/>
      <c r="VX308" s="35"/>
      <c r="VY308" s="35"/>
      <c r="VZ308" s="35"/>
      <c r="WA308" s="35"/>
      <c r="WB308" s="35"/>
      <c r="WC308" s="35"/>
      <c r="WD308" s="35"/>
      <c r="WE308" s="35"/>
      <c r="WF308" s="35"/>
      <c r="WG308" s="35"/>
      <c r="WH308" s="35"/>
      <c r="WI308" s="35"/>
      <c r="WJ308" s="35"/>
      <c r="WK308" s="35"/>
      <c r="WL308" s="35"/>
      <c r="WM308" s="35"/>
      <c r="WN308" s="35"/>
      <c r="WO308" s="35"/>
      <c r="WP308" s="35"/>
      <c r="WQ308" s="35"/>
      <c r="WR308" s="35"/>
      <c r="WS308" s="35"/>
      <c r="WT308" s="35"/>
      <c r="WU308" s="35"/>
      <c r="WV308" s="35"/>
      <c r="WW308" s="35"/>
      <c r="WX308" s="35"/>
      <c r="WY308" s="35"/>
      <c r="WZ308" s="35"/>
      <c r="XA308" s="35"/>
      <c r="XB308" s="35"/>
      <c r="XC308" s="35"/>
      <c r="XD308" s="35"/>
      <c r="XE308" s="35"/>
      <c r="XF308" s="35"/>
      <c r="XG308" s="35"/>
      <c r="XH308" s="35"/>
      <c r="XI308" s="35"/>
      <c r="XJ308" s="35"/>
      <c r="XK308" s="35"/>
      <c r="XL308" s="35"/>
      <c r="XM308" s="35"/>
      <c r="XN308" s="35"/>
      <c r="XO308" s="35"/>
      <c r="XP308" s="35"/>
      <c r="XQ308" s="35"/>
      <c r="XR308" s="35"/>
      <c r="XS308" s="35"/>
      <c r="XT308" s="35"/>
      <c r="XU308" s="35"/>
      <c r="XV308" s="35"/>
      <c r="XW308" s="35"/>
      <c r="XX308" s="35"/>
      <c r="XY308" s="35"/>
      <c r="XZ308" s="35"/>
      <c r="YA308" s="35"/>
      <c r="YB308" s="35"/>
      <c r="YC308" s="35"/>
      <c r="YD308" s="35"/>
      <c r="YE308" s="35"/>
      <c r="YF308" s="35"/>
      <c r="YG308" s="35"/>
      <c r="YH308" s="35"/>
      <c r="YI308" s="35"/>
      <c r="YJ308" s="35"/>
      <c r="YK308" s="35"/>
      <c r="YL308" s="35"/>
      <c r="YM308" s="35"/>
      <c r="YN308" s="35"/>
      <c r="YO308" s="35"/>
      <c r="YP308" s="35"/>
      <c r="YQ308" s="35"/>
      <c r="YR308" s="35"/>
      <c r="YS308" s="35"/>
      <c r="YT308" s="35"/>
      <c r="YU308" s="35"/>
      <c r="YV308" s="35"/>
      <c r="YW308" s="35"/>
      <c r="YX308" s="35"/>
      <c r="YY308" s="35"/>
      <c r="YZ308" s="35"/>
      <c r="ZA308" s="35"/>
      <c r="ZB308" s="35"/>
      <c r="ZC308" s="35"/>
      <c r="ZD308" s="35"/>
      <c r="ZE308" s="35"/>
      <c r="ZF308" s="35"/>
      <c r="ZG308" s="35"/>
      <c r="ZH308" s="35"/>
      <c r="ZI308" s="35"/>
      <c r="ZJ308" s="35"/>
      <c r="ZK308" s="35"/>
      <c r="ZL308" s="35"/>
      <c r="ZM308" s="35"/>
      <c r="ZN308" s="35"/>
      <c r="ZO308" s="35"/>
      <c r="ZP308" s="35"/>
      <c r="ZQ308" s="35"/>
      <c r="ZR308" s="35"/>
      <c r="ZS308" s="35"/>
      <c r="ZT308" s="35"/>
      <c r="ZU308" s="35"/>
      <c r="ZV308" s="35"/>
      <c r="ZW308" s="35"/>
      <c r="ZX308" s="35"/>
      <c r="ZY308" s="35"/>
      <c r="ZZ308" s="35"/>
      <c r="AAA308" s="35"/>
      <c r="AAB308" s="35"/>
      <c r="AAC308" s="35"/>
      <c r="AAD308" s="35"/>
      <c r="AAE308" s="35"/>
      <c r="AAF308" s="35"/>
      <c r="AAG308" s="35"/>
      <c r="AAH308" s="35"/>
      <c r="AAI308" s="35"/>
      <c r="AAJ308" s="35"/>
      <c r="AAK308" s="35"/>
      <c r="AAL308" s="35"/>
      <c r="AAM308" s="35"/>
      <c r="AAN308" s="35"/>
      <c r="AAO308" s="35"/>
      <c r="AAP308" s="35"/>
      <c r="AAQ308" s="35"/>
      <c r="AAR308" s="35"/>
      <c r="AAS308" s="35"/>
      <c r="AAT308" s="35"/>
      <c r="AAU308" s="35"/>
      <c r="AAV308" s="35"/>
      <c r="AAW308" s="35"/>
      <c r="AAX308" s="35"/>
      <c r="AAY308" s="35"/>
      <c r="AAZ308" s="35"/>
      <c r="ABA308" s="35"/>
      <c r="ABB308" s="35"/>
      <c r="ABC308" s="35"/>
      <c r="ABD308" s="35"/>
      <c r="ABE308" s="35"/>
      <c r="ABF308" s="35"/>
      <c r="ABG308" s="35"/>
      <c r="ABH308" s="35"/>
      <c r="ABI308" s="35"/>
      <c r="ABJ308" s="35"/>
      <c r="ABK308" s="35"/>
      <c r="ABL308" s="35"/>
      <c r="ABM308" s="35"/>
      <c r="ABN308" s="35"/>
      <c r="ABO308" s="35"/>
      <c r="ABP308" s="35"/>
      <c r="ABQ308" s="35"/>
      <c r="ABR308" s="35"/>
      <c r="ABS308" s="35"/>
      <c r="ABT308" s="35"/>
      <c r="ABU308" s="35"/>
      <c r="ABV308" s="35"/>
      <c r="ABW308" s="35"/>
      <c r="ABX308" s="35"/>
      <c r="ABY308" s="35"/>
      <c r="ABZ308" s="35"/>
      <c r="ACA308" s="35"/>
      <c r="ACB308" s="35"/>
      <c r="ACC308" s="35"/>
      <c r="ACD308" s="35"/>
      <c r="ACE308" s="35"/>
      <c r="ACF308" s="35"/>
      <c r="ACG308" s="35"/>
      <c r="ACH308" s="35"/>
      <c r="ACI308" s="35"/>
      <c r="ACJ308" s="35"/>
      <c r="ACK308" s="35"/>
      <c r="ACL308" s="35"/>
      <c r="ACM308" s="35"/>
      <c r="ACN308" s="35"/>
      <c r="ACO308" s="35"/>
      <c r="ACP308" s="35"/>
      <c r="ACQ308" s="35"/>
      <c r="ACR308" s="35"/>
      <c r="ACS308" s="35"/>
      <c r="ACT308" s="35"/>
      <c r="ACU308" s="35"/>
      <c r="ACV308" s="35"/>
      <c r="ACW308" s="35"/>
      <c r="ACX308" s="35"/>
      <c r="ACY308" s="35"/>
      <c r="ACZ308" s="35"/>
      <c r="ADA308" s="35"/>
      <c r="ADB308" s="35"/>
      <c r="ADC308" s="35"/>
      <c r="ADD308" s="35"/>
      <c r="ADE308" s="35"/>
      <c r="ADF308" s="35"/>
      <c r="ADG308" s="35"/>
      <c r="ADH308" s="35"/>
      <c r="ADI308" s="35"/>
      <c r="ADJ308" s="35"/>
      <c r="ADK308" s="35"/>
      <c r="ADL308" s="35"/>
      <c r="ADM308" s="35"/>
      <c r="ADN308" s="35"/>
      <c r="ADO308" s="35"/>
      <c r="ADP308" s="35"/>
      <c r="ADQ308" s="35"/>
      <c r="ADR308" s="35"/>
      <c r="ADS308" s="35"/>
      <c r="ADT308" s="35"/>
      <c r="ADU308" s="35"/>
      <c r="ADV308" s="35"/>
      <c r="ADW308" s="35"/>
      <c r="ADX308" s="35"/>
      <c r="ADY308" s="35"/>
      <c r="ADZ308" s="35"/>
      <c r="AEA308" s="35"/>
      <c r="AEB308" s="35"/>
      <c r="AEC308" s="35"/>
      <c r="AED308" s="35"/>
      <c r="AEE308" s="35"/>
      <c r="AEF308" s="35"/>
      <c r="AEG308" s="35"/>
      <c r="AEH308" s="35"/>
      <c r="AEI308" s="35"/>
      <c r="AEJ308" s="35"/>
      <c r="AEK308" s="35"/>
      <c r="AEL308" s="35"/>
      <c r="AEM308" s="35"/>
      <c r="AEN308" s="35"/>
      <c r="AEO308" s="35"/>
      <c r="AEP308" s="35"/>
      <c r="AEQ308" s="35"/>
      <c r="AER308" s="35"/>
      <c r="AES308" s="35"/>
      <c r="AET308" s="35"/>
      <c r="AEU308" s="35"/>
      <c r="AEV308" s="35"/>
      <c r="AEW308" s="35"/>
      <c r="AEX308" s="35"/>
      <c r="AEY308" s="35"/>
      <c r="AEZ308" s="35"/>
      <c r="AFA308" s="35"/>
      <c r="AFB308" s="35"/>
      <c r="AFC308" s="35"/>
      <c r="AFD308" s="35"/>
      <c r="AFE308" s="35"/>
      <c r="AFF308" s="35"/>
      <c r="AFG308" s="35"/>
      <c r="AFH308" s="35"/>
      <c r="AFI308" s="35"/>
      <c r="AFJ308" s="35"/>
      <c r="AFK308" s="35"/>
      <c r="AFL308" s="35"/>
      <c r="AFM308" s="35"/>
      <c r="AFN308" s="35"/>
      <c r="AFO308" s="35"/>
      <c r="AFP308" s="35"/>
      <c r="AFQ308" s="35"/>
      <c r="AFR308" s="35"/>
      <c r="AFS308" s="35"/>
      <c r="AFT308" s="35"/>
      <c r="AFU308" s="35"/>
      <c r="AFV308" s="35"/>
      <c r="AFW308" s="35"/>
      <c r="AFX308" s="35"/>
      <c r="AFY308" s="35"/>
      <c r="AFZ308" s="35"/>
      <c r="AGA308" s="35"/>
      <c r="AGB308" s="35"/>
      <c r="AGC308" s="35"/>
      <c r="AGD308" s="35"/>
      <c r="AGE308" s="35"/>
      <c r="AGF308" s="35"/>
      <c r="AGG308" s="35"/>
      <c r="AGH308" s="35"/>
      <c r="AGI308" s="35"/>
      <c r="AGJ308" s="35"/>
      <c r="AGK308" s="35"/>
      <c r="AGL308" s="35"/>
      <c r="AGM308" s="35"/>
      <c r="AGN308" s="35"/>
      <c r="AGO308" s="35"/>
      <c r="AGP308" s="35"/>
      <c r="AGQ308" s="35"/>
      <c r="AGR308" s="35"/>
      <c r="AGS308" s="35"/>
      <c r="AGT308" s="35"/>
      <c r="AGU308" s="35"/>
      <c r="AGV308" s="35"/>
      <c r="AGW308" s="35"/>
      <c r="AGX308" s="35"/>
      <c r="AGY308" s="35"/>
      <c r="AGZ308" s="35"/>
      <c r="AHA308" s="35"/>
      <c r="AHB308" s="35"/>
      <c r="AHC308" s="35"/>
      <c r="AHD308" s="35"/>
      <c r="AHE308" s="35"/>
      <c r="AHF308" s="35"/>
      <c r="AHG308" s="35"/>
      <c r="AHH308" s="35"/>
      <c r="AHI308" s="35"/>
      <c r="AHJ308" s="35"/>
      <c r="AHK308" s="35"/>
      <c r="AHL308" s="35"/>
      <c r="AHM308" s="35"/>
      <c r="AHN308" s="35"/>
      <c r="AHO308" s="35"/>
      <c r="AHP308" s="35"/>
      <c r="AHQ308" s="35"/>
      <c r="AHR308" s="35"/>
      <c r="AHS308" s="35"/>
      <c r="AHT308" s="35"/>
      <c r="AHU308" s="35"/>
      <c r="AHV308" s="35"/>
      <c r="AHW308" s="35"/>
      <c r="AHX308" s="35"/>
      <c r="AHY308" s="35"/>
      <c r="AHZ308" s="35"/>
      <c r="AIA308" s="35"/>
      <c r="AIB308" s="35"/>
      <c r="AIC308" s="35"/>
      <c r="AID308" s="35"/>
      <c r="AIE308" s="35"/>
      <c r="AIF308" s="35"/>
      <c r="AIG308" s="35"/>
      <c r="AIH308" s="35"/>
      <c r="AII308" s="35"/>
      <c r="AIJ308" s="35"/>
      <c r="AIK308" s="35"/>
      <c r="AIL308" s="35"/>
      <c r="AIM308" s="35"/>
      <c r="AIN308" s="35"/>
      <c r="AIO308" s="35"/>
      <c r="AIP308" s="35"/>
      <c r="AIQ308" s="35"/>
      <c r="AIR308" s="35"/>
      <c r="AIS308" s="35"/>
      <c r="AIT308" s="35"/>
      <c r="AIU308" s="35"/>
      <c r="AIV308" s="35"/>
      <c r="AIW308" s="35"/>
      <c r="AIX308" s="35"/>
      <c r="AIY308" s="35"/>
      <c r="AIZ308" s="35"/>
      <c r="AJA308" s="35"/>
      <c r="AJB308" s="35"/>
      <c r="AJC308" s="35"/>
      <c r="AJD308" s="35"/>
      <c r="AJE308" s="35"/>
      <c r="AJF308" s="35"/>
      <c r="AJG308" s="35"/>
      <c r="AJH308" s="35"/>
      <c r="AJI308" s="35"/>
      <c r="AJJ308" s="35"/>
      <c r="AJK308" s="35"/>
      <c r="AJL308" s="35"/>
      <c r="AJM308" s="35"/>
      <c r="AJN308" s="35"/>
      <c r="AJO308" s="35"/>
      <c r="AJP308" s="35"/>
      <c r="AJQ308" s="35"/>
      <c r="AJR308" s="35"/>
      <c r="AJS308" s="35"/>
      <c r="AJT308" s="35"/>
      <c r="AJU308" s="35"/>
      <c r="AJV308" s="35"/>
      <c r="AJW308" s="35"/>
      <c r="AJX308" s="35"/>
      <c r="AJY308" s="35"/>
      <c r="AJZ308" s="35"/>
      <c r="AKA308" s="35"/>
      <c r="AKB308" s="35"/>
      <c r="AKC308" s="35"/>
      <c r="AKD308" s="35"/>
      <c r="AKE308" s="35"/>
      <c r="AKF308" s="35"/>
      <c r="AKG308" s="35"/>
      <c r="AKH308" s="35"/>
      <c r="AKI308" s="35"/>
      <c r="AKJ308" s="35"/>
      <c r="AKK308" s="35"/>
      <c r="AKL308" s="35"/>
      <c r="AKM308" s="35"/>
      <c r="AKN308" s="35"/>
      <c r="AKO308" s="35"/>
      <c r="AKP308" s="35"/>
      <c r="AKQ308" s="35"/>
      <c r="AKR308" s="35"/>
      <c r="AKS308" s="35"/>
      <c r="AKT308" s="35"/>
      <c r="AKU308" s="35"/>
      <c r="AKV308" s="35"/>
      <c r="AKW308" s="35"/>
      <c r="AKX308" s="35"/>
      <c r="AKY308" s="35"/>
      <c r="AKZ308" s="35"/>
      <c r="ALA308" s="35"/>
      <c r="ALB308" s="35"/>
      <c r="ALC308" s="35"/>
      <c r="ALD308" s="35"/>
      <c r="ALE308" s="35"/>
      <c r="ALF308" s="35"/>
      <c r="ALG308" s="35"/>
      <c r="ALH308" s="35"/>
      <c r="ALI308" s="35"/>
      <c r="ALJ308" s="35"/>
      <c r="ALK308" s="35"/>
      <c r="ALL308" s="35"/>
      <c r="ALM308" s="35"/>
      <c r="ALN308" s="35"/>
      <c r="ALO308" s="35"/>
      <c r="ALP308" s="35"/>
      <c r="ALQ308" s="35"/>
      <c r="ALR308" s="35"/>
      <c r="ALS308" s="35"/>
      <c r="ALT308" s="35"/>
      <c r="ALU308" s="35"/>
      <c r="ALV308" s="35"/>
      <c r="ALW308" s="35"/>
      <c r="ALX308" s="35"/>
      <c r="ALY308" s="35"/>
      <c r="ALZ308" s="35"/>
      <c r="AMA308" s="35"/>
    </row>
    <row r="309" spans="14:1015">
      <c r="N309" s="3">
        <f>Y309*info!T$4+AC309*info!T$5+AG309*info!T$6+AK309*info!T$7+N308</f>
        <v>8.6825999999999901</v>
      </c>
      <c r="P309" s="45">
        <v>269</v>
      </c>
      <c r="Q309" s="131"/>
      <c r="R309" s="131"/>
      <c r="S309" s="161">
        <f t="shared" si="157"/>
        <v>4.7979446640316226E-2</v>
      </c>
      <c r="T309" s="169">
        <f>AA308*$AA$30*$AA$34*(1-$AA$32)+AE308*$AE$30*$AE$34*(1-$AE$32)+AI308*$AI$30*$AI$34*(1-$AI$32)+AM308*$AM$30*$AM$34*(1-$AM$32)+AQ308*$AQ$30*$AQ$34*(1-$AQ$32)+AU308*$AU$30*$AU$34*(1-$AU$32)+Q309-R309+AW308+AX308+Advance!G283</f>
        <v>0.47189999999999943</v>
      </c>
      <c r="U309" s="132">
        <f t="shared" si="166"/>
        <v>0</v>
      </c>
      <c r="V309" s="165">
        <f t="shared" si="145"/>
        <v>0.47189999999999943</v>
      </c>
      <c r="W309" s="166">
        <f t="shared" si="158"/>
        <v>18.131999999999998</v>
      </c>
      <c r="X309" s="49"/>
      <c r="Y309" s="42">
        <f t="shared" si="137"/>
        <v>0</v>
      </c>
      <c r="Z309" s="46">
        <f t="shared" si="159"/>
        <v>0</v>
      </c>
      <c r="AA309" s="47">
        <f t="shared" si="146"/>
        <v>0</v>
      </c>
      <c r="AB309" s="48">
        <f t="shared" si="147"/>
        <v>0.47189999999999943</v>
      </c>
      <c r="AC309" s="49">
        <f t="shared" si="148"/>
        <v>0</v>
      </c>
      <c r="AD309" s="46">
        <f t="shared" si="160"/>
        <v>0</v>
      </c>
      <c r="AE309" s="46">
        <f t="shared" si="149"/>
        <v>100</v>
      </c>
      <c r="AF309" s="50">
        <f t="shared" si="138"/>
        <v>0.47189999999999943</v>
      </c>
      <c r="AG309" s="42">
        <f t="shared" si="161"/>
        <v>6</v>
      </c>
      <c r="AH309" s="46">
        <f t="shared" si="162"/>
        <v>-6</v>
      </c>
      <c r="AI309" s="46">
        <f t="shared" si="150"/>
        <v>200</v>
      </c>
      <c r="AJ309" s="50">
        <f t="shared" si="139"/>
        <v>0.32789999999999941</v>
      </c>
      <c r="AK309" s="42">
        <f t="shared" si="151"/>
        <v>9</v>
      </c>
      <c r="AL309" s="46">
        <f t="shared" si="163"/>
        <v>-6</v>
      </c>
      <c r="AM309" s="46">
        <f t="shared" si="152"/>
        <v>337</v>
      </c>
      <c r="AN309" s="50">
        <f t="shared" si="140"/>
        <v>3.8999999999994595E-3</v>
      </c>
      <c r="AO309" s="42">
        <f t="shared" si="153"/>
        <v>0</v>
      </c>
      <c r="AP309" s="46">
        <f t="shared" si="164"/>
        <v>0</v>
      </c>
      <c r="AQ309" s="46">
        <f t="shared" si="154"/>
        <v>0</v>
      </c>
      <c r="AR309" s="50">
        <f t="shared" si="141"/>
        <v>3.8999999999994595E-3</v>
      </c>
      <c r="AS309" s="42">
        <f t="shared" si="155"/>
        <v>0</v>
      </c>
      <c r="AT309" s="46">
        <f t="shared" si="165"/>
        <v>0</v>
      </c>
      <c r="AU309" s="46">
        <f t="shared" si="156"/>
        <v>0</v>
      </c>
      <c r="AV309" s="51">
        <f t="shared" si="142"/>
        <v>3.8999999999994595E-3</v>
      </c>
      <c r="AW309" s="42">
        <f t="shared" si="143"/>
        <v>0.47189999999999943</v>
      </c>
      <c r="AX309" s="43">
        <f t="shared" si="144"/>
        <v>-0.46799999999999997</v>
      </c>
      <c r="AY309" s="42">
        <f t="shared" si="167"/>
        <v>637</v>
      </c>
      <c r="AZ309" s="52">
        <f t="shared" si="168"/>
        <v>18.131999999999998</v>
      </c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  <c r="QR309" s="35"/>
      <c r="QS309" s="35"/>
      <c r="QT309" s="35"/>
      <c r="QU309" s="35"/>
      <c r="QV309" s="35"/>
      <c r="QW309" s="35"/>
      <c r="QX309" s="35"/>
      <c r="QY309" s="35"/>
      <c r="QZ309" s="35"/>
      <c r="RA309" s="35"/>
      <c r="RB309" s="35"/>
      <c r="RC309" s="35"/>
      <c r="RD309" s="35"/>
      <c r="RE309" s="35"/>
      <c r="RF309" s="35"/>
      <c r="RG309" s="35"/>
      <c r="RH309" s="35"/>
      <c r="RI309" s="35"/>
      <c r="RJ309" s="35"/>
      <c r="RK309" s="35"/>
      <c r="RL309" s="35"/>
      <c r="RM309" s="35"/>
      <c r="RN309" s="35"/>
      <c r="RO309" s="35"/>
      <c r="RP309" s="35"/>
      <c r="RQ309" s="35"/>
      <c r="RR309" s="35"/>
      <c r="RS309" s="35"/>
      <c r="RT309" s="35"/>
      <c r="RU309" s="35"/>
      <c r="RV309" s="35"/>
      <c r="RW309" s="35"/>
      <c r="RX309" s="35"/>
      <c r="RY309" s="35"/>
      <c r="RZ309" s="35"/>
      <c r="SA309" s="35"/>
      <c r="SB309" s="35"/>
      <c r="SC309" s="35"/>
      <c r="SD309" s="35"/>
      <c r="SE309" s="35"/>
      <c r="SF309" s="35"/>
      <c r="SG309" s="35"/>
      <c r="SH309" s="35"/>
      <c r="SI309" s="35"/>
      <c r="SJ309" s="35"/>
      <c r="SK309" s="35"/>
      <c r="SL309" s="35"/>
      <c r="SM309" s="35"/>
      <c r="SN309" s="35"/>
      <c r="SO309" s="35"/>
      <c r="SP309" s="35"/>
      <c r="SQ309" s="35"/>
      <c r="SR309" s="35"/>
      <c r="SS309" s="35"/>
      <c r="ST309" s="35"/>
      <c r="SU309" s="35"/>
      <c r="SV309" s="35"/>
      <c r="SW309" s="35"/>
      <c r="SX309" s="35"/>
      <c r="SY309" s="35"/>
      <c r="SZ309" s="35"/>
      <c r="TA309" s="35"/>
      <c r="TB309" s="35"/>
      <c r="TC309" s="35"/>
      <c r="TD309" s="35"/>
      <c r="TE309" s="35"/>
      <c r="TF309" s="35"/>
      <c r="TG309" s="35"/>
      <c r="TH309" s="35"/>
      <c r="TI309" s="35"/>
      <c r="TJ309" s="35"/>
      <c r="TK309" s="35"/>
      <c r="TL309" s="35"/>
      <c r="TM309" s="35"/>
      <c r="TN309" s="35"/>
      <c r="TO309" s="35"/>
      <c r="TP309" s="35"/>
      <c r="TQ309" s="35"/>
      <c r="TR309" s="35"/>
      <c r="TS309" s="35"/>
      <c r="TT309" s="35"/>
      <c r="TU309" s="35"/>
      <c r="TV309" s="35"/>
      <c r="TW309" s="35"/>
      <c r="TX309" s="35"/>
      <c r="TY309" s="35"/>
      <c r="TZ309" s="35"/>
      <c r="UA309" s="35"/>
      <c r="UB309" s="35"/>
      <c r="UC309" s="35"/>
      <c r="UD309" s="35"/>
      <c r="UE309" s="35"/>
      <c r="UF309" s="35"/>
      <c r="UG309" s="35"/>
      <c r="UH309" s="35"/>
      <c r="UI309" s="35"/>
      <c r="UJ309" s="35"/>
      <c r="UK309" s="35"/>
      <c r="UL309" s="35"/>
      <c r="UM309" s="35"/>
      <c r="UN309" s="35"/>
      <c r="UO309" s="35"/>
      <c r="UP309" s="35"/>
      <c r="UQ309" s="35"/>
      <c r="UR309" s="35"/>
      <c r="US309" s="35"/>
      <c r="UT309" s="35"/>
      <c r="UU309" s="35"/>
      <c r="UV309" s="35"/>
      <c r="UW309" s="35"/>
      <c r="UX309" s="35"/>
      <c r="UY309" s="35"/>
      <c r="UZ309" s="35"/>
      <c r="VA309" s="35"/>
      <c r="VB309" s="35"/>
      <c r="VC309" s="35"/>
      <c r="VD309" s="35"/>
      <c r="VE309" s="35"/>
      <c r="VF309" s="35"/>
      <c r="VG309" s="35"/>
      <c r="VH309" s="35"/>
      <c r="VI309" s="35"/>
      <c r="VJ309" s="35"/>
      <c r="VK309" s="35"/>
      <c r="VL309" s="35"/>
      <c r="VM309" s="35"/>
      <c r="VN309" s="35"/>
      <c r="VO309" s="35"/>
      <c r="VP309" s="35"/>
      <c r="VQ309" s="35"/>
      <c r="VR309" s="35"/>
      <c r="VS309" s="35"/>
      <c r="VT309" s="35"/>
      <c r="VU309" s="35"/>
      <c r="VV309" s="35"/>
      <c r="VW309" s="35"/>
      <c r="VX309" s="35"/>
      <c r="VY309" s="35"/>
      <c r="VZ309" s="35"/>
      <c r="WA309" s="35"/>
      <c r="WB309" s="35"/>
      <c r="WC309" s="35"/>
      <c r="WD309" s="35"/>
      <c r="WE309" s="35"/>
      <c r="WF309" s="35"/>
      <c r="WG309" s="35"/>
      <c r="WH309" s="35"/>
      <c r="WI309" s="35"/>
      <c r="WJ309" s="35"/>
      <c r="WK309" s="35"/>
      <c r="WL309" s="35"/>
      <c r="WM309" s="35"/>
      <c r="WN309" s="35"/>
      <c r="WO309" s="35"/>
      <c r="WP309" s="35"/>
      <c r="WQ309" s="35"/>
      <c r="WR309" s="35"/>
      <c r="WS309" s="35"/>
      <c r="WT309" s="35"/>
      <c r="WU309" s="35"/>
      <c r="WV309" s="35"/>
      <c r="WW309" s="35"/>
      <c r="WX309" s="35"/>
      <c r="WY309" s="35"/>
      <c r="WZ309" s="35"/>
      <c r="XA309" s="35"/>
      <c r="XB309" s="35"/>
      <c r="XC309" s="35"/>
      <c r="XD309" s="35"/>
      <c r="XE309" s="35"/>
      <c r="XF309" s="35"/>
      <c r="XG309" s="35"/>
      <c r="XH309" s="35"/>
      <c r="XI309" s="35"/>
      <c r="XJ309" s="35"/>
      <c r="XK309" s="35"/>
      <c r="XL309" s="35"/>
      <c r="XM309" s="35"/>
      <c r="XN309" s="35"/>
      <c r="XO309" s="35"/>
      <c r="XP309" s="35"/>
      <c r="XQ309" s="35"/>
      <c r="XR309" s="35"/>
      <c r="XS309" s="35"/>
      <c r="XT309" s="35"/>
      <c r="XU309" s="35"/>
      <c r="XV309" s="35"/>
      <c r="XW309" s="35"/>
      <c r="XX309" s="35"/>
      <c r="XY309" s="35"/>
      <c r="XZ309" s="35"/>
      <c r="YA309" s="35"/>
      <c r="YB309" s="35"/>
      <c r="YC309" s="35"/>
      <c r="YD309" s="35"/>
      <c r="YE309" s="35"/>
      <c r="YF309" s="35"/>
      <c r="YG309" s="35"/>
      <c r="YH309" s="35"/>
      <c r="YI309" s="35"/>
      <c r="YJ309" s="35"/>
      <c r="YK309" s="35"/>
      <c r="YL309" s="35"/>
      <c r="YM309" s="35"/>
      <c r="YN309" s="35"/>
      <c r="YO309" s="35"/>
      <c r="YP309" s="35"/>
      <c r="YQ309" s="35"/>
      <c r="YR309" s="35"/>
      <c r="YS309" s="35"/>
      <c r="YT309" s="35"/>
      <c r="YU309" s="35"/>
      <c r="YV309" s="35"/>
      <c r="YW309" s="35"/>
      <c r="YX309" s="35"/>
      <c r="YY309" s="35"/>
      <c r="YZ309" s="35"/>
      <c r="ZA309" s="35"/>
      <c r="ZB309" s="35"/>
      <c r="ZC309" s="35"/>
      <c r="ZD309" s="35"/>
      <c r="ZE309" s="35"/>
      <c r="ZF309" s="35"/>
      <c r="ZG309" s="35"/>
      <c r="ZH309" s="35"/>
      <c r="ZI309" s="35"/>
      <c r="ZJ309" s="35"/>
      <c r="ZK309" s="35"/>
      <c r="ZL309" s="35"/>
      <c r="ZM309" s="35"/>
      <c r="ZN309" s="35"/>
      <c r="ZO309" s="35"/>
      <c r="ZP309" s="35"/>
      <c r="ZQ309" s="35"/>
      <c r="ZR309" s="35"/>
      <c r="ZS309" s="35"/>
      <c r="ZT309" s="35"/>
      <c r="ZU309" s="35"/>
      <c r="ZV309" s="35"/>
      <c r="ZW309" s="35"/>
      <c r="ZX309" s="35"/>
      <c r="ZY309" s="35"/>
      <c r="ZZ309" s="35"/>
      <c r="AAA309" s="35"/>
      <c r="AAB309" s="35"/>
      <c r="AAC309" s="35"/>
      <c r="AAD309" s="35"/>
      <c r="AAE309" s="35"/>
      <c r="AAF309" s="35"/>
      <c r="AAG309" s="35"/>
      <c r="AAH309" s="35"/>
      <c r="AAI309" s="35"/>
      <c r="AAJ309" s="35"/>
      <c r="AAK309" s="35"/>
      <c r="AAL309" s="35"/>
      <c r="AAM309" s="35"/>
      <c r="AAN309" s="35"/>
      <c r="AAO309" s="35"/>
      <c r="AAP309" s="35"/>
      <c r="AAQ309" s="35"/>
      <c r="AAR309" s="35"/>
      <c r="AAS309" s="35"/>
      <c r="AAT309" s="35"/>
      <c r="AAU309" s="35"/>
      <c r="AAV309" s="35"/>
      <c r="AAW309" s="35"/>
      <c r="AAX309" s="35"/>
      <c r="AAY309" s="35"/>
      <c r="AAZ309" s="35"/>
      <c r="ABA309" s="35"/>
      <c r="ABB309" s="35"/>
      <c r="ABC309" s="35"/>
      <c r="ABD309" s="35"/>
      <c r="ABE309" s="35"/>
      <c r="ABF309" s="35"/>
      <c r="ABG309" s="35"/>
      <c r="ABH309" s="35"/>
      <c r="ABI309" s="35"/>
      <c r="ABJ309" s="35"/>
      <c r="ABK309" s="35"/>
      <c r="ABL309" s="35"/>
      <c r="ABM309" s="35"/>
      <c r="ABN309" s="35"/>
      <c r="ABO309" s="35"/>
      <c r="ABP309" s="35"/>
      <c r="ABQ309" s="35"/>
      <c r="ABR309" s="35"/>
      <c r="ABS309" s="35"/>
      <c r="ABT309" s="35"/>
      <c r="ABU309" s="35"/>
      <c r="ABV309" s="35"/>
      <c r="ABW309" s="35"/>
      <c r="ABX309" s="35"/>
      <c r="ABY309" s="35"/>
      <c r="ABZ309" s="35"/>
      <c r="ACA309" s="35"/>
      <c r="ACB309" s="35"/>
      <c r="ACC309" s="35"/>
      <c r="ACD309" s="35"/>
      <c r="ACE309" s="35"/>
      <c r="ACF309" s="35"/>
      <c r="ACG309" s="35"/>
      <c r="ACH309" s="35"/>
      <c r="ACI309" s="35"/>
      <c r="ACJ309" s="35"/>
      <c r="ACK309" s="35"/>
      <c r="ACL309" s="35"/>
      <c r="ACM309" s="35"/>
      <c r="ACN309" s="35"/>
      <c r="ACO309" s="35"/>
      <c r="ACP309" s="35"/>
      <c r="ACQ309" s="35"/>
      <c r="ACR309" s="35"/>
      <c r="ACS309" s="35"/>
      <c r="ACT309" s="35"/>
      <c r="ACU309" s="35"/>
      <c r="ACV309" s="35"/>
      <c r="ACW309" s="35"/>
      <c r="ACX309" s="35"/>
      <c r="ACY309" s="35"/>
      <c r="ACZ309" s="35"/>
      <c r="ADA309" s="35"/>
      <c r="ADB309" s="35"/>
      <c r="ADC309" s="35"/>
      <c r="ADD309" s="35"/>
      <c r="ADE309" s="35"/>
      <c r="ADF309" s="35"/>
      <c r="ADG309" s="35"/>
      <c r="ADH309" s="35"/>
      <c r="ADI309" s="35"/>
      <c r="ADJ309" s="35"/>
      <c r="ADK309" s="35"/>
      <c r="ADL309" s="35"/>
      <c r="ADM309" s="35"/>
      <c r="ADN309" s="35"/>
      <c r="ADO309" s="35"/>
      <c r="ADP309" s="35"/>
      <c r="ADQ309" s="35"/>
      <c r="ADR309" s="35"/>
      <c r="ADS309" s="35"/>
      <c r="ADT309" s="35"/>
      <c r="ADU309" s="35"/>
      <c r="ADV309" s="35"/>
      <c r="ADW309" s="35"/>
      <c r="ADX309" s="35"/>
      <c r="ADY309" s="35"/>
      <c r="ADZ309" s="35"/>
      <c r="AEA309" s="35"/>
      <c r="AEB309" s="35"/>
      <c r="AEC309" s="35"/>
      <c r="AED309" s="35"/>
      <c r="AEE309" s="35"/>
      <c r="AEF309" s="35"/>
      <c r="AEG309" s="35"/>
      <c r="AEH309" s="35"/>
      <c r="AEI309" s="35"/>
      <c r="AEJ309" s="35"/>
      <c r="AEK309" s="35"/>
      <c r="AEL309" s="35"/>
      <c r="AEM309" s="35"/>
      <c r="AEN309" s="35"/>
      <c r="AEO309" s="35"/>
      <c r="AEP309" s="35"/>
      <c r="AEQ309" s="35"/>
      <c r="AER309" s="35"/>
      <c r="AES309" s="35"/>
      <c r="AET309" s="35"/>
      <c r="AEU309" s="35"/>
      <c r="AEV309" s="35"/>
      <c r="AEW309" s="35"/>
      <c r="AEX309" s="35"/>
      <c r="AEY309" s="35"/>
      <c r="AEZ309" s="35"/>
      <c r="AFA309" s="35"/>
      <c r="AFB309" s="35"/>
      <c r="AFC309" s="35"/>
      <c r="AFD309" s="35"/>
      <c r="AFE309" s="35"/>
      <c r="AFF309" s="35"/>
      <c r="AFG309" s="35"/>
      <c r="AFH309" s="35"/>
      <c r="AFI309" s="35"/>
      <c r="AFJ309" s="35"/>
      <c r="AFK309" s="35"/>
      <c r="AFL309" s="35"/>
      <c r="AFM309" s="35"/>
      <c r="AFN309" s="35"/>
      <c r="AFO309" s="35"/>
      <c r="AFP309" s="35"/>
      <c r="AFQ309" s="35"/>
      <c r="AFR309" s="35"/>
      <c r="AFS309" s="35"/>
      <c r="AFT309" s="35"/>
      <c r="AFU309" s="35"/>
      <c r="AFV309" s="35"/>
      <c r="AFW309" s="35"/>
      <c r="AFX309" s="35"/>
      <c r="AFY309" s="35"/>
      <c r="AFZ309" s="35"/>
      <c r="AGA309" s="35"/>
      <c r="AGB309" s="35"/>
      <c r="AGC309" s="35"/>
      <c r="AGD309" s="35"/>
      <c r="AGE309" s="35"/>
      <c r="AGF309" s="35"/>
      <c r="AGG309" s="35"/>
      <c r="AGH309" s="35"/>
      <c r="AGI309" s="35"/>
      <c r="AGJ309" s="35"/>
      <c r="AGK309" s="35"/>
      <c r="AGL309" s="35"/>
      <c r="AGM309" s="35"/>
      <c r="AGN309" s="35"/>
      <c r="AGO309" s="35"/>
      <c r="AGP309" s="35"/>
      <c r="AGQ309" s="35"/>
      <c r="AGR309" s="35"/>
      <c r="AGS309" s="35"/>
      <c r="AGT309" s="35"/>
      <c r="AGU309" s="35"/>
      <c r="AGV309" s="35"/>
      <c r="AGW309" s="35"/>
      <c r="AGX309" s="35"/>
      <c r="AGY309" s="35"/>
      <c r="AGZ309" s="35"/>
      <c r="AHA309" s="35"/>
      <c r="AHB309" s="35"/>
      <c r="AHC309" s="35"/>
      <c r="AHD309" s="35"/>
      <c r="AHE309" s="35"/>
      <c r="AHF309" s="35"/>
      <c r="AHG309" s="35"/>
      <c r="AHH309" s="35"/>
      <c r="AHI309" s="35"/>
      <c r="AHJ309" s="35"/>
      <c r="AHK309" s="35"/>
      <c r="AHL309" s="35"/>
      <c r="AHM309" s="35"/>
      <c r="AHN309" s="35"/>
      <c r="AHO309" s="35"/>
      <c r="AHP309" s="35"/>
      <c r="AHQ309" s="35"/>
      <c r="AHR309" s="35"/>
      <c r="AHS309" s="35"/>
      <c r="AHT309" s="35"/>
      <c r="AHU309" s="35"/>
      <c r="AHV309" s="35"/>
      <c r="AHW309" s="35"/>
      <c r="AHX309" s="35"/>
      <c r="AHY309" s="35"/>
      <c r="AHZ309" s="35"/>
      <c r="AIA309" s="35"/>
      <c r="AIB309" s="35"/>
      <c r="AIC309" s="35"/>
      <c r="AID309" s="35"/>
      <c r="AIE309" s="35"/>
      <c r="AIF309" s="35"/>
      <c r="AIG309" s="35"/>
      <c r="AIH309" s="35"/>
      <c r="AII309" s="35"/>
      <c r="AIJ309" s="35"/>
      <c r="AIK309" s="35"/>
      <c r="AIL309" s="35"/>
      <c r="AIM309" s="35"/>
      <c r="AIN309" s="35"/>
      <c r="AIO309" s="35"/>
      <c r="AIP309" s="35"/>
      <c r="AIQ309" s="35"/>
      <c r="AIR309" s="35"/>
      <c r="AIS309" s="35"/>
      <c r="AIT309" s="35"/>
      <c r="AIU309" s="35"/>
      <c r="AIV309" s="35"/>
      <c r="AIW309" s="35"/>
      <c r="AIX309" s="35"/>
      <c r="AIY309" s="35"/>
      <c r="AIZ309" s="35"/>
      <c r="AJA309" s="35"/>
      <c r="AJB309" s="35"/>
      <c r="AJC309" s="35"/>
      <c r="AJD309" s="35"/>
      <c r="AJE309" s="35"/>
      <c r="AJF309" s="35"/>
      <c r="AJG309" s="35"/>
      <c r="AJH309" s="35"/>
      <c r="AJI309" s="35"/>
      <c r="AJJ309" s="35"/>
      <c r="AJK309" s="35"/>
      <c r="AJL309" s="35"/>
      <c r="AJM309" s="35"/>
      <c r="AJN309" s="35"/>
      <c r="AJO309" s="35"/>
      <c r="AJP309" s="35"/>
      <c r="AJQ309" s="35"/>
      <c r="AJR309" s="35"/>
      <c r="AJS309" s="35"/>
      <c r="AJT309" s="35"/>
      <c r="AJU309" s="35"/>
      <c r="AJV309" s="35"/>
      <c r="AJW309" s="35"/>
      <c r="AJX309" s="35"/>
      <c r="AJY309" s="35"/>
      <c r="AJZ309" s="35"/>
      <c r="AKA309" s="35"/>
      <c r="AKB309" s="35"/>
      <c r="AKC309" s="35"/>
      <c r="AKD309" s="35"/>
      <c r="AKE309" s="35"/>
      <c r="AKF309" s="35"/>
      <c r="AKG309" s="35"/>
      <c r="AKH309" s="35"/>
      <c r="AKI309" s="35"/>
      <c r="AKJ309" s="35"/>
      <c r="AKK309" s="35"/>
      <c r="AKL309" s="35"/>
      <c r="AKM309" s="35"/>
      <c r="AKN309" s="35"/>
      <c r="AKO309" s="35"/>
      <c r="AKP309" s="35"/>
      <c r="AKQ309" s="35"/>
      <c r="AKR309" s="35"/>
      <c r="AKS309" s="35"/>
      <c r="AKT309" s="35"/>
      <c r="AKU309" s="35"/>
      <c r="AKV309" s="35"/>
      <c r="AKW309" s="35"/>
      <c r="AKX309" s="35"/>
      <c r="AKY309" s="35"/>
      <c r="AKZ309" s="35"/>
      <c r="ALA309" s="35"/>
      <c r="ALB309" s="35"/>
      <c r="ALC309" s="35"/>
      <c r="ALD309" s="35"/>
      <c r="ALE309" s="35"/>
      <c r="ALF309" s="35"/>
      <c r="ALG309" s="35"/>
      <c r="ALH309" s="35"/>
      <c r="ALI309" s="35"/>
      <c r="ALJ309" s="35"/>
      <c r="ALK309" s="35"/>
      <c r="ALL309" s="35"/>
      <c r="ALM309" s="35"/>
      <c r="ALN309" s="35"/>
      <c r="ALO309" s="35"/>
      <c r="ALP309" s="35"/>
      <c r="ALQ309" s="35"/>
      <c r="ALR309" s="35"/>
      <c r="ALS309" s="35"/>
      <c r="ALT309" s="35"/>
      <c r="ALU309" s="35"/>
      <c r="ALV309" s="35"/>
      <c r="ALW309" s="35"/>
      <c r="ALX309" s="35"/>
      <c r="ALY309" s="35"/>
      <c r="ALZ309" s="35"/>
      <c r="AMA309" s="35"/>
    </row>
    <row r="310" spans="14:1015">
      <c r="N310" s="3">
        <f>Y310*info!T$4+AC310*info!T$5+AG310*info!T$6+AK310*info!T$7+N309</f>
        <v>8.7329999999999899</v>
      </c>
      <c r="P310" s="45">
        <v>270</v>
      </c>
      <c r="Q310" s="131"/>
      <c r="R310" s="131"/>
      <c r="S310" s="161">
        <f t="shared" si="157"/>
        <v>4.822490118577076E-2</v>
      </c>
      <c r="T310" s="169">
        <f>AA309*$AA$30*$AA$34*(1-$AA$32)+AE309*$AE$30*$AE$34*(1-$AE$32)+AI309*$AI$30*$AI$34*(1-$AI$32)+AM309*$AM$30*$AM$34*(1-$AM$32)+AQ309*$AQ$30*$AQ$34*(1-$AQ$32)+AU309*$AU$30*$AU$34*(1-$AU$32)+Q310-R310+AW309+AX309+Advance!G284</f>
        <v>0.4571999999999995</v>
      </c>
      <c r="U310" s="132">
        <f t="shared" si="166"/>
        <v>0</v>
      </c>
      <c r="V310" s="165">
        <f t="shared" si="145"/>
        <v>0.4571999999999995</v>
      </c>
      <c r="W310" s="166">
        <f t="shared" si="158"/>
        <v>18.204000000000001</v>
      </c>
      <c r="X310" s="49"/>
      <c r="Y310" s="42">
        <f t="shared" si="137"/>
        <v>0</v>
      </c>
      <c r="Z310" s="46">
        <f t="shared" si="159"/>
        <v>0</v>
      </c>
      <c r="AA310" s="47">
        <f t="shared" si="146"/>
        <v>0</v>
      </c>
      <c r="AB310" s="48">
        <f t="shared" si="147"/>
        <v>0.4571999999999995</v>
      </c>
      <c r="AC310" s="49">
        <f t="shared" si="148"/>
        <v>0</v>
      </c>
      <c r="AD310" s="46">
        <f t="shared" si="160"/>
        <v>0</v>
      </c>
      <c r="AE310" s="46">
        <f t="shared" si="149"/>
        <v>100</v>
      </c>
      <c r="AF310" s="50">
        <f t="shared" si="138"/>
        <v>0.4571999999999995</v>
      </c>
      <c r="AG310" s="42">
        <f t="shared" si="161"/>
        <v>6</v>
      </c>
      <c r="AH310" s="46">
        <f t="shared" si="162"/>
        <v>-6</v>
      </c>
      <c r="AI310" s="46">
        <f t="shared" si="150"/>
        <v>200</v>
      </c>
      <c r="AJ310" s="50">
        <f t="shared" si="139"/>
        <v>0.31319999999999948</v>
      </c>
      <c r="AK310" s="42">
        <f t="shared" si="151"/>
        <v>8</v>
      </c>
      <c r="AL310" s="46">
        <f t="shared" si="163"/>
        <v>-6</v>
      </c>
      <c r="AM310" s="46">
        <f t="shared" si="152"/>
        <v>339</v>
      </c>
      <c r="AN310" s="50">
        <f t="shared" si="140"/>
        <v>2.5199999999999501E-2</v>
      </c>
      <c r="AO310" s="42">
        <f t="shared" si="153"/>
        <v>0</v>
      </c>
      <c r="AP310" s="46">
        <f t="shared" si="164"/>
        <v>0</v>
      </c>
      <c r="AQ310" s="46">
        <f t="shared" si="154"/>
        <v>0</v>
      </c>
      <c r="AR310" s="50">
        <f t="shared" si="141"/>
        <v>2.5199999999999501E-2</v>
      </c>
      <c r="AS310" s="42">
        <f t="shared" si="155"/>
        <v>0</v>
      </c>
      <c r="AT310" s="46">
        <f t="shared" si="165"/>
        <v>0</v>
      </c>
      <c r="AU310" s="46">
        <f t="shared" si="156"/>
        <v>0</v>
      </c>
      <c r="AV310" s="51">
        <f t="shared" si="142"/>
        <v>2.5199999999999501E-2</v>
      </c>
      <c r="AW310" s="42">
        <f t="shared" si="143"/>
        <v>0.4571999999999995</v>
      </c>
      <c r="AX310" s="43">
        <f t="shared" si="144"/>
        <v>-0.432</v>
      </c>
      <c r="AY310" s="42">
        <f t="shared" si="167"/>
        <v>639</v>
      </c>
      <c r="AZ310" s="52">
        <f t="shared" si="168"/>
        <v>18.204000000000001</v>
      </c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  <c r="QR310" s="35"/>
      <c r="QS310" s="35"/>
      <c r="QT310" s="35"/>
      <c r="QU310" s="35"/>
      <c r="QV310" s="35"/>
      <c r="QW310" s="35"/>
      <c r="QX310" s="35"/>
      <c r="QY310" s="35"/>
      <c r="QZ310" s="35"/>
      <c r="RA310" s="35"/>
      <c r="RB310" s="35"/>
      <c r="RC310" s="35"/>
      <c r="RD310" s="35"/>
      <c r="RE310" s="35"/>
      <c r="RF310" s="35"/>
      <c r="RG310" s="35"/>
      <c r="RH310" s="35"/>
      <c r="RI310" s="35"/>
      <c r="RJ310" s="35"/>
      <c r="RK310" s="35"/>
      <c r="RL310" s="35"/>
      <c r="RM310" s="35"/>
      <c r="RN310" s="35"/>
      <c r="RO310" s="35"/>
      <c r="RP310" s="35"/>
      <c r="RQ310" s="35"/>
      <c r="RR310" s="35"/>
      <c r="RS310" s="35"/>
      <c r="RT310" s="35"/>
      <c r="RU310" s="35"/>
      <c r="RV310" s="35"/>
      <c r="RW310" s="35"/>
      <c r="RX310" s="35"/>
      <c r="RY310" s="35"/>
      <c r="RZ310" s="35"/>
      <c r="SA310" s="35"/>
      <c r="SB310" s="35"/>
      <c r="SC310" s="35"/>
      <c r="SD310" s="35"/>
      <c r="SE310" s="35"/>
      <c r="SF310" s="35"/>
      <c r="SG310" s="35"/>
      <c r="SH310" s="35"/>
      <c r="SI310" s="35"/>
      <c r="SJ310" s="35"/>
      <c r="SK310" s="35"/>
      <c r="SL310" s="35"/>
      <c r="SM310" s="35"/>
      <c r="SN310" s="35"/>
      <c r="SO310" s="35"/>
      <c r="SP310" s="35"/>
      <c r="SQ310" s="35"/>
      <c r="SR310" s="35"/>
      <c r="SS310" s="35"/>
      <c r="ST310" s="35"/>
      <c r="SU310" s="35"/>
      <c r="SV310" s="35"/>
      <c r="SW310" s="35"/>
      <c r="SX310" s="35"/>
      <c r="SY310" s="35"/>
      <c r="SZ310" s="35"/>
      <c r="TA310" s="35"/>
      <c r="TB310" s="35"/>
      <c r="TC310" s="35"/>
      <c r="TD310" s="35"/>
      <c r="TE310" s="35"/>
      <c r="TF310" s="35"/>
      <c r="TG310" s="35"/>
      <c r="TH310" s="35"/>
      <c r="TI310" s="35"/>
      <c r="TJ310" s="35"/>
      <c r="TK310" s="35"/>
      <c r="TL310" s="35"/>
      <c r="TM310" s="35"/>
      <c r="TN310" s="35"/>
      <c r="TO310" s="35"/>
      <c r="TP310" s="35"/>
      <c r="TQ310" s="35"/>
      <c r="TR310" s="35"/>
      <c r="TS310" s="35"/>
      <c r="TT310" s="35"/>
      <c r="TU310" s="35"/>
      <c r="TV310" s="35"/>
      <c r="TW310" s="35"/>
      <c r="TX310" s="35"/>
      <c r="TY310" s="35"/>
      <c r="TZ310" s="35"/>
      <c r="UA310" s="35"/>
      <c r="UB310" s="35"/>
      <c r="UC310" s="35"/>
      <c r="UD310" s="35"/>
      <c r="UE310" s="35"/>
      <c r="UF310" s="35"/>
      <c r="UG310" s="35"/>
      <c r="UH310" s="35"/>
      <c r="UI310" s="35"/>
      <c r="UJ310" s="35"/>
      <c r="UK310" s="35"/>
      <c r="UL310" s="35"/>
      <c r="UM310" s="35"/>
      <c r="UN310" s="35"/>
      <c r="UO310" s="35"/>
      <c r="UP310" s="35"/>
      <c r="UQ310" s="35"/>
      <c r="UR310" s="35"/>
      <c r="US310" s="35"/>
      <c r="UT310" s="35"/>
      <c r="UU310" s="35"/>
      <c r="UV310" s="35"/>
      <c r="UW310" s="35"/>
      <c r="UX310" s="35"/>
      <c r="UY310" s="35"/>
      <c r="UZ310" s="35"/>
      <c r="VA310" s="35"/>
      <c r="VB310" s="35"/>
      <c r="VC310" s="35"/>
      <c r="VD310" s="35"/>
      <c r="VE310" s="35"/>
      <c r="VF310" s="35"/>
      <c r="VG310" s="35"/>
      <c r="VH310" s="35"/>
      <c r="VI310" s="35"/>
      <c r="VJ310" s="35"/>
      <c r="VK310" s="35"/>
      <c r="VL310" s="35"/>
      <c r="VM310" s="35"/>
      <c r="VN310" s="35"/>
      <c r="VO310" s="35"/>
      <c r="VP310" s="35"/>
      <c r="VQ310" s="35"/>
      <c r="VR310" s="35"/>
      <c r="VS310" s="35"/>
      <c r="VT310" s="35"/>
      <c r="VU310" s="35"/>
      <c r="VV310" s="35"/>
      <c r="VW310" s="35"/>
      <c r="VX310" s="35"/>
      <c r="VY310" s="35"/>
      <c r="VZ310" s="35"/>
      <c r="WA310" s="35"/>
      <c r="WB310" s="35"/>
      <c r="WC310" s="35"/>
      <c r="WD310" s="35"/>
      <c r="WE310" s="35"/>
      <c r="WF310" s="35"/>
      <c r="WG310" s="35"/>
      <c r="WH310" s="35"/>
      <c r="WI310" s="35"/>
      <c r="WJ310" s="35"/>
      <c r="WK310" s="35"/>
      <c r="WL310" s="35"/>
      <c r="WM310" s="35"/>
      <c r="WN310" s="35"/>
      <c r="WO310" s="35"/>
      <c r="WP310" s="35"/>
      <c r="WQ310" s="35"/>
      <c r="WR310" s="35"/>
      <c r="WS310" s="35"/>
      <c r="WT310" s="35"/>
      <c r="WU310" s="35"/>
      <c r="WV310" s="35"/>
      <c r="WW310" s="35"/>
      <c r="WX310" s="35"/>
      <c r="WY310" s="35"/>
      <c r="WZ310" s="35"/>
      <c r="XA310" s="35"/>
      <c r="XB310" s="35"/>
      <c r="XC310" s="35"/>
      <c r="XD310" s="35"/>
      <c r="XE310" s="35"/>
      <c r="XF310" s="35"/>
      <c r="XG310" s="35"/>
      <c r="XH310" s="35"/>
      <c r="XI310" s="35"/>
      <c r="XJ310" s="35"/>
      <c r="XK310" s="35"/>
      <c r="XL310" s="35"/>
      <c r="XM310" s="35"/>
      <c r="XN310" s="35"/>
      <c r="XO310" s="35"/>
      <c r="XP310" s="35"/>
      <c r="XQ310" s="35"/>
      <c r="XR310" s="35"/>
      <c r="XS310" s="35"/>
      <c r="XT310" s="35"/>
      <c r="XU310" s="35"/>
      <c r="XV310" s="35"/>
      <c r="XW310" s="35"/>
      <c r="XX310" s="35"/>
      <c r="XY310" s="35"/>
      <c r="XZ310" s="35"/>
      <c r="YA310" s="35"/>
      <c r="YB310" s="35"/>
      <c r="YC310" s="35"/>
      <c r="YD310" s="35"/>
      <c r="YE310" s="35"/>
      <c r="YF310" s="35"/>
      <c r="YG310" s="35"/>
      <c r="YH310" s="35"/>
      <c r="YI310" s="35"/>
      <c r="YJ310" s="35"/>
      <c r="YK310" s="35"/>
      <c r="YL310" s="35"/>
      <c r="YM310" s="35"/>
      <c r="YN310" s="35"/>
      <c r="YO310" s="35"/>
      <c r="YP310" s="35"/>
      <c r="YQ310" s="35"/>
      <c r="YR310" s="35"/>
      <c r="YS310" s="35"/>
      <c r="YT310" s="35"/>
      <c r="YU310" s="35"/>
      <c r="YV310" s="35"/>
      <c r="YW310" s="35"/>
      <c r="YX310" s="35"/>
      <c r="YY310" s="35"/>
      <c r="YZ310" s="35"/>
      <c r="ZA310" s="35"/>
      <c r="ZB310" s="35"/>
      <c r="ZC310" s="35"/>
      <c r="ZD310" s="35"/>
      <c r="ZE310" s="35"/>
      <c r="ZF310" s="35"/>
      <c r="ZG310" s="35"/>
      <c r="ZH310" s="35"/>
      <c r="ZI310" s="35"/>
      <c r="ZJ310" s="35"/>
      <c r="ZK310" s="35"/>
      <c r="ZL310" s="35"/>
      <c r="ZM310" s="35"/>
      <c r="ZN310" s="35"/>
      <c r="ZO310" s="35"/>
      <c r="ZP310" s="35"/>
      <c r="ZQ310" s="35"/>
      <c r="ZR310" s="35"/>
      <c r="ZS310" s="35"/>
      <c r="ZT310" s="35"/>
      <c r="ZU310" s="35"/>
      <c r="ZV310" s="35"/>
      <c r="ZW310" s="35"/>
      <c r="ZX310" s="35"/>
      <c r="ZY310" s="35"/>
      <c r="ZZ310" s="35"/>
      <c r="AAA310" s="35"/>
      <c r="AAB310" s="35"/>
      <c r="AAC310" s="35"/>
      <c r="AAD310" s="35"/>
      <c r="AAE310" s="35"/>
      <c r="AAF310" s="35"/>
      <c r="AAG310" s="35"/>
      <c r="AAH310" s="35"/>
      <c r="AAI310" s="35"/>
      <c r="AAJ310" s="35"/>
      <c r="AAK310" s="35"/>
      <c r="AAL310" s="35"/>
      <c r="AAM310" s="35"/>
      <c r="AAN310" s="35"/>
      <c r="AAO310" s="35"/>
      <c r="AAP310" s="35"/>
      <c r="AAQ310" s="35"/>
      <c r="AAR310" s="35"/>
      <c r="AAS310" s="35"/>
      <c r="AAT310" s="35"/>
      <c r="AAU310" s="35"/>
      <c r="AAV310" s="35"/>
      <c r="AAW310" s="35"/>
      <c r="AAX310" s="35"/>
      <c r="AAY310" s="35"/>
      <c r="AAZ310" s="35"/>
      <c r="ABA310" s="35"/>
      <c r="ABB310" s="35"/>
      <c r="ABC310" s="35"/>
      <c r="ABD310" s="35"/>
      <c r="ABE310" s="35"/>
      <c r="ABF310" s="35"/>
      <c r="ABG310" s="35"/>
      <c r="ABH310" s="35"/>
      <c r="ABI310" s="35"/>
      <c r="ABJ310" s="35"/>
      <c r="ABK310" s="35"/>
      <c r="ABL310" s="35"/>
      <c r="ABM310" s="35"/>
      <c r="ABN310" s="35"/>
      <c r="ABO310" s="35"/>
      <c r="ABP310" s="35"/>
      <c r="ABQ310" s="35"/>
      <c r="ABR310" s="35"/>
      <c r="ABS310" s="35"/>
      <c r="ABT310" s="35"/>
      <c r="ABU310" s="35"/>
      <c r="ABV310" s="35"/>
      <c r="ABW310" s="35"/>
      <c r="ABX310" s="35"/>
      <c r="ABY310" s="35"/>
      <c r="ABZ310" s="35"/>
      <c r="ACA310" s="35"/>
      <c r="ACB310" s="35"/>
      <c r="ACC310" s="35"/>
      <c r="ACD310" s="35"/>
      <c r="ACE310" s="35"/>
      <c r="ACF310" s="35"/>
      <c r="ACG310" s="35"/>
      <c r="ACH310" s="35"/>
      <c r="ACI310" s="35"/>
      <c r="ACJ310" s="35"/>
      <c r="ACK310" s="35"/>
      <c r="ACL310" s="35"/>
      <c r="ACM310" s="35"/>
      <c r="ACN310" s="35"/>
      <c r="ACO310" s="35"/>
      <c r="ACP310" s="35"/>
      <c r="ACQ310" s="35"/>
      <c r="ACR310" s="35"/>
      <c r="ACS310" s="35"/>
      <c r="ACT310" s="35"/>
      <c r="ACU310" s="35"/>
      <c r="ACV310" s="35"/>
      <c r="ACW310" s="35"/>
      <c r="ACX310" s="35"/>
      <c r="ACY310" s="35"/>
      <c r="ACZ310" s="35"/>
      <c r="ADA310" s="35"/>
      <c r="ADB310" s="35"/>
      <c r="ADC310" s="35"/>
      <c r="ADD310" s="35"/>
      <c r="ADE310" s="35"/>
      <c r="ADF310" s="35"/>
      <c r="ADG310" s="35"/>
      <c r="ADH310" s="35"/>
      <c r="ADI310" s="35"/>
      <c r="ADJ310" s="35"/>
      <c r="ADK310" s="35"/>
      <c r="ADL310" s="35"/>
      <c r="ADM310" s="35"/>
      <c r="ADN310" s="35"/>
      <c r="ADO310" s="35"/>
      <c r="ADP310" s="35"/>
      <c r="ADQ310" s="35"/>
      <c r="ADR310" s="35"/>
      <c r="ADS310" s="35"/>
      <c r="ADT310" s="35"/>
      <c r="ADU310" s="35"/>
      <c r="ADV310" s="35"/>
      <c r="ADW310" s="35"/>
      <c r="ADX310" s="35"/>
      <c r="ADY310" s="35"/>
      <c r="ADZ310" s="35"/>
      <c r="AEA310" s="35"/>
      <c r="AEB310" s="35"/>
      <c r="AEC310" s="35"/>
      <c r="AED310" s="35"/>
      <c r="AEE310" s="35"/>
      <c r="AEF310" s="35"/>
      <c r="AEG310" s="35"/>
      <c r="AEH310" s="35"/>
      <c r="AEI310" s="35"/>
      <c r="AEJ310" s="35"/>
      <c r="AEK310" s="35"/>
      <c r="AEL310" s="35"/>
      <c r="AEM310" s="35"/>
      <c r="AEN310" s="35"/>
      <c r="AEO310" s="35"/>
      <c r="AEP310" s="35"/>
      <c r="AEQ310" s="35"/>
      <c r="AER310" s="35"/>
      <c r="AES310" s="35"/>
      <c r="AET310" s="35"/>
      <c r="AEU310" s="35"/>
      <c r="AEV310" s="35"/>
      <c r="AEW310" s="35"/>
      <c r="AEX310" s="35"/>
      <c r="AEY310" s="35"/>
      <c r="AEZ310" s="35"/>
      <c r="AFA310" s="35"/>
      <c r="AFB310" s="35"/>
      <c r="AFC310" s="35"/>
      <c r="AFD310" s="35"/>
      <c r="AFE310" s="35"/>
      <c r="AFF310" s="35"/>
      <c r="AFG310" s="35"/>
      <c r="AFH310" s="35"/>
      <c r="AFI310" s="35"/>
      <c r="AFJ310" s="35"/>
      <c r="AFK310" s="35"/>
      <c r="AFL310" s="35"/>
      <c r="AFM310" s="35"/>
      <c r="AFN310" s="35"/>
      <c r="AFO310" s="35"/>
      <c r="AFP310" s="35"/>
      <c r="AFQ310" s="35"/>
      <c r="AFR310" s="35"/>
      <c r="AFS310" s="35"/>
      <c r="AFT310" s="35"/>
      <c r="AFU310" s="35"/>
      <c r="AFV310" s="35"/>
      <c r="AFW310" s="35"/>
      <c r="AFX310" s="35"/>
      <c r="AFY310" s="35"/>
      <c r="AFZ310" s="35"/>
      <c r="AGA310" s="35"/>
      <c r="AGB310" s="35"/>
      <c r="AGC310" s="35"/>
      <c r="AGD310" s="35"/>
      <c r="AGE310" s="35"/>
      <c r="AGF310" s="35"/>
      <c r="AGG310" s="35"/>
      <c r="AGH310" s="35"/>
      <c r="AGI310" s="35"/>
      <c r="AGJ310" s="35"/>
      <c r="AGK310" s="35"/>
      <c r="AGL310" s="35"/>
      <c r="AGM310" s="35"/>
      <c r="AGN310" s="35"/>
      <c r="AGO310" s="35"/>
      <c r="AGP310" s="35"/>
      <c r="AGQ310" s="35"/>
      <c r="AGR310" s="35"/>
      <c r="AGS310" s="35"/>
      <c r="AGT310" s="35"/>
      <c r="AGU310" s="35"/>
      <c r="AGV310" s="35"/>
      <c r="AGW310" s="35"/>
      <c r="AGX310" s="35"/>
      <c r="AGY310" s="35"/>
      <c r="AGZ310" s="35"/>
      <c r="AHA310" s="35"/>
      <c r="AHB310" s="35"/>
      <c r="AHC310" s="35"/>
      <c r="AHD310" s="35"/>
      <c r="AHE310" s="35"/>
      <c r="AHF310" s="35"/>
      <c r="AHG310" s="35"/>
      <c r="AHH310" s="35"/>
      <c r="AHI310" s="35"/>
      <c r="AHJ310" s="35"/>
      <c r="AHK310" s="35"/>
      <c r="AHL310" s="35"/>
      <c r="AHM310" s="35"/>
      <c r="AHN310" s="35"/>
      <c r="AHO310" s="35"/>
      <c r="AHP310" s="35"/>
      <c r="AHQ310" s="35"/>
      <c r="AHR310" s="35"/>
      <c r="AHS310" s="35"/>
      <c r="AHT310" s="35"/>
      <c r="AHU310" s="35"/>
      <c r="AHV310" s="35"/>
      <c r="AHW310" s="35"/>
      <c r="AHX310" s="35"/>
      <c r="AHY310" s="35"/>
      <c r="AHZ310" s="35"/>
      <c r="AIA310" s="35"/>
      <c r="AIB310" s="35"/>
      <c r="AIC310" s="35"/>
      <c r="AID310" s="35"/>
      <c r="AIE310" s="35"/>
      <c r="AIF310" s="35"/>
      <c r="AIG310" s="35"/>
      <c r="AIH310" s="35"/>
      <c r="AII310" s="35"/>
      <c r="AIJ310" s="35"/>
      <c r="AIK310" s="35"/>
      <c r="AIL310" s="35"/>
      <c r="AIM310" s="35"/>
      <c r="AIN310" s="35"/>
      <c r="AIO310" s="35"/>
      <c r="AIP310" s="35"/>
      <c r="AIQ310" s="35"/>
      <c r="AIR310" s="35"/>
      <c r="AIS310" s="35"/>
      <c r="AIT310" s="35"/>
      <c r="AIU310" s="35"/>
      <c r="AIV310" s="35"/>
      <c r="AIW310" s="35"/>
      <c r="AIX310" s="35"/>
      <c r="AIY310" s="35"/>
      <c r="AIZ310" s="35"/>
      <c r="AJA310" s="35"/>
      <c r="AJB310" s="35"/>
      <c r="AJC310" s="35"/>
      <c r="AJD310" s="35"/>
      <c r="AJE310" s="35"/>
      <c r="AJF310" s="35"/>
      <c r="AJG310" s="35"/>
      <c r="AJH310" s="35"/>
      <c r="AJI310" s="35"/>
      <c r="AJJ310" s="35"/>
      <c r="AJK310" s="35"/>
      <c r="AJL310" s="35"/>
      <c r="AJM310" s="35"/>
      <c r="AJN310" s="35"/>
      <c r="AJO310" s="35"/>
      <c r="AJP310" s="35"/>
      <c r="AJQ310" s="35"/>
      <c r="AJR310" s="35"/>
      <c r="AJS310" s="35"/>
      <c r="AJT310" s="35"/>
      <c r="AJU310" s="35"/>
      <c r="AJV310" s="35"/>
      <c r="AJW310" s="35"/>
      <c r="AJX310" s="35"/>
      <c r="AJY310" s="35"/>
      <c r="AJZ310" s="35"/>
      <c r="AKA310" s="35"/>
      <c r="AKB310" s="35"/>
      <c r="AKC310" s="35"/>
      <c r="AKD310" s="35"/>
      <c r="AKE310" s="35"/>
      <c r="AKF310" s="35"/>
      <c r="AKG310" s="35"/>
      <c r="AKH310" s="35"/>
      <c r="AKI310" s="35"/>
      <c r="AKJ310" s="35"/>
      <c r="AKK310" s="35"/>
      <c r="AKL310" s="35"/>
      <c r="AKM310" s="35"/>
      <c r="AKN310" s="35"/>
      <c r="AKO310" s="35"/>
      <c r="AKP310" s="35"/>
      <c r="AKQ310" s="35"/>
      <c r="AKR310" s="35"/>
      <c r="AKS310" s="35"/>
      <c r="AKT310" s="35"/>
      <c r="AKU310" s="35"/>
      <c r="AKV310" s="35"/>
      <c r="AKW310" s="35"/>
      <c r="AKX310" s="35"/>
      <c r="AKY310" s="35"/>
      <c r="AKZ310" s="35"/>
      <c r="ALA310" s="35"/>
      <c r="ALB310" s="35"/>
      <c r="ALC310" s="35"/>
      <c r="ALD310" s="35"/>
      <c r="ALE310" s="35"/>
      <c r="ALF310" s="35"/>
      <c r="ALG310" s="35"/>
      <c r="ALH310" s="35"/>
      <c r="ALI310" s="35"/>
      <c r="ALJ310" s="35"/>
      <c r="ALK310" s="35"/>
      <c r="ALL310" s="35"/>
      <c r="ALM310" s="35"/>
      <c r="ALN310" s="35"/>
      <c r="ALO310" s="35"/>
      <c r="ALP310" s="35"/>
      <c r="ALQ310" s="35"/>
      <c r="ALR310" s="35"/>
      <c r="ALS310" s="35"/>
      <c r="ALT310" s="35"/>
      <c r="ALU310" s="35"/>
      <c r="ALV310" s="35"/>
      <c r="ALW310" s="35"/>
      <c r="ALX310" s="35"/>
      <c r="ALY310" s="35"/>
      <c r="ALZ310" s="35"/>
      <c r="AMA310" s="35"/>
    </row>
    <row r="311" spans="14:1015">
      <c r="N311" s="3">
        <f>Y311*info!T$4+AC311*info!T$5+AG311*info!T$6+AK311*info!T$7+N310</f>
        <v>8.7869999999999902</v>
      </c>
      <c r="P311" s="45">
        <v>271</v>
      </c>
      <c r="Q311" s="131"/>
      <c r="R311" s="131"/>
      <c r="S311" s="161">
        <f t="shared" si="157"/>
        <v>4.8388537549407126E-2</v>
      </c>
      <c r="T311" s="169">
        <f>AA310*$AA$30*$AA$34*(1-$AA$32)+AE310*$AE$30*$AE$34*(1-$AE$32)+AI310*$AI$30*$AI$34*(1-$AI$32)+AM310*$AM$30*$AM$34*(1-$AM$32)+AQ310*$AQ$30*$AQ$34*(1-$AQ$32)+AU310*$AU$30*$AU$34*(1-$AU$32)+Q311-R311+AW310+AX310+Advance!G285</f>
        <v>0.48029999999999945</v>
      </c>
      <c r="U311" s="132">
        <f t="shared" si="166"/>
        <v>0</v>
      </c>
      <c r="V311" s="165">
        <f t="shared" si="145"/>
        <v>0.48029999999999945</v>
      </c>
      <c r="W311" s="166">
        <f t="shared" si="158"/>
        <v>18.347999999999999</v>
      </c>
      <c r="X311" s="49"/>
      <c r="Y311" s="42">
        <f t="shared" si="137"/>
        <v>0</v>
      </c>
      <c r="Z311" s="46">
        <f t="shared" si="159"/>
        <v>0</v>
      </c>
      <c r="AA311" s="47">
        <f t="shared" si="146"/>
        <v>0</v>
      </c>
      <c r="AB311" s="48">
        <f t="shared" si="147"/>
        <v>0.48029999999999945</v>
      </c>
      <c r="AC311" s="49">
        <f t="shared" si="148"/>
        <v>0</v>
      </c>
      <c r="AD311" s="46">
        <f t="shared" si="160"/>
        <v>0</v>
      </c>
      <c r="AE311" s="46">
        <f t="shared" si="149"/>
        <v>100</v>
      </c>
      <c r="AF311" s="50">
        <f t="shared" si="138"/>
        <v>0.48029999999999945</v>
      </c>
      <c r="AG311" s="42">
        <f t="shared" si="161"/>
        <v>5</v>
      </c>
      <c r="AH311" s="46">
        <f t="shared" si="162"/>
        <v>-5</v>
      </c>
      <c r="AI311" s="46">
        <f t="shared" si="150"/>
        <v>200</v>
      </c>
      <c r="AJ311" s="50">
        <f t="shared" si="139"/>
        <v>0.36029999999999945</v>
      </c>
      <c r="AK311" s="42">
        <f t="shared" si="151"/>
        <v>10</v>
      </c>
      <c r="AL311" s="46">
        <f t="shared" si="163"/>
        <v>-6</v>
      </c>
      <c r="AM311" s="46">
        <f t="shared" si="152"/>
        <v>343</v>
      </c>
      <c r="AN311" s="50">
        <f t="shared" si="140"/>
        <v>2.9999999999946736E-4</v>
      </c>
      <c r="AO311" s="42">
        <f t="shared" si="153"/>
        <v>0</v>
      </c>
      <c r="AP311" s="46">
        <f t="shared" si="164"/>
        <v>0</v>
      </c>
      <c r="AQ311" s="46">
        <f t="shared" si="154"/>
        <v>0</v>
      </c>
      <c r="AR311" s="50">
        <f t="shared" si="141"/>
        <v>2.9999999999946736E-4</v>
      </c>
      <c r="AS311" s="42">
        <f t="shared" si="155"/>
        <v>0</v>
      </c>
      <c r="AT311" s="46">
        <f t="shared" si="165"/>
        <v>0</v>
      </c>
      <c r="AU311" s="46">
        <f t="shared" si="156"/>
        <v>0</v>
      </c>
      <c r="AV311" s="51">
        <f t="shared" si="142"/>
        <v>2.9999999999946736E-4</v>
      </c>
      <c r="AW311" s="42">
        <f t="shared" si="143"/>
        <v>0.48029999999999945</v>
      </c>
      <c r="AX311" s="43">
        <f t="shared" si="144"/>
        <v>-0.48</v>
      </c>
      <c r="AY311" s="42">
        <f t="shared" si="167"/>
        <v>643</v>
      </c>
      <c r="AZ311" s="52">
        <f t="shared" si="168"/>
        <v>18.347999999999999</v>
      </c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  <c r="QR311" s="35"/>
      <c r="QS311" s="35"/>
      <c r="QT311" s="35"/>
      <c r="QU311" s="35"/>
      <c r="QV311" s="35"/>
      <c r="QW311" s="35"/>
      <c r="QX311" s="35"/>
      <c r="QY311" s="35"/>
      <c r="QZ311" s="35"/>
      <c r="RA311" s="35"/>
      <c r="RB311" s="35"/>
      <c r="RC311" s="35"/>
      <c r="RD311" s="35"/>
      <c r="RE311" s="35"/>
      <c r="RF311" s="35"/>
      <c r="RG311" s="35"/>
      <c r="RH311" s="35"/>
      <c r="RI311" s="35"/>
      <c r="RJ311" s="35"/>
      <c r="RK311" s="35"/>
      <c r="RL311" s="35"/>
      <c r="RM311" s="35"/>
      <c r="RN311" s="35"/>
      <c r="RO311" s="35"/>
      <c r="RP311" s="35"/>
      <c r="RQ311" s="35"/>
      <c r="RR311" s="35"/>
      <c r="RS311" s="35"/>
      <c r="RT311" s="35"/>
      <c r="RU311" s="35"/>
      <c r="RV311" s="35"/>
      <c r="RW311" s="35"/>
      <c r="RX311" s="35"/>
      <c r="RY311" s="35"/>
      <c r="RZ311" s="35"/>
      <c r="SA311" s="35"/>
      <c r="SB311" s="35"/>
      <c r="SC311" s="35"/>
      <c r="SD311" s="35"/>
      <c r="SE311" s="35"/>
      <c r="SF311" s="35"/>
      <c r="SG311" s="35"/>
      <c r="SH311" s="35"/>
      <c r="SI311" s="35"/>
      <c r="SJ311" s="35"/>
      <c r="SK311" s="35"/>
      <c r="SL311" s="35"/>
      <c r="SM311" s="35"/>
      <c r="SN311" s="35"/>
      <c r="SO311" s="35"/>
      <c r="SP311" s="35"/>
      <c r="SQ311" s="35"/>
      <c r="SR311" s="35"/>
      <c r="SS311" s="35"/>
      <c r="ST311" s="35"/>
      <c r="SU311" s="35"/>
      <c r="SV311" s="35"/>
      <c r="SW311" s="35"/>
      <c r="SX311" s="35"/>
      <c r="SY311" s="35"/>
      <c r="SZ311" s="35"/>
      <c r="TA311" s="35"/>
      <c r="TB311" s="35"/>
      <c r="TC311" s="35"/>
      <c r="TD311" s="35"/>
      <c r="TE311" s="35"/>
      <c r="TF311" s="35"/>
      <c r="TG311" s="35"/>
      <c r="TH311" s="35"/>
      <c r="TI311" s="35"/>
      <c r="TJ311" s="35"/>
      <c r="TK311" s="35"/>
      <c r="TL311" s="35"/>
      <c r="TM311" s="35"/>
      <c r="TN311" s="35"/>
      <c r="TO311" s="35"/>
      <c r="TP311" s="35"/>
      <c r="TQ311" s="35"/>
      <c r="TR311" s="35"/>
      <c r="TS311" s="35"/>
      <c r="TT311" s="35"/>
      <c r="TU311" s="35"/>
      <c r="TV311" s="35"/>
      <c r="TW311" s="35"/>
      <c r="TX311" s="35"/>
      <c r="TY311" s="35"/>
      <c r="TZ311" s="35"/>
      <c r="UA311" s="35"/>
      <c r="UB311" s="35"/>
      <c r="UC311" s="35"/>
      <c r="UD311" s="35"/>
      <c r="UE311" s="35"/>
      <c r="UF311" s="35"/>
      <c r="UG311" s="35"/>
      <c r="UH311" s="35"/>
      <c r="UI311" s="35"/>
      <c r="UJ311" s="35"/>
      <c r="UK311" s="35"/>
      <c r="UL311" s="35"/>
      <c r="UM311" s="35"/>
      <c r="UN311" s="35"/>
      <c r="UO311" s="35"/>
      <c r="UP311" s="35"/>
      <c r="UQ311" s="35"/>
      <c r="UR311" s="35"/>
      <c r="US311" s="35"/>
      <c r="UT311" s="35"/>
      <c r="UU311" s="35"/>
      <c r="UV311" s="35"/>
      <c r="UW311" s="35"/>
      <c r="UX311" s="35"/>
      <c r="UY311" s="35"/>
      <c r="UZ311" s="35"/>
      <c r="VA311" s="35"/>
      <c r="VB311" s="35"/>
      <c r="VC311" s="35"/>
      <c r="VD311" s="35"/>
      <c r="VE311" s="35"/>
      <c r="VF311" s="35"/>
      <c r="VG311" s="35"/>
      <c r="VH311" s="35"/>
      <c r="VI311" s="35"/>
      <c r="VJ311" s="35"/>
      <c r="VK311" s="35"/>
      <c r="VL311" s="35"/>
      <c r="VM311" s="35"/>
      <c r="VN311" s="35"/>
      <c r="VO311" s="35"/>
      <c r="VP311" s="35"/>
      <c r="VQ311" s="35"/>
      <c r="VR311" s="35"/>
      <c r="VS311" s="35"/>
      <c r="VT311" s="35"/>
      <c r="VU311" s="35"/>
      <c r="VV311" s="35"/>
      <c r="VW311" s="35"/>
      <c r="VX311" s="35"/>
      <c r="VY311" s="35"/>
      <c r="VZ311" s="35"/>
      <c r="WA311" s="35"/>
      <c r="WB311" s="35"/>
      <c r="WC311" s="35"/>
      <c r="WD311" s="35"/>
      <c r="WE311" s="35"/>
      <c r="WF311" s="35"/>
      <c r="WG311" s="35"/>
      <c r="WH311" s="35"/>
      <c r="WI311" s="35"/>
      <c r="WJ311" s="35"/>
      <c r="WK311" s="35"/>
      <c r="WL311" s="35"/>
      <c r="WM311" s="35"/>
      <c r="WN311" s="35"/>
      <c r="WO311" s="35"/>
      <c r="WP311" s="35"/>
      <c r="WQ311" s="35"/>
      <c r="WR311" s="35"/>
      <c r="WS311" s="35"/>
      <c r="WT311" s="35"/>
      <c r="WU311" s="35"/>
      <c r="WV311" s="35"/>
      <c r="WW311" s="35"/>
      <c r="WX311" s="35"/>
      <c r="WY311" s="35"/>
      <c r="WZ311" s="35"/>
      <c r="XA311" s="35"/>
      <c r="XB311" s="35"/>
      <c r="XC311" s="35"/>
      <c r="XD311" s="35"/>
      <c r="XE311" s="35"/>
      <c r="XF311" s="35"/>
      <c r="XG311" s="35"/>
      <c r="XH311" s="35"/>
      <c r="XI311" s="35"/>
      <c r="XJ311" s="35"/>
      <c r="XK311" s="35"/>
      <c r="XL311" s="35"/>
      <c r="XM311" s="35"/>
      <c r="XN311" s="35"/>
      <c r="XO311" s="35"/>
      <c r="XP311" s="35"/>
      <c r="XQ311" s="35"/>
      <c r="XR311" s="35"/>
      <c r="XS311" s="35"/>
      <c r="XT311" s="35"/>
      <c r="XU311" s="35"/>
      <c r="XV311" s="35"/>
      <c r="XW311" s="35"/>
      <c r="XX311" s="35"/>
      <c r="XY311" s="35"/>
      <c r="XZ311" s="35"/>
      <c r="YA311" s="35"/>
      <c r="YB311" s="35"/>
      <c r="YC311" s="35"/>
      <c r="YD311" s="35"/>
      <c r="YE311" s="35"/>
      <c r="YF311" s="35"/>
      <c r="YG311" s="35"/>
      <c r="YH311" s="35"/>
      <c r="YI311" s="35"/>
      <c r="YJ311" s="35"/>
      <c r="YK311" s="35"/>
      <c r="YL311" s="35"/>
      <c r="YM311" s="35"/>
      <c r="YN311" s="35"/>
      <c r="YO311" s="35"/>
      <c r="YP311" s="35"/>
      <c r="YQ311" s="35"/>
      <c r="YR311" s="35"/>
      <c r="YS311" s="35"/>
      <c r="YT311" s="35"/>
      <c r="YU311" s="35"/>
      <c r="YV311" s="35"/>
      <c r="YW311" s="35"/>
      <c r="YX311" s="35"/>
      <c r="YY311" s="35"/>
      <c r="YZ311" s="35"/>
      <c r="ZA311" s="35"/>
      <c r="ZB311" s="35"/>
      <c r="ZC311" s="35"/>
      <c r="ZD311" s="35"/>
      <c r="ZE311" s="35"/>
      <c r="ZF311" s="35"/>
      <c r="ZG311" s="35"/>
      <c r="ZH311" s="35"/>
      <c r="ZI311" s="35"/>
      <c r="ZJ311" s="35"/>
      <c r="ZK311" s="35"/>
      <c r="ZL311" s="35"/>
      <c r="ZM311" s="35"/>
      <c r="ZN311" s="35"/>
      <c r="ZO311" s="35"/>
      <c r="ZP311" s="35"/>
      <c r="ZQ311" s="35"/>
      <c r="ZR311" s="35"/>
      <c r="ZS311" s="35"/>
      <c r="ZT311" s="35"/>
      <c r="ZU311" s="35"/>
      <c r="ZV311" s="35"/>
      <c r="ZW311" s="35"/>
      <c r="ZX311" s="35"/>
      <c r="ZY311" s="35"/>
      <c r="ZZ311" s="35"/>
      <c r="AAA311" s="35"/>
      <c r="AAB311" s="35"/>
      <c r="AAC311" s="35"/>
      <c r="AAD311" s="35"/>
      <c r="AAE311" s="35"/>
      <c r="AAF311" s="35"/>
      <c r="AAG311" s="35"/>
      <c r="AAH311" s="35"/>
      <c r="AAI311" s="35"/>
      <c r="AAJ311" s="35"/>
      <c r="AAK311" s="35"/>
      <c r="AAL311" s="35"/>
      <c r="AAM311" s="35"/>
      <c r="AAN311" s="35"/>
      <c r="AAO311" s="35"/>
      <c r="AAP311" s="35"/>
      <c r="AAQ311" s="35"/>
      <c r="AAR311" s="35"/>
      <c r="AAS311" s="35"/>
      <c r="AAT311" s="35"/>
      <c r="AAU311" s="35"/>
      <c r="AAV311" s="35"/>
      <c r="AAW311" s="35"/>
      <c r="AAX311" s="35"/>
      <c r="AAY311" s="35"/>
      <c r="AAZ311" s="35"/>
      <c r="ABA311" s="35"/>
      <c r="ABB311" s="35"/>
      <c r="ABC311" s="35"/>
      <c r="ABD311" s="35"/>
      <c r="ABE311" s="35"/>
      <c r="ABF311" s="35"/>
      <c r="ABG311" s="35"/>
      <c r="ABH311" s="35"/>
      <c r="ABI311" s="35"/>
      <c r="ABJ311" s="35"/>
      <c r="ABK311" s="35"/>
      <c r="ABL311" s="35"/>
      <c r="ABM311" s="35"/>
      <c r="ABN311" s="35"/>
      <c r="ABO311" s="35"/>
      <c r="ABP311" s="35"/>
      <c r="ABQ311" s="35"/>
      <c r="ABR311" s="35"/>
      <c r="ABS311" s="35"/>
      <c r="ABT311" s="35"/>
      <c r="ABU311" s="35"/>
      <c r="ABV311" s="35"/>
      <c r="ABW311" s="35"/>
      <c r="ABX311" s="35"/>
      <c r="ABY311" s="35"/>
      <c r="ABZ311" s="35"/>
      <c r="ACA311" s="35"/>
      <c r="ACB311" s="35"/>
      <c r="ACC311" s="35"/>
      <c r="ACD311" s="35"/>
      <c r="ACE311" s="35"/>
      <c r="ACF311" s="35"/>
      <c r="ACG311" s="35"/>
      <c r="ACH311" s="35"/>
      <c r="ACI311" s="35"/>
      <c r="ACJ311" s="35"/>
      <c r="ACK311" s="35"/>
      <c r="ACL311" s="35"/>
      <c r="ACM311" s="35"/>
      <c r="ACN311" s="35"/>
      <c r="ACO311" s="35"/>
      <c r="ACP311" s="35"/>
      <c r="ACQ311" s="35"/>
      <c r="ACR311" s="35"/>
      <c r="ACS311" s="35"/>
      <c r="ACT311" s="35"/>
      <c r="ACU311" s="35"/>
      <c r="ACV311" s="35"/>
      <c r="ACW311" s="35"/>
      <c r="ACX311" s="35"/>
      <c r="ACY311" s="35"/>
      <c r="ACZ311" s="35"/>
      <c r="ADA311" s="35"/>
      <c r="ADB311" s="35"/>
      <c r="ADC311" s="35"/>
      <c r="ADD311" s="35"/>
      <c r="ADE311" s="35"/>
      <c r="ADF311" s="35"/>
      <c r="ADG311" s="35"/>
      <c r="ADH311" s="35"/>
      <c r="ADI311" s="35"/>
      <c r="ADJ311" s="35"/>
      <c r="ADK311" s="35"/>
      <c r="ADL311" s="35"/>
      <c r="ADM311" s="35"/>
      <c r="ADN311" s="35"/>
      <c r="ADO311" s="35"/>
      <c r="ADP311" s="35"/>
      <c r="ADQ311" s="35"/>
      <c r="ADR311" s="35"/>
      <c r="ADS311" s="35"/>
      <c r="ADT311" s="35"/>
      <c r="ADU311" s="35"/>
      <c r="ADV311" s="35"/>
      <c r="ADW311" s="35"/>
      <c r="ADX311" s="35"/>
      <c r="ADY311" s="35"/>
      <c r="ADZ311" s="35"/>
      <c r="AEA311" s="35"/>
      <c r="AEB311" s="35"/>
      <c r="AEC311" s="35"/>
      <c r="AED311" s="35"/>
      <c r="AEE311" s="35"/>
      <c r="AEF311" s="35"/>
      <c r="AEG311" s="35"/>
      <c r="AEH311" s="35"/>
      <c r="AEI311" s="35"/>
      <c r="AEJ311" s="35"/>
      <c r="AEK311" s="35"/>
      <c r="AEL311" s="35"/>
      <c r="AEM311" s="35"/>
      <c r="AEN311" s="35"/>
      <c r="AEO311" s="35"/>
      <c r="AEP311" s="35"/>
      <c r="AEQ311" s="35"/>
      <c r="AER311" s="35"/>
      <c r="AES311" s="35"/>
      <c r="AET311" s="35"/>
      <c r="AEU311" s="35"/>
      <c r="AEV311" s="35"/>
      <c r="AEW311" s="35"/>
      <c r="AEX311" s="35"/>
      <c r="AEY311" s="35"/>
      <c r="AEZ311" s="35"/>
      <c r="AFA311" s="35"/>
      <c r="AFB311" s="35"/>
      <c r="AFC311" s="35"/>
      <c r="AFD311" s="35"/>
      <c r="AFE311" s="35"/>
      <c r="AFF311" s="35"/>
      <c r="AFG311" s="35"/>
      <c r="AFH311" s="35"/>
      <c r="AFI311" s="35"/>
      <c r="AFJ311" s="35"/>
      <c r="AFK311" s="35"/>
      <c r="AFL311" s="35"/>
      <c r="AFM311" s="35"/>
      <c r="AFN311" s="35"/>
      <c r="AFO311" s="35"/>
      <c r="AFP311" s="35"/>
      <c r="AFQ311" s="35"/>
      <c r="AFR311" s="35"/>
      <c r="AFS311" s="35"/>
      <c r="AFT311" s="35"/>
      <c r="AFU311" s="35"/>
      <c r="AFV311" s="35"/>
      <c r="AFW311" s="35"/>
      <c r="AFX311" s="35"/>
      <c r="AFY311" s="35"/>
      <c r="AFZ311" s="35"/>
      <c r="AGA311" s="35"/>
      <c r="AGB311" s="35"/>
      <c r="AGC311" s="35"/>
      <c r="AGD311" s="35"/>
      <c r="AGE311" s="35"/>
      <c r="AGF311" s="35"/>
      <c r="AGG311" s="35"/>
      <c r="AGH311" s="35"/>
      <c r="AGI311" s="35"/>
      <c r="AGJ311" s="35"/>
      <c r="AGK311" s="35"/>
      <c r="AGL311" s="35"/>
      <c r="AGM311" s="35"/>
      <c r="AGN311" s="35"/>
      <c r="AGO311" s="35"/>
      <c r="AGP311" s="35"/>
      <c r="AGQ311" s="35"/>
      <c r="AGR311" s="35"/>
      <c r="AGS311" s="35"/>
      <c r="AGT311" s="35"/>
      <c r="AGU311" s="35"/>
      <c r="AGV311" s="35"/>
      <c r="AGW311" s="35"/>
      <c r="AGX311" s="35"/>
      <c r="AGY311" s="35"/>
      <c r="AGZ311" s="35"/>
      <c r="AHA311" s="35"/>
      <c r="AHB311" s="35"/>
      <c r="AHC311" s="35"/>
      <c r="AHD311" s="35"/>
      <c r="AHE311" s="35"/>
      <c r="AHF311" s="35"/>
      <c r="AHG311" s="35"/>
      <c r="AHH311" s="35"/>
      <c r="AHI311" s="35"/>
      <c r="AHJ311" s="35"/>
      <c r="AHK311" s="35"/>
      <c r="AHL311" s="35"/>
      <c r="AHM311" s="35"/>
      <c r="AHN311" s="35"/>
      <c r="AHO311" s="35"/>
      <c r="AHP311" s="35"/>
      <c r="AHQ311" s="35"/>
      <c r="AHR311" s="35"/>
      <c r="AHS311" s="35"/>
      <c r="AHT311" s="35"/>
      <c r="AHU311" s="35"/>
      <c r="AHV311" s="35"/>
      <c r="AHW311" s="35"/>
      <c r="AHX311" s="35"/>
      <c r="AHY311" s="35"/>
      <c r="AHZ311" s="35"/>
      <c r="AIA311" s="35"/>
      <c r="AIB311" s="35"/>
      <c r="AIC311" s="35"/>
      <c r="AID311" s="35"/>
      <c r="AIE311" s="35"/>
      <c r="AIF311" s="35"/>
      <c r="AIG311" s="35"/>
      <c r="AIH311" s="35"/>
      <c r="AII311" s="35"/>
      <c r="AIJ311" s="35"/>
      <c r="AIK311" s="35"/>
      <c r="AIL311" s="35"/>
      <c r="AIM311" s="35"/>
      <c r="AIN311" s="35"/>
      <c r="AIO311" s="35"/>
      <c r="AIP311" s="35"/>
      <c r="AIQ311" s="35"/>
      <c r="AIR311" s="35"/>
      <c r="AIS311" s="35"/>
      <c r="AIT311" s="35"/>
      <c r="AIU311" s="35"/>
      <c r="AIV311" s="35"/>
      <c r="AIW311" s="35"/>
      <c r="AIX311" s="35"/>
      <c r="AIY311" s="35"/>
      <c r="AIZ311" s="35"/>
      <c r="AJA311" s="35"/>
      <c r="AJB311" s="35"/>
      <c r="AJC311" s="35"/>
      <c r="AJD311" s="35"/>
      <c r="AJE311" s="35"/>
      <c r="AJF311" s="35"/>
      <c r="AJG311" s="35"/>
      <c r="AJH311" s="35"/>
      <c r="AJI311" s="35"/>
      <c r="AJJ311" s="35"/>
      <c r="AJK311" s="35"/>
      <c r="AJL311" s="35"/>
      <c r="AJM311" s="35"/>
      <c r="AJN311" s="35"/>
      <c r="AJO311" s="35"/>
      <c r="AJP311" s="35"/>
      <c r="AJQ311" s="35"/>
      <c r="AJR311" s="35"/>
      <c r="AJS311" s="35"/>
      <c r="AJT311" s="35"/>
      <c r="AJU311" s="35"/>
      <c r="AJV311" s="35"/>
      <c r="AJW311" s="35"/>
      <c r="AJX311" s="35"/>
      <c r="AJY311" s="35"/>
      <c r="AJZ311" s="35"/>
      <c r="AKA311" s="35"/>
      <c r="AKB311" s="35"/>
      <c r="AKC311" s="35"/>
      <c r="AKD311" s="35"/>
      <c r="AKE311" s="35"/>
      <c r="AKF311" s="35"/>
      <c r="AKG311" s="35"/>
      <c r="AKH311" s="35"/>
      <c r="AKI311" s="35"/>
      <c r="AKJ311" s="35"/>
      <c r="AKK311" s="35"/>
      <c r="AKL311" s="35"/>
      <c r="AKM311" s="35"/>
      <c r="AKN311" s="35"/>
      <c r="AKO311" s="35"/>
      <c r="AKP311" s="35"/>
      <c r="AKQ311" s="35"/>
      <c r="AKR311" s="35"/>
      <c r="AKS311" s="35"/>
      <c r="AKT311" s="35"/>
      <c r="AKU311" s="35"/>
      <c r="AKV311" s="35"/>
      <c r="AKW311" s="35"/>
      <c r="AKX311" s="35"/>
      <c r="AKY311" s="35"/>
      <c r="AKZ311" s="35"/>
      <c r="ALA311" s="35"/>
      <c r="ALB311" s="35"/>
      <c r="ALC311" s="35"/>
      <c r="ALD311" s="35"/>
      <c r="ALE311" s="35"/>
      <c r="ALF311" s="35"/>
      <c r="ALG311" s="35"/>
      <c r="ALH311" s="35"/>
      <c r="ALI311" s="35"/>
      <c r="ALJ311" s="35"/>
      <c r="ALK311" s="35"/>
      <c r="ALL311" s="35"/>
      <c r="ALM311" s="35"/>
      <c r="ALN311" s="35"/>
      <c r="ALO311" s="35"/>
      <c r="ALP311" s="35"/>
      <c r="ALQ311" s="35"/>
      <c r="ALR311" s="35"/>
      <c r="ALS311" s="35"/>
      <c r="ALT311" s="35"/>
      <c r="ALU311" s="35"/>
      <c r="ALV311" s="35"/>
      <c r="ALW311" s="35"/>
      <c r="ALX311" s="35"/>
      <c r="ALY311" s="35"/>
      <c r="ALZ311" s="35"/>
      <c r="AMA311" s="35"/>
    </row>
    <row r="312" spans="14:1015">
      <c r="N312" s="3">
        <f>Y312*info!T$4+AC312*info!T$5+AG312*info!T$6+AK312*info!T$7+N311</f>
        <v>8.8373999999999899</v>
      </c>
      <c r="P312" s="45">
        <v>272</v>
      </c>
      <c r="Q312" s="131"/>
      <c r="R312" s="131"/>
      <c r="S312" s="161">
        <f t="shared" si="157"/>
        <v>4.8715810276679858E-2</v>
      </c>
      <c r="T312" s="169">
        <f>AA311*$AA$30*$AA$34*(1-$AA$32)+AE311*$AE$30*$AE$34*(1-$AE$32)+AI311*$AI$30*$AI$34*(1-$AI$32)+AM311*$AM$30*$AM$34*(1-$AM$32)+AQ311*$AQ$30*$AQ$34*(1-$AQ$32)+AU311*$AU$30*$AU$34*(1-$AU$32)+Q312-R312+AW311+AX311+Advance!G286</f>
        <v>0.45899999999999941</v>
      </c>
      <c r="U312" s="132">
        <f t="shared" si="166"/>
        <v>0</v>
      </c>
      <c r="V312" s="165">
        <f t="shared" si="145"/>
        <v>0.45899999999999941</v>
      </c>
      <c r="W312" s="166">
        <f t="shared" si="158"/>
        <v>18.420000000000002</v>
      </c>
      <c r="X312" s="49"/>
      <c r="Y312" s="42">
        <f t="shared" si="137"/>
        <v>0</v>
      </c>
      <c r="Z312" s="46">
        <f t="shared" si="159"/>
        <v>0</v>
      </c>
      <c r="AA312" s="47">
        <f t="shared" si="146"/>
        <v>0</v>
      </c>
      <c r="AB312" s="48">
        <f t="shared" si="147"/>
        <v>0.45899999999999941</v>
      </c>
      <c r="AC312" s="49">
        <f t="shared" si="148"/>
        <v>0</v>
      </c>
      <c r="AD312" s="46">
        <f t="shared" si="160"/>
        <v>0</v>
      </c>
      <c r="AE312" s="46">
        <f t="shared" si="149"/>
        <v>100</v>
      </c>
      <c r="AF312" s="50">
        <f t="shared" si="138"/>
        <v>0.45899999999999941</v>
      </c>
      <c r="AG312" s="42">
        <f t="shared" si="161"/>
        <v>6</v>
      </c>
      <c r="AH312" s="46">
        <f t="shared" si="162"/>
        <v>-6</v>
      </c>
      <c r="AI312" s="46">
        <f t="shared" si="150"/>
        <v>200</v>
      </c>
      <c r="AJ312" s="50">
        <f t="shared" si="139"/>
        <v>0.31499999999999939</v>
      </c>
      <c r="AK312" s="42">
        <f t="shared" si="151"/>
        <v>8</v>
      </c>
      <c r="AL312" s="46">
        <f t="shared" si="163"/>
        <v>-6</v>
      </c>
      <c r="AM312" s="46">
        <f t="shared" si="152"/>
        <v>345</v>
      </c>
      <c r="AN312" s="50">
        <f t="shared" si="140"/>
        <v>2.6999999999999413E-2</v>
      </c>
      <c r="AO312" s="42">
        <f t="shared" si="153"/>
        <v>0</v>
      </c>
      <c r="AP312" s="46">
        <f t="shared" si="164"/>
        <v>0</v>
      </c>
      <c r="AQ312" s="46">
        <f t="shared" si="154"/>
        <v>0</v>
      </c>
      <c r="AR312" s="50">
        <f t="shared" si="141"/>
        <v>2.6999999999999413E-2</v>
      </c>
      <c r="AS312" s="42">
        <f t="shared" si="155"/>
        <v>0</v>
      </c>
      <c r="AT312" s="46">
        <f t="shared" si="165"/>
        <v>0</v>
      </c>
      <c r="AU312" s="46">
        <f t="shared" si="156"/>
        <v>0</v>
      </c>
      <c r="AV312" s="51">
        <f t="shared" si="142"/>
        <v>2.6999999999999413E-2</v>
      </c>
      <c r="AW312" s="42">
        <f t="shared" si="143"/>
        <v>0.45899999999999941</v>
      </c>
      <c r="AX312" s="43">
        <f t="shared" si="144"/>
        <v>-0.432</v>
      </c>
      <c r="AY312" s="42">
        <f t="shared" si="167"/>
        <v>645</v>
      </c>
      <c r="AZ312" s="52">
        <f t="shared" si="168"/>
        <v>18.420000000000002</v>
      </c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  <c r="QQ312" s="35"/>
      <c r="QR312" s="35"/>
      <c r="QS312" s="35"/>
      <c r="QT312" s="35"/>
      <c r="QU312" s="35"/>
      <c r="QV312" s="35"/>
      <c r="QW312" s="35"/>
      <c r="QX312" s="35"/>
      <c r="QY312" s="35"/>
      <c r="QZ312" s="35"/>
      <c r="RA312" s="35"/>
      <c r="RB312" s="35"/>
      <c r="RC312" s="35"/>
      <c r="RD312" s="35"/>
      <c r="RE312" s="35"/>
      <c r="RF312" s="35"/>
      <c r="RG312" s="35"/>
      <c r="RH312" s="35"/>
      <c r="RI312" s="35"/>
      <c r="RJ312" s="35"/>
      <c r="RK312" s="35"/>
      <c r="RL312" s="35"/>
      <c r="RM312" s="35"/>
      <c r="RN312" s="35"/>
      <c r="RO312" s="35"/>
      <c r="RP312" s="35"/>
      <c r="RQ312" s="35"/>
      <c r="RR312" s="35"/>
      <c r="RS312" s="35"/>
      <c r="RT312" s="35"/>
      <c r="RU312" s="35"/>
      <c r="RV312" s="35"/>
      <c r="RW312" s="35"/>
      <c r="RX312" s="35"/>
      <c r="RY312" s="35"/>
      <c r="RZ312" s="35"/>
      <c r="SA312" s="35"/>
      <c r="SB312" s="35"/>
      <c r="SC312" s="35"/>
      <c r="SD312" s="35"/>
      <c r="SE312" s="35"/>
      <c r="SF312" s="35"/>
      <c r="SG312" s="35"/>
      <c r="SH312" s="35"/>
      <c r="SI312" s="35"/>
      <c r="SJ312" s="35"/>
      <c r="SK312" s="35"/>
      <c r="SL312" s="35"/>
      <c r="SM312" s="35"/>
      <c r="SN312" s="35"/>
      <c r="SO312" s="35"/>
      <c r="SP312" s="35"/>
      <c r="SQ312" s="35"/>
      <c r="SR312" s="35"/>
      <c r="SS312" s="35"/>
      <c r="ST312" s="35"/>
      <c r="SU312" s="35"/>
      <c r="SV312" s="35"/>
      <c r="SW312" s="35"/>
      <c r="SX312" s="35"/>
      <c r="SY312" s="35"/>
      <c r="SZ312" s="35"/>
      <c r="TA312" s="35"/>
      <c r="TB312" s="35"/>
      <c r="TC312" s="35"/>
      <c r="TD312" s="35"/>
      <c r="TE312" s="35"/>
      <c r="TF312" s="35"/>
      <c r="TG312" s="35"/>
      <c r="TH312" s="35"/>
      <c r="TI312" s="35"/>
      <c r="TJ312" s="35"/>
      <c r="TK312" s="35"/>
      <c r="TL312" s="35"/>
      <c r="TM312" s="35"/>
      <c r="TN312" s="35"/>
      <c r="TO312" s="35"/>
      <c r="TP312" s="35"/>
      <c r="TQ312" s="35"/>
      <c r="TR312" s="35"/>
      <c r="TS312" s="35"/>
      <c r="TT312" s="35"/>
      <c r="TU312" s="35"/>
      <c r="TV312" s="35"/>
      <c r="TW312" s="35"/>
      <c r="TX312" s="35"/>
      <c r="TY312" s="35"/>
      <c r="TZ312" s="35"/>
      <c r="UA312" s="35"/>
      <c r="UB312" s="35"/>
      <c r="UC312" s="35"/>
      <c r="UD312" s="35"/>
      <c r="UE312" s="35"/>
      <c r="UF312" s="35"/>
      <c r="UG312" s="35"/>
      <c r="UH312" s="35"/>
      <c r="UI312" s="35"/>
      <c r="UJ312" s="35"/>
      <c r="UK312" s="35"/>
      <c r="UL312" s="35"/>
      <c r="UM312" s="35"/>
      <c r="UN312" s="35"/>
      <c r="UO312" s="35"/>
      <c r="UP312" s="35"/>
      <c r="UQ312" s="35"/>
      <c r="UR312" s="35"/>
      <c r="US312" s="35"/>
      <c r="UT312" s="35"/>
      <c r="UU312" s="35"/>
      <c r="UV312" s="35"/>
      <c r="UW312" s="35"/>
      <c r="UX312" s="35"/>
      <c r="UY312" s="35"/>
      <c r="UZ312" s="35"/>
      <c r="VA312" s="35"/>
      <c r="VB312" s="35"/>
      <c r="VC312" s="35"/>
      <c r="VD312" s="35"/>
      <c r="VE312" s="35"/>
      <c r="VF312" s="35"/>
      <c r="VG312" s="35"/>
      <c r="VH312" s="35"/>
      <c r="VI312" s="35"/>
      <c r="VJ312" s="35"/>
      <c r="VK312" s="35"/>
      <c r="VL312" s="35"/>
      <c r="VM312" s="35"/>
      <c r="VN312" s="35"/>
      <c r="VO312" s="35"/>
      <c r="VP312" s="35"/>
      <c r="VQ312" s="35"/>
      <c r="VR312" s="35"/>
      <c r="VS312" s="35"/>
      <c r="VT312" s="35"/>
      <c r="VU312" s="35"/>
      <c r="VV312" s="35"/>
      <c r="VW312" s="35"/>
      <c r="VX312" s="35"/>
      <c r="VY312" s="35"/>
      <c r="VZ312" s="35"/>
      <c r="WA312" s="35"/>
      <c r="WB312" s="35"/>
      <c r="WC312" s="35"/>
      <c r="WD312" s="35"/>
      <c r="WE312" s="35"/>
      <c r="WF312" s="35"/>
      <c r="WG312" s="35"/>
      <c r="WH312" s="35"/>
      <c r="WI312" s="35"/>
      <c r="WJ312" s="35"/>
      <c r="WK312" s="35"/>
      <c r="WL312" s="35"/>
      <c r="WM312" s="35"/>
      <c r="WN312" s="35"/>
      <c r="WO312" s="35"/>
      <c r="WP312" s="35"/>
      <c r="WQ312" s="35"/>
      <c r="WR312" s="35"/>
      <c r="WS312" s="35"/>
      <c r="WT312" s="35"/>
      <c r="WU312" s="35"/>
      <c r="WV312" s="35"/>
      <c r="WW312" s="35"/>
      <c r="WX312" s="35"/>
      <c r="WY312" s="35"/>
      <c r="WZ312" s="35"/>
      <c r="XA312" s="35"/>
      <c r="XB312" s="35"/>
      <c r="XC312" s="35"/>
      <c r="XD312" s="35"/>
      <c r="XE312" s="35"/>
      <c r="XF312" s="35"/>
      <c r="XG312" s="35"/>
      <c r="XH312" s="35"/>
      <c r="XI312" s="35"/>
      <c r="XJ312" s="35"/>
      <c r="XK312" s="35"/>
      <c r="XL312" s="35"/>
      <c r="XM312" s="35"/>
      <c r="XN312" s="35"/>
      <c r="XO312" s="35"/>
      <c r="XP312" s="35"/>
      <c r="XQ312" s="35"/>
      <c r="XR312" s="35"/>
      <c r="XS312" s="35"/>
      <c r="XT312" s="35"/>
      <c r="XU312" s="35"/>
      <c r="XV312" s="35"/>
      <c r="XW312" s="35"/>
      <c r="XX312" s="35"/>
      <c r="XY312" s="35"/>
      <c r="XZ312" s="35"/>
      <c r="YA312" s="35"/>
      <c r="YB312" s="35"/>
      <c r="YC312" s="35"/>
      <c r="YD312" s="35"/>
      <c r="YE312" s="35"/>
      <c r="YF312" s="35"/>
      <c r="YG312" s="35"/>
      <c r="YH312" s="35"/>
      <c r="YI312" s="35"/>
      <c r="YJ312" s="35"/>
      <c r="YK312" s="35"/>
      <c r="YL312" s="35"/>
      <c r="YM312" s="35"/>
      <c r="YN312" s="35"/>
      <c r="YO312" s="35"/>
      <c r="YP312" s="35"/>
      <c r="YQ312" s="35"/>
      <c r="YR312" s="35"/>
      <c r="YS312" s="35"/>
      <c r="YT312" s="35"/>
      <c r="YU312" s="35"/>
      <c r="YV312" s="35"/>
      <c r="YW312" s="35"/>
      <c r="YX312" s="35"/>
      <c r="YY312" s="35"/>
      <c r="YZ312" s="35"/>
      <c r="ZA312" s="35"/>
      <c r="ZB312" s="35"/>
      <c r="ZC312" s="35"/>
      <c r="ZD312" s="35"/>
      <c r="ZE312" s="35"/>
      <c r="ZF312" s="35"/>
      <c r="ZG312" s="35"/>
      <c r="ZH312" s="35"/>
      <c r="ZI312" s="35"/>
      <c r="ZJ312" s="35"/>
      <c r="ZK312" s="35"/>
      <c r="ZL312" s="35"/>
      <c r="ZM312" s="35"/>
      <c r="ZN312" s="35"/>
      <c r="ZO312" s="35"/>
      <c r="ZP312" s="35"/>
      <c r="ZQ312" s="35"/>
      <c r="ZR312" s="35"/>
      <c r="ZS312" s="35"/>
      <c r="ZT312" s="35"/>
      <c r="ZU312" s="35"/>
      <c r="ZV312" s="35"/>
      <c r="ZW312" s="35"/>
      <c r="ZX312" s="35"/>
      <c r="ZY312" s="35"/>
      <c r="ZZ312" s="35"/>
      <c r="AAA312" s="35"/>
      <c r="AAB312" s="35"/>
      <c r="AAC312" s="35"/>
      <c r="AAD312" s="35"/>
      <c r="AAE312" s="35"/>
      <c r="AAF312" s="35"/>
      <c r="AAG312" s="35"/>
      <c r="AAH312" s="35"/>
      <c r="AAI312" s="35"/>
      <c r="AAJ312" s="35"/>
      <c r="AAK312" s="35"/>
      <c r="AAL312" s="35"/>
      <c r="AAM312" s="35"/>
      <c r="AAN312" s="35"/>
      <c r="AAO312" s="35"/>
      <c r="AAP312" s="35"/>
      <c r="AAQ312" s="35"/>
      <c r="AAR312" s="35"/>
      <c r="AAS312" s="35"/>
      <c r="AAT312" s="35"/>
      <c r="AAU312" s="35"/>
      <c r="AAV312" s="35"/>
      <c r="AAW312" s="35"/>
      <c r="AAX312" s="35"/>
      <c r="AAY312" s="35"/>
      <c r="AAZ312" s="35"/>
      <c r="ABA312" s="35"/>
      <c r="ABB312" s="35"/>
      <c r="ABC312" s="35"/>
      <c r="ABD312" s="35"/>
      <c r="ABE312" s="35"/>
      <c r="ABF312" s="35"/>
      <c r="ABG312" s="35"/>
      <c r="ABH312" s="35"/>
      <c r="ABI312" s="35"/>
      <c r="ABJ312" s="35"/>
      <c r="ABK312" s="35"/>
      <c r="ABL312" s="35"/>
      <c r="ABM312" s="35"/>
      <c r="ABN312" s="35"/>
      <c r="ABO312" s="35"/>
      <c r="ABP312" s="35"/>
      <c r="ABQ312" s="35"/>
      <c r="ABR312" s="35"/>
      <c r="ABS312" s="35"/>
      <c r="ABT312" s="35"/>
      <c r="ABU312" s="35"/>
      <c r="ABV312" s="35"/>
      <c r="ABW312" s="35"/>
      <c r="ABX312" s="35"/>
      <c r="ABY312" s="35"/>
      <c r="ABZ312" s="35"/>
      <c r="ACA312" s="35"/>
      <c r="ACB312" s="35"/>
      <c r="ACC312" s="35"/>
      <c r="ACD312" s="35"/>
      <c r="ACE312" s="35"/>
      <c r="ACF312" s="35"/>
      <c r="ACG312" s="35"/>
      <c r="ACH312" s="35"/>
      <c r="ACI312" s="35"/>
      <c r="ACJ312" s="35"/>
      <c r="ACK312" s="35"/>
      <c r="ACL312" s="35"/>
      <c r="ACM312" s="35"/>
      <c r="ACN312" s="35"/>
      <c r="ACO312" s="35"/>
      <c r="ACP312" s="35"/>
      <c r="ACQ312" s="35"/>
      <c r="ACR312" s="35"/>
      <c r="ACS312" s="35"/>
      <c r="ACT312" s="35"/>
      <c r="ACU312" s="35"/>
      <c r="ACV312" s="35"/>
      <c r="ACW312" s="35"/>
      <c r="ACX312" s="35"/>
      <c r="ACY312" s="35"/>
      <c r="ACZ312" s="35"/>
      <c r="ADA312" s="35"/>
      <c r="ADB312" s="35"/>
      <c r="ADC312" s="35"/>
      <c r="ADD312" s="35"/>
      <c r="ADE312" s="35"/>
      <c r="ADF312" s="35"/>
      <c r="ADG312" s="35"/>
      <c r="ADH312" s="35"/>
      <c r="ADI312" s="35"/>
      <c r="ADJ312" s="35"/>
      <c r="ADK312" s="35"/>
      <c r="ADL312" s="35"/>
      <c r="ADM312" s="35"/>
      <c r="ADN312" s="35"/>
      <c r="ADO312" s="35"/>
      <c r="ADP312" s="35"/>
      <c r="ADQ312" s="35"/>
      <c r="ADR312" s="35"/>
      <c r="ADS312" s="35"/>
      <c r="ADT312" s="35"/>
      <c r="ADU312" s="35"/>
      <c r="ADV312" s="35"/>
      <c r="ADW312" s="35"/>
      <c r="ADX312" s="35"/>
      <c r="ADY312" s="35"/>
      <c r="ADZ312" s="35"/>
      <c r="AEA312" s="35"/>
      <c r="AEB312" s="35"/>
      <c r="AEC312" s="35"/>
      <c r="AED312" s="35"/>
      <c r="AEE312" s="35"/>
      <c r="AEF312" s="35"/>
      <c r="AEG312" s="35"/>
      <c r="AEH312" s="35"/>
      <c r="AEI312" s="35"/>
      <c r="AEJ312" s="35"/>
      <c r="AEK312" s="35"/>
      <c r="AEL312" s="35"/>
      <c r="AEM312" s="35"/>
      <c r="AEN312" s="35"/>
      <c r="AEO312" s="35"/>
      <c r="AEP312" s="35"/>
      <c r="AEQ312" s="35"/>
      <c r="AER312" s="35"/>
      <c r="AES312" s="35"/>
      <c r="AET312" s="35"/>
      <c r="AEU312" s="35"/>
      <c r="AEV312" s="35"/>
      <c r="AEW312" s="35"/>
      <c r="AEX312" s="35"/>
      <c r="AEY312" s="35"/>
      <c r="AEZ312" s="35"/>
      <c r="AFA312" s="35"/>
      <c r="AFB312" s="35"/>
      <c r="AFC312" s="35"/>
      <c r="AFD312" s="35"/>
      <c r="AFE312" s="35"/>
      <c r="AFF312" s="35"/>
      <c r="AFG312" s="35"/>
      <c r="AFH312" s="35"/>
      <c r="AFI312" s="35"/>
      <c r="AFJ312" s="35"/>
      <c r="AFK312" s="35"/>
      <c r="AFL312" s="35"/>
      <c r="AFM312" s="35"/>
      <c r="AFN312" s="35"/>
      <c r="AFO312" s="35"/>
      <c r="AFP312" s="35"/>
      <c r="AFQ312" s="35"/>
      <c r="AFR312" s="35"/>
      <c r="AFS312" s="35"/>
      <c r="AFT312" s="35"/>
      <c r="AFU312" s="35"/>
      <c r="AFV312" s="35"/>
      <c r="AFW312" s="35"/>
      <c r="AFX312" s="35"/>
      <c r="AFY312" s="35"/>
      <c r="AFZ312" s="35"/>
      <c r="AGA312" s="35"/>
      <c r="AGB312" s="35"/>
      <c r="AGC312" s="35"/>
      <c r="AGD312" s="35"/>
      <c r="AGE312" s="35"/>
      <c r="AGF312" s="35"/>
      <c r="AGG312" s="35"/>
      <c r="AGH312" s="35"/>
      <c r="AGI312" s="35"/>
      <c r="AGJ312" s="35"/>
      <c r="AGK312" s="35"/>
      <c r="AGL312" s="35"/>
      <c r="AGM312" s="35"/>
      <c r="AGN312" s="35"/>
      <c r="AGO312" s="35"/>
      <c r="AGP312" s="35"/>
      <c r="AGQ312" s="35"/>
      <c r="AGR312" s="35"/>
      <c r="AGS312" s="35"/>
      <c r="AGT312" s="35"/>
      <c r="AGU312" s="35"/>
      <c r="AGV312" s="35"/>
      <c r="AGW312" s="35"/>
      <c r="AGX312" s="35"/>
      <c r="AGY312" s="35"/>
      <c r="AGZ312" s="35"/>
      <c r="AHA312" s="35"/>
      <c r="AHB312" s="35"/>
      <c r="AHC312" s="35"/>
      <c r="AHD312" s="35"/>
      <c r="AHE312" s="35"/>
      <c r="AHF312" s="35"/>
      <c r="AHG312" s="35"/>
      <c r="AHH312" s="35"/>
      <c r="AHI312" s="35"/>
      <c r="AHJ312" s="35"/>
      <c r="AHK312" s="35"/>
      <c r="AHL312" s="35"/>
      <c r="AHM312" s="35"/>
      <c r="AHN312" s="35"/>
      <c r="AHO312" s="35"/>
      <c r="AHP312" s="35"/>
      <c r="AHQ312" s="35"/>
      <c r="AHR312" s="35"/>
      <c r="AHS312" s="35"/>
      <c r="AHT312" s="35"/>
      <c r="AHU312" s="35"/>
      <c r="AHV312" s="35"/>
      <c r="AHW312" s="35"/>
      <c r="AHX312" s="35"/>
      <c r="AHY312" s="35"/>
      <c r="AHZ312" s="35"/>
      <c r="AIA312" s="35"/>
      <c r="AIB312" s="35"/>
      <c r="AIC312" s="35"/>
      <c r="AID312" s="35"/>
      <c r="AIE312" s="35"/>
      <c r="AIF312" s="35"/>
      <c r="AIG312" s="35"/>
      <c r="AIH312" s="35"/>
      <c r="AII312" s="35"/>
      <c r="AIJ312" s="35"/>
      <c r="AIK312" s="35"/>
      <c r="AIL312" s="35"/>
      <c r="AIM312" s="35"/>
      <c r="AIN312" s="35"/>
      <c r="AIO312" s="35"/>
      <c r="AIP312" s="35"/>
      <c r="AIQ312" s="35"/>
      <c r="AIR312" s="35"/>
      <c r="AIS312" s="35"/>
      <c r="AIT312" s="35"/>
      <c r="AIU312" s="35"/>
      <c r="AIV312" s="35"/>
      <c r="AIW312" s="35"/>
      <c r="AIX312" s="35"/>
      <c r="AIY312" s="35"/>
      <c r="AIZ312" s="35"/>
      <c r="AJA312" s="35"/>
      <c r="AJB312" s="35"/>
      <c r="AJC312" s="35"/>
      <c r="AJD312" s="35"/>
      <c r="AJE312" s="35"/>
      <c r="AJF312" s="35"/>
      <c r="AJG312" s="35"/>
      <c r="AJH312" s="35"/>
      <c r="AJI312" s="35"/>
      <c r="AJJ312" s="35"/>
      <c r="AJK312" s="35"/>
      <c r="AJL312" s="35"/>
      <c r="AJM312" s="35"/>
      <c r="AJN312" s="35"/>
      <c r="AJO312" s="35"/>
      <c r="AJP312" s="35"/>
      <c r="AJQ312" s="35"/>
      <c r="AJR312" s="35"/>
      <c r="AJS312" s="35"/>
      <c r="AJT312" s="35"/>
      <c r="AJU312" s="35"/>
      <c r="AJV312" s="35"/>
      <c r="AJW312" s="35"/>
      <c r="AJX312" s="35"/>
      <c r="AJY312" s="35"/>
      <c r="AJZ312" s="35"/>
      <c r="AKA312" s="35"/>
      <c r="AKB312" s="35"/>
      <c r="AKC312" s="35"/>
      <c r="AKD312" s="35"/>
      <c r="AKE312" s="35"/>
      <c r="AKF312" s="35"/>
      <c r="AKG312" s="35"/>
      <c r="AKH312" s="35"/>
      <c r="AKI312" s="35"/>
      <c r="AKJ312" s="35"/>
      <c r="AKK312" s="35"/>
      <c r="AKL312" s="35"/>
      <c r="AKM312" s="35"/>
      <c r="AKN312" s="35"/>
      <c r="AKO312" s="35"/>
      <c r="AKP312" s="35"/>
      <c r="AKQ312" s="35"/>
      <c r="AKR312" s="35"/>
      <c r="AKS312" s="35"/>
      <c r="AKT312" s="35"/>
      <c r="AKU312" s="35"/>
      <c r="AKV312" s="35"/>
      <c r="AKW312" s="35"/>
      <c r="AKX312" s="35"/>
      <c r="AKY312" s="35"/>
      <c r="AKZ312" s="35"/>
      <c r="ALA312" s="35"/>
      <c r="ALB312" s="35"/>
      <c r="ALC312" s="35"/>
      <c r="ALD312" s="35"/>
      <c r="ALE312" s="35"/>
      <c r="ALF312" s="35"/>
      <c r="ALG312" s="35"/>
      <c r="ALH312" s="35"/>
      <c r="ALI312" s="35"/>
      <c r="ALJ312" s="35"/>
      <c r="ALK312" s="35"/>
      <c r="ALL312" s="35"/>
      <c r="ALM312" s="35"/>
      <c r="ALN312" s="35"/>
      <c r="ALO312" s="35"/>
      <c r="ALP312" s="35"/>
      <c r="ALQ312" s="35"/>
      <c r="ALR312" s="35"/>
      <c r="ALS312" s="35"/>
      <c r="ALT312" s="35"/>
      <c r="ALU312" s="35"/>
      <c r="ALV312" s="35"/>
      <c r="ALW312" s="35"/>
      <c r="ALX312" s="35"/>
      <c r="ALY312" s="35"/>
      <c r="ALZ312" s="35"/>
      <c r="AMA312" s="35"/>
    </row>
    <row r="313" spans="14:1015">
      <c r="N313" s="3">
        <f>Y313*info!T$4+AC313*info!T$5+AG313*info!T$6+AK313*info!T$7+N312</f>
        <v>8.8913999999999902</v>
      </c>
      <c r="P313" s="45">
        <v>273</v>
      </c>
      <c r="Q313" s="131"/>
      <c r="R313" s="131"/>
      <c r="S313" s="161">
        <f t="shared" si="157"/>
        <v>4.8879446640316224E-2</v>
      </c>
      <c r="T313" s="169">
        <f>AA312*$AA$30*$AA$34*(1-$AA$32)+AE312*$AE$30*$AE$34*(1-$AE$32)+AI312*$AI$30*$AI$34*(1-$AI$32)+AM312*$AM$30*$AM$34*(1-$AM$32)+AQ312*$AQ$30*$AQ$34*(1-$AQ$32)+AU312*$AU$30*$AU$34*(1-$AU$32)+Q313-R313+AW312+AX312+Advance!G287</f>
        <v>0.48749999999999943</v>
      </c>
      <c r="U313" s="132">
        <f t="shared" si="166"/>
        <v>0</v>
      </c>
      <c r="V313" s="165">
        <f t="shared" si="145"/>
        <v>0.48749999999999943</v>
      </c>
      <c r="W313" s="166">
        <f t="shared" si="158"/>
        <v>18.491999999999997</v>
      </c>
      <c r="X313" s="49"/>
      <c r="Y313" s="42">
        <f t="shared" si="137"/>
        <v>0</v>
      </c>
      <c r="Z313" s="46">
        <f t="shared" si="159"/>
        <v>0</v>
      </c>
      <c r="AA313" s="47">
        <f t="shared" si="146"/>
        <v>0</v>
      </c>
      <c r="AB313" s="48">
        <f t="shared" si="147"/>
        <v>0.48749999999999943</v>
      </c>
      <c r="AC313" s="49">
        <f t="shared" si="148"/>
        <v>0</v>
      </c>
      <c r="AD313" s="46">
        <f t="shared" si="160"/>
        <v>0</v>
      </c>
      <c r="AE313" s="46">
        <f t="shared" si="149"/>
        <v>100</v>
      </c>
      <c r="AF313" s="50">
        <f t="shared" si="138"/>
        <v>0.48749999999999943</v>
      </c>
      <c r="AG313" s="42">
        <f t="shared" si="161"/>
        <v>6</v>
      </c>
      <c r="AH313" s="46">
        <f t="shared" si="162"/>
        <v>-6</v>
      </c>
      <c r="AI313" s="46">
        <f t="shared" si="150"/>
        <v>200</v>
      </c>
      <c r="AJ313" s="50">
        <f t="shared" si="139"/>
        <v>0.34349999999999942</v>
      </c>
      <c r="AK313" s="42">
        <f t="shared" si="151"/>
        <v>9</v>
      </c>
      <c r="AL313" s="46">
        <f t="shared" si="163"/>
        <v>-7</v>
      </c>
      <c r="AM313" s="46">
        <f t="shared" si="152"/>
        <v>347</v>
      </c>
      <c r="AN313" s="50">
        <f t="shared" si="140"/>
        <v>1.9499999999999462E-2</v>
      </c>
      <c r="AO313" s="42">
        <f t="shared" si="153"/>
        <v>0</v>
      </c>
      <c r="AP313" s="46">
        <f t="shared" si="164"/>
        <v>0</v>
      </c>
      <c r="AQ313" s="46">
        <f t="shared" si="154"/>
        <v>0</v>
      </c>
      <c r="AR313" s="50">
        <f t="shared" si="141"/>
        <v>1.9499999999999462E-2</v>
      </c>
      <c r="AS313" s="42">
        <f t="shared" si="155"/>
        <v>0</v>
      </c>
      <c r="AT313" s="46">
        <f t="shared" si="165"/>
        <v>0</v>
      </c>
      <c r="AU313" s="46">
        <f t="shared" si="156"/>
        <v>0</v>
      </c>
      <c r="AV313" s="51">
        <f t="shared" si="142"/>
        <v>1.9499999999999462E-2</v>
      </c>
      <c r="AW313" s="42">
        <f t="shared" si="143"/>
        <v>0.48749999999999943</v>
      </c>
      <c r="AX313" s="43">
        <f t="shared" si="144"/>
        <v>-0.46799999999999997</v>
      </c>
      <c r="AY313" s="42">
        <f t="shared" si="167"/>
        <v>647</v>
      </c>
      <c r="AZ313" s="52">
        <f t="shared" si="168"/>
        <v>18.491999999999997</v>
      </c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  <c r="QQ313" s="35"/>
      <c r="QR313" s="35"/>
      <c r="QS313" s="35"/>
      <c r="QT313" s="35"/>
      <c r="QU313" s="35"/>
      <c r="QV313" s="35"/>
      <c r="QW313" s="35"/>
      <c r="QX313" s="35"/>
      <c r="QY313" s="35"/>
      <c r="QZ313" s="35"/>
      <c r="RA313" s="35"/>
      <c r="RB313" s="35"/>
      <c r="RC313" s="35"/>
      <c r="RD313" s="35"/>
      <c r="RE313" s="35"/>
      <c r="RF313" s="35"/>
      <c r="RG313" s="35"/>
      <c r="RH313" s="35"/>
      <c r="RI313" s="35"/>
      <c r="RJ313" s="35"/>
      <c r="RK313" s="35"/>
      <c r="RL313" s="35"/>
      <c r="RM313" s="35"/>
      <c r="RN313" s="35"/>
      <c r="RO313" s="35"/>
      <c r="RP313" s="35"/>
      <c r="RQ313" s="35"/>
      <c r="RR313" s="35"/>
      <c r="RS313" s="35"/>
      <c r="RT313" s="35"/>
      <c r="RU313" s="35"/>
      <c r="RV313" s="35"/>
      <c r="RW313" s="35"/>
      <c r="RX313" s="35"/>
      <c r="RY313" s="35"/>
      <c r="RZ313" s="35"/>
      <c r="SA313" s="35"/>
      <c r="SB313" s="35"/>
      <c r="SC313" s="35"/>
      <c r="SD313" s="35"/>
      <c r="SE313" s="35"/>
      <c r="SF313" s="35"/>
      <c r="SG313" s="35"/>
      <c r="SH313" s="35"/>
      <c r="SI313" s="35"/>
      <c r="SJ313" s="35"/>
      <c r="SK313" s="35"/>
      <c r="SL313" s="35"/>
      <c r="SM313" s="35"/>
      <c r="SN313" s="35"/>
      <c r="SO313" s="35"/>
      <c r="SP313" s="35"/>
      <c r="SQ313" s="35"/>
      <c r="SR313" s="35"/>
      <c r="SS313" s="35"/>
      <c r="ST313" s="35"/>
      <c r="SU313" s="35"/>
      <c r="SV313" s="35"/>
      <c r="SW313" s="35"/>
      <c r="SX313" s="35"/>
      <c r="SY313" s="35"/>
      <c r="SZ313" s="35"/>
      <c r="TA313" s="35"/>
      <c r="TB313" s="35"/>
      <c r="TC313" s="35"/>
      <c r="TD313" s="35"/>
      <c r="TE313" s="35"/>
      <c r="TF313" s="35"/>
      <c r="TG313" s="35"/>
      <c r="TH313" s="35"/>
      <c r="TI313" s="35"/>
      <c r="TJ313" s="35"/>
      <c r="TK313" s="35"/>
      <c r="TL313" s="35"/>
      <c r="TM313" s="35"/>
      <c r="TN313" s="35"/>
      <c r="TO313" s="35"/>
      <c r="TP313" s="35"/>
      <c r="TQ313" s="35"/>
      <c r="TR313" s="35"/>
      <c r="TS313" s="35"/>
      <c r="TT313" s="35"/>
      <c r="TU313" s="35"/>
      <c r="TV313" s="35"/>
      <c r="TW313" s="35"/>
      <c r="TX313" s="35"/>
      <c r="TY313" s="35"/>
      <c r="TZ313" s="35"/>
      <c r="UA313" s="35"/>
      <c r="UB313" s="35"/>
      <c r="UC313" s="35"/>
      <c r="UD313" s="35"/>
      <c r="UE313" s="35"/>
      <c r="UF313" s="35"/>
      <c r="UG313" s="35"/>
      <c r="UH313" s="35"/>
      <c r="UI313" s="35"/>
      <c r="UJ313" s="35"/>
      <c r="UK313" s="35"/>
      <c r="UL313" s="35"/>
      <c r="UM313" s="35"/>
      <c r="UN313" s="35"/>
      <c r="UO313" s="35"/>
      <c r="UP313" s="35"/>
      <c r="UQ313" s="35"/>
      <c r="UR313" s="35"/>
      <c r="US313" s="35"/>
      <c r="UT313" s="35"/>
      <c r="UU313" s="35"/>
      <c r="UV313" s="35"/>
      <c r="UW313" s="35"/>
      <c r="UX313" s="35"/>
      <c r="UY313" s="35"/>
      <c r="UZ313" s="35"/>
      <c r="VA313" s="35"/>
      <c r="VB313" s="35"/>
      <c r="VC313" s="35"/>
      <c r="VD313" s="35"/>
      <c r="VE313" s="35"/>
      <c r="VF313" s="35"/>
      <c r="VG313" s="35"/>
      <c r="VH313" s="35"/>
      <c r="VI313" s="35"/>
      <c r="VJ313" s="35"/>
      <c r="VK313" s="35"/>
      <c r="VL313" s="35"/>
      <c r="VM313" s="35"/>
      <c r="VN313" s="35"/>
      <c r="VO313" s="35"/>
      <c r="VP313" s="35"/>
      <c r="VQ313" s="35"/>
      <c r="VR313" s="35"/>
      <c r="VS313" s="35"/>
      <c r="VT313" s="35"/>
      <c r="VU313" s="35"/>
      <c r="VV313" s="35"/>
      <c r="VW313" s="35"/>
      <c r="VX313" s="35"/>
      <c r="VY313" s="35"/>
      <c r="VZ313" s="35"/>
      <c r="WA313" s="35"/>
      <c r="WB313" s="35"/>
      <c r="WC313" s="35"/>
      <c r="WD313" s="35"/>
      <c r="WE313" s="35"/>
      <c r="WF313" s="35"/>
      <c r="WG313" s="35"/>
      <c r="WH313" s="35"/>
      <c r="WI313" s="35"/>
      <c r="WJ313" s="35"/>
      <c r="WK313" s="35"/>
      <c r="WL313" s="35"/>
      <c r="WM313" s="35"/>
      <c r="WN313" s="35"/>
      <c r="WO313" s="35"/>
      <c r="WP313" s="35"/>
      <c r="WQ313" s="35"/>
      <c r="WR313" s="35"/>
      <c r="WS313" s="35"/>
      <c r="WT313" s="35"/>
      <c r="WU313" s="35"/>
      <c r="WV313" s="35"/>
      <c r="WW313" s="35"/>
      <c r="WX313" s="35"/>
      <c r="WY313" s="35"/>
      <c r="WZ313" s="35"/>
      <c r="XA313" s="35"/>
      <c r="XB313" s="35"/>
      <c r="XC313" s="35"/>
      <c r="XD313" s="35"/>
      <c r="XE313" s="35"/>
      <c r="XF313" s="35"/>
      <c r="XG313" s="35"/>
      <c r="XH313" s="35"/>
      <c r="XI313" s="35"/>
      <c r="XJ313" s="35"/>
      <c r="XK313" s="35"/>
      <c r="XL313" s="35"/>
      <c r="XM313" s="35"/>
      <c r="XN313" s="35"/>
      <c r="XO313" s="35"/>
      <c r="XP313" s="35"/>
      <c r="XQ313" s="35"/>
      <c r="XR313" s="35"/>
      <c r="XS313" s="35"/>
      <c r="XT313" s="35"/>
      <c r="XU313" s="35"/>
      <c r="XV313" s="35"/>
      <c r="XW313" s="35"/>
      <c r="XX313" s="35"/>
      <c r="XY313" s="35"/>
      <c r="XZ313" s="35"/>
      <c r="YA313" s="35"/>
      <c r="YB313" s="35"/>
      <c r="YC313" s="35"/>
      <c r="YD313" s="35"/>
      <c r="YE313" s="35"/>
      <c r="YF313" s="35"/>
      <c r="YG313" s="35"/>
      <c r="YH313" s="35"/>
      <c r="YI313" s="35"/>
      <c r="YJ313" s="35"/>
      <c r="YK313" s="35"/>
      <c r="YL313" s="35"/>
      <c r="YM313" s="35"/>
      <c r="YN313" s="35"/>
      <c r="YO313" s="35"/>
      <c r="YP313" s="35"/>
      <c r="YQ313" s="35"/>
      <c r="YR313" s="35"/>
      <c r="YS313" s="35"/>
      <c r="YT313" s="35"/>
      <c r="YU313" s="35"/>
      <c r="YV313" s="35"/>
      <c r="YW313" s="35"/>
      <c r="YX313" s="35"/>
      <c r="YY313" s="35"/>
      <c r="YZ313" s="35"/>
      <c r="ZA313" s="35"/>
      <c r="ZB313" s="35"/>
      <c r="ZC313" s="35"/>
      <c r="ZD313" s="35"/>
      <c r="ZE313" s="35"/>
      <c r="ZF313" s="35"/>
      <c r="ZG313" s="35"/>
      <c r="ZH313" s="35"/>
      <c r="ZI313" s="35"/>
      <c r="ZJ313" s="35"/>
      <c r="ZK313" s="35"/>
      <c r="ZL313" s="35"/>
      <c r="ZM313" s="35"/>
      <c r="ZN313" s="35"/>
      <c r="ZO313" s="35"/>
      <c r="ZP313" s="35"/>
      <c r="ZQ313" s="35"/>
      <c r="ZR313" s="35"/>
      <c r="ZS313" s="35"/>
      <c r="ZT313" s="35"/>
      <c r="ZU313" s="35"/>
      <c r="ZV313" s="35"/>
      <c r="ZW313" s="35"/>
      <c r="ZX313" s="35"/>
      <c r="ZY313" s="35"/>
      <c r="ZZ313" s="35"/>
      <c r="AAA313" s="35"/>
      <c r="AAB313" s="35"/>
      <c r="AAC313" s="35"/>
      <c r="AAD313" s="35"/>
      <c r="AAE313" s="35"/>
      <c r="AAF313" s="35"/>
      <c r="AAG313" s="35"/>
      <c r="AAH313" s="35"/>
      <c r="AAI313" s="35"/>
      <c r="AAJ313" s="35"/>
      <c r="AAK313" s="35"/>
      <c r="AAL313" s="35"/>
      <c r="AAM313" s="35"/>
      <c r="AAN313" s="35"/>
      <c r="AAO313" s="35"/>
      <c r="AAP313" s="35"/>
      <c r="AAQ313" s="35"/>
      <c r="AAR313" s="35"/>
      <c r="AAS313" s="35"/>
      <c r="AAT313" s="35"/>
      <c r="AAU313" s="35"/>
      <c r="AAV313" s="35"/>
      <c r="AAW313" s="35"/>
      <c r="AAX313" s="35"/>
      <c r="AAY313" s="35"/>
      <c r="AAZ313" s="35"/>
      <c r="ABA313" s="35"/>
      <c r="ABB313" s="35"/>
      <c r="ABC313" s="35"/>
      <c r="ABD313" s="35"/>
      <c r="ABE313" s="35"/>
      <c r="ABF313" s="35"/>
      <c r="ABG313" s="35"/>
      <c r="ABH313" s="35"/>
      <c r="ABI313" s="35"/>
      <c r="ABJ313" s="35"/>
      <c r="ABK313" s="35"/>
      <c r="ABL313" s="35"/>
      <c r="ABM313" s="35"/>
      <c r="ABN313" s="35"/>
      <c r="ABO313" s="35"/>
      <c r="ABP313" s="35"/>
      <c r="ABQ313" s="35"/>
      <c r="ABR313" s="35"/>
      <c r="ABS313" s="35"/>
      <c r="ABT313" s="35"/>
      <c r="ABU313" s="35"/>
      <c r="ABV313" s="35"/>
      <c r="ABW313" s="35"/>
      <c r="ABX313" s="35"/>
      <c r="ABY313" s="35"/>
      <c r="ABZ313" s="35"/>
      <c r="ACA313" s="35"/>
      <c r="ACB313" s="35"/>
      <c r="ACC313" s="35"/>
      <c r="ACD313" s="35"/>
      <c r="ACE313" s="35"/>
      <c r="ACF313" s="35"/>
      <c r="ACG313" s="35"/>
      <c r="ACH313" s="35"/>
      <c r="ACI313" s="35"/>
      <c r="ACJ313" s="35"/>
      <c r="ACK313" s="35"/>
      <c r="ACL313" s="35"/>
      <c r="ACM313" s="35"/>
      <c r="ACN313" s="35"/>
      <c r="ACO313" s="35"/>
      <c r="ACP313" s="35"/>
      <c r="ACQ313" s="35"/>
      <c r="ACR313" s="35"/>
      <c r="ACS313" s="35"/>
      <c r="ACT313" s="35"/>
      <c r="ACU313" s="35"/>
      <c r="ACV313" s="35"/>
      <c r="ACW313" s="35"/>
      <c r="ACX313" s="35"/>
      <c r="ACY313" s="35"/>
      <c r="ACZ313" s="35"/>
      <c r="ADA313" s="35"/>
      <c r="ADB313" s="35"/>
      <c r="ADC313" s="35"/>
      <c r="ADD313" s="35"/>
      <c r="ADE313" s="35"/>
      <c r="ADF313" s="35"/>
      <c r="ADG313" s="35"/>
      <c r="ADH313" s="35"/>
      <c r="ADI313" s="35"/>
      <c r="ADJ313" s="35"/>
      <c r="ADK313" s="35"/>
      <c r="ADL313" s="35"/>
      <c r="ADM313" s="35"/>
      <c r="ADN313" s="35"/>
      <c r="ADO313" s="35"/>
      <c r="ADP313" s="35"/>
      <c r="ADQ313" s="35"/>
      <c r="ADR313" s="35"/>
      <c r="ADS313" s="35"/>
      <c r="ADT313" s="35"/>
      <c r="ADU313" s="35"/>
      <c r="ADV313" s="35"/>
      <c r="ADW313" s="35"/>
      <c r="ADX313" s="35"/>
      <c r="ADY313" s="35"/>
      <c r="ADZ313" s="35"/>
      <c r="AEA313" s="35"/>
      <c r="AEB313" s="35"/>
      <c r="AEC313" s="35"/>
      <c r="AED313" s="35"/>
      <c r="AEE313" s="35"/>
      <c r="AEF313" s="35"/>
      <c r="AEG313" s="35"/>
      <c r="AEH313" s="35"/>
      <c r="AEI313" s="35"/>
      <c r="AEJ313" s="35"/>
      <c r="AEK313" s="35"/>
      <c r="AEL313" s="35"/>
      <c r="AEM313" s="35"/>
      <c r="AEN313" s="35"/>
      <c r="AEO313" s="35"/>
      <c r="AEP313" s="35"/>
      <c r="AEQ313" s="35"/>
      <c r="AER313" s="35"/>
      <c r="AES313" s="35"/>
      <c r="AET313" s="35"/>
      <c r="AEU313" s="35"/>
      <c r="AEV313" s="35"/>
      <c r="AEW313" s="35"/>
      <c r="AEX313" s="35"/>
      <c r="AEY313" s="35"/>
      <c r="AEZ313" s="35"/>
      <c r="AFA313" s="35"/>
      <c r="AFB313" s="35"/>
      <c r="AFC313" s="35"/>
      <c r="AFD313" s="35"/>
      <c r="AFE313" s="35"/>
      <c r="AFF313" s="35"/>
      <c r="AFG313" s="35"/>
      <c r="AFH313" s="35"/>
      <c r="AFI313" s="35"/>
      <c r="AFJ313" s="35"/>
      <c r="AFK313" s="35"/>
      <c r="AFL313" s="35"/>
      <c r="AFM313" s="35"/>
      <c r="AFN313" s="35"/>
      <c r="AFO313" s="35"/>
      <c r="AFP313" s="35"/>
      <c r="AFQ313" s="35"/>
      <c r="AFR313" s="35"/>
      <c r="AFS313" s="35"/>
      <c r="AFT313" s="35"/>
      <c r="AFU313" s="35"/>
      <c r="AFV313" s="35"/>
      <c r="AFW313" s="35"/>
      <c r="AFX313" s="35"/>
      <c r="AFY313" s="35"/>
      <c r="AFZ313" s="35"/>
      <c r="AGA313" s="35"/>
      <c r="AGB313" s="35"/>
      <c r="AGC313" s="35"/>
      <c r="AGD313" s="35"/>
      <c r="AGE313" s="35"/>
      <c r="AGF313" s="35"/>
      <c r="AGG313" s="35"/>
      <c r="AGH313" s="35"/>
      <c r="AGI313" s="35"/>
      <c r="AGJ313" s="35"/>
      <c r="AGK313" s="35"/>
      <c r="AGL313" s="35"/>
      <c r="AGM313" s="35"/>
      <c r="AGN313" s="35"/>
      <c r="AGO313" s="35"/>
      <c r="AGP313" s="35"/>
      <c r="AGQ313" s="35"/>
      <c r="AGR313" s="35"/>
      <c r="AGS313" s="35"/>
      <c r="AGT313" s="35"/>
      <c r="AGU313" s="35"/>
      <c r="AGV313" s="35"/>
      <c r="AGW313" s="35"/>
      <c r="AGX313" s="35"/>
      <c r="AGY313" s="35"/>
      <c r="AGZ313" s="35"/>
      <c r="AHA313" s="35"/>
      <c r="AHB313" s="35"/>
      <c r="AHC313" s="35"/>
      <c r="AHD313" s="35"/>
      <c r="AHE313" s="35"/>
      <c r="AHF313" s="35"/>
      <c r="AHG313" s="35"/>
      <c r="AHH313" s="35"/>
      <c r="AHI313" s="35"/>
      <c r="AHJ313" s="35"/>
      <c r="AHK313" s="35"/>
      <c r="AHL313" s="35"/>
      <c r="AHM313" s="35"/>
      <c r="AHN313" s="35"/>
      <c r="AHO313" s="35"/>
      <c r="AHP313" s="35"/>
      <c r="AHQ313" s="35"/>
      <c r="AHR313" s="35"/>
      <c r="AHS313" s="35"/>
      <c r="AHT313" s="35"/>
      <c r="AHU313" s="35"/>
      <c r="AHV313" s="35"/>
      <c r="AHW313" s="35"/>
      <c r="AHX313" s="35"/>
      <c r="AHY313" s="35"/>
      <c r="AHZ313" s="35"/>
      <c r="AIA313" s="35"/>
      <c r="AIB313" s="35"/>
      <c r="AIC313" s="35"/>
      <c r="AID313" s="35"/>
      <c r="AIE313" s="35"/>
      <c r="AIF313" s="35"/>
      <c r="AIG313" s="35"/>
      <c r="AIH313" s="35"/>
      <c r="AII313" s="35"/>
      <c r="AIJ313" s="35"/>
      <c r="AIK313" s="35"/>
      <c r="AIL313" s="35"/>
      <c r="AIM313" s="35"/>
      <c r="AIN313" s="35"/>
      <c r="AIO313" s="35"/>
      <c r="AIP313" s="35"/>
      <c r="AIQ313" s="35"/>
      <c r="AIR313" s="35"/>
      <c r="AIS313" s="35"/>
      <c r="AIT313" s="35"/>
      <c r="AIU313" s="35"/>
      <c r="AIV313" s="35"/>
      <c r="AIW313" s="35"/>
      <c r="AIX313" s="35"/>
      <c r="AIY313" s="35"/>
      <c r="AIZ313" s="35"/>
      <c r="AJA313" s="35"/>
      <c r="AJB313" s="35"/>
      <c r="AJC313" s="35"/>
      <c r="AJD313" s="35"/>
      <c r="AJE313" s="35"/>
      <c r="AJF313" s="35"/>
      <c r="AJG313" s="35"/>
      <c r="AJH313" s="35"/>
      <c r="AJI313" s="35"/>
      <c r="AJJ313" s="35"/>
      <c r="AJK313" s="35"/>
      <c r="AJL313" s="35"/>
      <c r="AJM313" s="35"/>
      <c r="AJN313" s="35"/>
      <c r="AJO313" s="35"/>
      <c r="AJP313" s="35"/>
      <c r="AJQ313" s="35"/>
      <c r="AJR313" s="35"/>
      <c r="AJS313" s="35"/>
      <c r="AJT313" s="35"/>
      <c r="AJU313" s="35"/>
      <c r="AJV313" s="35"/>
      <c r="AJW313" s="35"/>
      <c r="AJX313" s="35"/>
      <c r="AJY313" s="35"/>
      <c r="AJZ313" s="35"/>
      <c r="AKA313" s="35"/>
      <c r="AKB313" s="35"/>
      <c r="AKC313" s="35"/>
      <c r="AKD313" s="35"/>
      <c r="AKE313" s="35"/>
      <c r="AKF313" s="35"/>
      <c r="AKG313" s="35"/>
      <c r="AKH313" s="35"/>
      <c r="AKI313" s="35"/>
      <c r="AKJ313" s="35"/>
      <c r="AKK313" s="35"/>
      <c r="AKL313" s="35"/>
      <c r="AKM313" s="35"/>
      <c r="AKN313" s="35"/>
      <c r="AKO313" s="35"/>
      <c r="AKP313" s="35"/>
      <c r="AKQ313" s="35"/>
      <c r="AKR313" s="35"/>
      <c r="AKS313" s="35"/>
      <c r="AKT313" s="35"/>
      <c r="AKU313" s="35"/>
      <c r="AKV313" s="35"/>
      <c r="AKW313" s="35"/>
      <c r="AKX313" s="35"/>
      <c r="AKY313" s="35"/>
      <c r="AKZ313" s="35"/>
      <c r="ALA313" s="35"/>
      <c r="ALB313" s="35"/>
      <c r="ALC313" s="35"/>
      <c r="ALD313" s="35"/>
      <c r="ALE313" s="35"/>
      <c r="ALF313" s="35"/>
      <c r="ALG313" s="35"/>
      <c r="ALH313" s="35"/>
      <c r="ALI313" s="35"/>
      <c r="ALJ313" s="35"/>
      <c r="ALK313" s="35"/>
      <c r="ALL313" s="35"/>
      <c r="ALM313" s="35"/>
      <c r="ALN313" s="35"/>
      <c r="ALO313" s="35"/>
      <c r="ALP313" s="35"/>
      <c r="ALQ313" s="35"/>
      <c r="ALR313" s="35"/>
      <c r="ALS313" s="35"/>
      <c r="ALT313" s="35"/>
      <c r="ALU313" s="35"/>
      <c r="ALV313" s="35"/>
      <c r="ALW313" s="35"/>
      <c r="ALX313" s="35"/>
      <c r="ALY313" s="35"/>
      <c r="ALZ313" s="35"/>
      <c r="AMA313" s="35"/>
    </row>
    <row r="314" spans="14:1015">
      <c r="N314" s="3">
        <f>Y314*info!T$4+AC314*info!T$5+AG314*info!T$6+AK314*info!T$7+N313</f>
        <v>8.9453999999999905</v>
      </c>
      <c r="P314" s="45">
        <v>274</v>
      </c>
      <c r="Q314" s="131"/>
      <c r="R314" s="131"/>
      <c r="S314" s="161">
        <f t="shared" si="157"/>
        <v>4.9043083003952583E-2</v>
      </c>
      <c r="T314" s="169">
        <f>AA313*$AA$30*$AA$34*(1-$AA$32)+AE313*$AE$30*$AE$34*(1-$AE$32)+AI313*$AI$30*$AI$34*(1-$AI$32)+AM313*$AM$30*$AM$34*(1-$AM$32)+AQ313*$AQ$30*$AQ$34*(1-$AQ$32)+AU313*$AU$30*$AU$34*(1-$AU$32)+Q314-R314+AW313+AX313+Advance!G288</f>
        <v>0.48179999999999956</v>
      </c>
      <c r="U314" s="132">
        <f t="shared" si="166"/>
        <v>0</v>
      </c>
      <c r="V314" s="165">
        <f t="shared" si="145"/>
        <v>0.48179999999999956</v>
      </c>
      <c r="W314" s="166">
        <f t="shared" si="158"/>
        <v>18.564</v>
      </c>
      <c r="X314" s="49"/>
      <c r="Y314" s="42">
        <f t="shared" si="137"/>
        <v>0</v>
      </c>
      <c r="Z314" s="46">
        <f t="shared" si="159"/>
        <v>0</v>
      </c>
      <c r="AA314" s="47">
        <f t="shared" si="146"/>
        <v>0</v>
      </c>
      <c r="AB314" s="48">
        <f t="shared" si="147"/>
        <v>0.48179999999999956</v>
      </c>
      <c r="AC314" s="49">
        <f t="shared" si="148"/>
        <v>0</v>
      </c>
      <c r="AD314" s="46">
        <f t="shared" si="160"/>
        <v>0</v>
      </c>
      <c r="AE314" s="46">
        <f t="shared" si="149"/>
        <v>100</v>
      </c>
      <c r="AF314" s="50">
        <f t="shared" si="138"/>
        <v>0.48179999999999956</v>
      </c>
      <c r="AG314" s="42">
        <f t="shared" si="161"/>
        <v>7</v>
      </c>
      <c r="AH314" s="46">
        <f t="shared" si="162"/>
        <v>-7</v>
      </c>
      <c r="AI314" s="46">
        <f t="shared" si="150"/>
        <v>200</v>
      </c>
      <c r="AJ314" s="50">
        <f t="shared" si="139"/>
        <v>0.31379999999999952</v>
      </c>
      <c r="AK314" s="42">
        <f t="shared" si="151"/>
        <v>8</v>
      </c>
      <c r="AL314" s="46">
        <f t="shared" si="163"/>
        <v>-6</v>
      </c>
      <c r="AM314" s="46">
        <f t="shared" si="152"/>
        <v>349</v>
      </c>
      <c r="AN314" s="50">
        <f t="shared" si="140"/>
        <v>2.5799999999999546E-2</v>
      </c>
      <c r="AO314" s="42">
        <f t="shared" si="153"/>
        <v>0</v>
      </c>
      <c r="AP314" s="46">
        <f t="shared" si="164"/>
        <v>0</v>
      </c>
      <c r="AQ314" s="46">
        <f t="shared" si="154"/>
        <v>0</v>
      </c>
      <c r="AR314" s="50">
        <f t="shared" si="141"/>
        <v>2.5799999999999546E-2</v>
      </c>
      <c r="AS314" s="42">
        <f t="shared" si="155"/>
        <v>0</v>
      </c>
      <c r="AT314" s="46">
        <f t="shared" si="165"/>
        <v>0</v>
      </c>
      <c r="AU314" s="46">
        <f t="shared" si="156"/>
        <v>0</v>
      </c>
      <c r="AV314" s="51">
        <f t="shared" si="142"/>
        <v>2.5799999999999546E-2</v>
      </c>
      <c r="AW314" s="42">
        <f t="shared" si="143"/>
        <v>0.48179999999999956</v>
      </c>
      <c r="AX314" s="43">
        <f t="shared" si="144"/>
        <v>-0.45599999999999996</v>
      </c>
      <c r="AY314" s="42">
        <f t="shared" si="167"/>
        <v>649</v>
      </c>
      <c r="AZ314" s="52">
        <f t="shared" si="168"/>
        <v>18.564</v>
      </c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  <c r="QQ314" s="35"/>
      <c r="QR314" s="35"/>
      <c r="QS314" s="35"/>
      <c r="QT314" s="35"/>
      <c r="QU314" s="35"/>
      <c r="QV314" s="35"/>
      <c r="QW314" s="35"/>
      <c r="QX314" s="35"/>
      <c r="QY314" s="35"/>
      <c r="QZ314" s="35"/>
      <c r="RA314" s="35"/>
      <c r="RB314" s="35"/>
      <c r="RC314" s="35"/>
      <c r="RD314" s="35"/>
      <c r="RE314" s="35"/>
      <c r="RF314" s="35"/>
      <c r="RG314" s="35"/>
      <c r="RH314" s="35"/>
      <c r="RI314" s="35"/>
      <c r="RJ314" s="35"/>
      <c r="RK314" s="35"/>
      <c r="RL314" s="35"/>
      <c r="RM314" s="35"/>
      <c r="RN314" s="35"/>
      <c r="RO314" s="35"/>
      <c r="RP314" s="35"/>
      <c r="RQ314" s="35"/>
      <c r="RR314" s="35"/>
      <c r="RS314" s="35"/>
      <c r="RT314" s="35"/>
      <c r="RU314" s="35"/>
      <c r="RV314" s="35"/>
      <c r="RW314" s="35"/>
      <c r="RX314" s="35"/>
      <c r="RY314" s="35"/>
      <c r="RZ314" s="35"/>
      <c r="SA314" s="35"/>
      <c r="SB314" s="35"/>
      <c r="SC314" s="35"/>
      <c r="SD314" s="35"/>
      <c r="SE314" s="35"/>
      <c r="SF314" s="35"/>
      <c r="SG314" s="35"/>
      <c r="SH314" s="35"/>
      <c r="SI314" s="35"/>
      <c r="SJ314" s="35"/>
      <c r="SK314" s="35"/>
      <c r="SL314" s="35"/>
      <c r="SM314" s="35"/>
      <c r="SN314" s="35"/>
      <c r="SO314" s="35"/>
      <c r="SP314" s="35"/>
      <c r="SQ314" s="35"/>
      <c r="SR314" s="35"/>
      <c r="SS314" s="35"/>
      <c r="ST314" s="35"/>
      <c r="SU314" s="35"/>
      <c r="SV314" s="35"/>
      <c r="SW314" s="35"/>
      <c r="SX314" s="35"/>
      <c r="SY314" s="35"/>
      <c r="SZ314" s="35"/>
      <c r="TA314" s="35"/>
      <c r="TB314" s="35"/>
      <c r="TC314" s="35"/>
      <c r="TD314" s="35"/>
      <c r="TE314" s="35"/>
      <c r="TF314" s="35"/>
      <c r="TG314" s="35"/>
      <c r="TH314" s="35"/>
      <c r="TI314" s="35"/>
      <c r="TJ314" s="35"/>
      <c r="TK314" s="35"/>
      <c r="TL314" s="35"/>
      <c r="TM314" s="35"/>
      <c r="TN314" s="35"/>
      <c r="TO314" s="35"/>
      <c r="TP314" s="35"/>
      <c r="TQ314" s="35"/>
      <c r="TR314" s="35"/>
      <c r="TS314" s="35"/>
      <c r="TT314" s="35"/>
      <c r="TU314" s="35"/>
      <c r="TV314" s="35"/>
      <c r="TW314" s="35"/>
      <c r="TX314" s="35"/>
      <c r="TY314" s="35"/>
      <c r="TZ314" s="35"/>
      <c r="UA314" s="35"/>
      <c r="UB314" s="35"/>
      <c r="UC314" s="35"/>
      <c r="UD314" s="35"/>
      <c r="UE314" s="35"/>
      <c r="UF314" s="35"/>
      <c r="UG314" s="35"/>
      <c r="UH314" s="35"/>
      <c r="UI314" s="35"/>
      <c r="UJ314" s="35"/>
      <c r="UK314" s="35"/>
      <c r="UL314" s="35"/>
      <c r="UM314" s="35"/>
      <c r="UN314" s="35"/>
      <c r="UO314" s="35"/>
      <c r="UP314" s="35"/>
      <c r="UQ314" s="35"/>
      <c r="UR314" s="35"/>
      <c r="US314" s="35"/>
      <c r="UT314" s="35"/>
      <c r="UU314" s="35"/>
      <c r="UV314" s="35"/>
      <c r="UW314" s="35"/>
      <c r="UX314" s="35"/>
      <c r="UY314" s="35"/>
      <c r="UZ314" s="35"/>
      <c r="VA314" s="35"/>
      <c r="VB314" s="35"/>
      <c r="VC314" s="35"/>
      <c r="VD314" s="35"/>
      <c r="VE314" s="35"/>
      <c r="VF314" s="35"/>
      <c r="VG314" s="35"/>
      <c r="VH314" s="35"/>
      <c r="VI314" s="35"/>
      <c r="VJ314" s="35"/>
      <c r="VK314" s="35"/>
      <c r="VL314" s="35"/>
      <c r="VM314" s="35"/>
      <c r="VN314" s="35"/>
      <c r="VO314" s="35"/>
      <c r="VP314" s="35"/>
      <c r="VQ314" s="35"/>
      <c r="VR314" s="35"/>
      <c r="VS314" s="35"/>
      <c r="VT314" s="35"/>
      <c r="VU314" s="35"/>
      <c r="VV314" s="35"/>
      <c r="VW314" s="35"/>
      <c r="VX314" s="35"/>
      <c r="VY314" s="35"/>
      <c r="VZ314" s="35"/>
      <c r="WA314" s="35"/>
      <c r="WB314" s="35"/>
      <c r="WC314" s="35"/>
      <c r="WD314" s="35"/>
      <c r="WE314" s="35"/>
      <c r="WF314" s="35"/>
      <c r="WG314" s="35"/>
      <c r="WH314" s="35"/>
      <c r="WI314" s="35"/>
      <c r="WJ314" s="35"/>
      <c r="WK314" s="35"/>
      <c r="WL314" s="35"/>
      <c r="WM314" s="35"/>
      <c r="WN314" s="35"/>
      <c r="WO314" s="35"/>
      <c r="WP314" s="35"/>
      <c r="WQ314" s="35"/>
      <c r="WR314" s="35"/>
      <c r="WS314" s="35"/>
      <c r="WT314" s="35"/>
      <c r="WU314" s="35"/>
      <c r="WV314" s="35"/>
      <c r="WW314" s="35"/>
      <c r="WX314" s="35"/>
      <c r="WY314" s="35"/>
      <c r="WZ314" s="35"/>
      <c r="XA314" s="35"/>
      <c r="XB314" s="35"/>
      <c r="XC314" s="35"/>
      <c r="XD314" s="35"/>
      <c r="XE314" s="35"/>
      <c r="XF314" s="35"/>
      <c r="XG314" s="35"/>
      <c r="XH314" s="35"/>
      <c r="XI314" s="35"/>
      <c r="XJ314" s="35"/>
      <c r="XK314" s="35"/>
      <c r="XL314" s="35"/>
      <c r="XM314" s="35"/>
      <c r="XN314" s="35"/>
      <c r="XO314" s="35"/>
      <c r="XP314" s="35"/>
      <c r="XQ314" s="35"/>
      <c r="XR314" s="35"/>
      <c r="XS314" s="35"/>
      <c r="XT314" s="35"/>
      <c r="XU314" s="35"/>
      <c r="XV314" s="35"/>
      <c r="XW314" s="35"/>
      <c r="XX314" s="35"/>
      <c r="XY314" s="35"/>
      <c r="XZ314" s="35"/>
      <c r="YA314" s="35"/>
      <c r="YB314" s="35"/>
      <c r="YC314" s="35"/>
      <c r="YD314" s="35"/>
      <c r="YE314" s="35"/>
      <c r="YF314" s="35"/>
      <c r="YG314" s="35"/>
      <c r="YH314" s="35"/>
      <c r="YI314" s="35"/>
      <c r="YJ314" s="35"/>
      <c r="YK314" s="35"/>
      <c r="YL314" s="35"/>
      <c r="YM314" s="35"/>
      <c r="YN314" s="35"/>
      <c r="YO314" s="35"/>
      <c r="YP314" s="35"/>
      <c r="YQ314" s="35"/>
      <c r="YR314" s="35"/>
      <c r="YS314" s="35"/>
      <c r="YT314" s="35"/>
      <c r="YU314" s="35"/>
      <c r="YV314" s="35"/>
      <c r="YW314" s="35"/>
      <c r="YX314" s="35"/>
      <c r="YY314" s="35"/>
      <c r="YZ314" s="35"/>
      <c r="ZA314" s="35"/>
      <c r="ZB314" s="35"/>
      <c r="ZC314" s="35"/>
      <c r="ZD314" s="35"/>
      <c r="ZE314" s="35"/>
      <c r="ZF314" s="35"/>
      <c r="ZG314" s="35"/>
      <c r="ZH314" s="35"/>
      <c r="ZI314" s="35"/>
      <c r="ZJ314" s="35"/>
      <c r="ZK314" s="35"/>
      <c r="ZL314" s="35"/>
      <c r="ZM314" s="35"/>
      <c r="ZN314" s="35"/>
      <c r="ZO314" s="35"/>
      <c r="ZP314" s="35"/>
      <c r="ZQ314" s="35"/>
      <c r="ZR314" s="35"/>
      <c r="ZS314" s="35"/>
      <c r="ZT314" s="35"/>
      <c r="ZU314" s="35"/>
      <c r="ZV314" s="35"/>
      <c r="ZW314" s="35"/>
      <c r="ZX314" s="35"/>
      <c r="ZY314" s="35"/>
      <c r="ZZ314" s="35"/>
      <c r="AAA314" s="35"/>
      <c r="AAB314" s="35"/>
      <c r="AAC314" s="35"/>
      <c r="AAD314" s="35"/>
      <c r="AAE314" s="35"/>
      <c r="AAF314" s="35"/>
      <c r="AAG314" s="35"/>
      <c r="AAH314" s="35"/>
      <c r="AAI314" s="35"/>
      <c r="AAJ314" s="35"/>
      <c r="AAK314" s="35"/>
      <c r="AAL314" s="35"/>
      <c r="AAM314" s="35"/>
      <c r="AAN314" s="35"/>
      <c r="AAO314" s="35"/>
      <c r="AAP314" s="35"/>
      <c r="AAQ314" s="35"/>
      <c r="AAR314" s="35"/>
      <c r="AAS314" s="35"/>
      <c r="AAT314" s="35"/>
      <c r="AAU314" s="35"/>
      <c r="AAV314" s="35"/>
      <c r="AAW314" s="35"/>
      <c r="AAX314" s="35"/>
      <c r="AAY314" s="35"/>
      <c r="AAZ314" s="35"/>
      <c r="ABA314" s="35"/>
      <c r="ABB314" s="35"/>
      <c r="ABC314" s="35"/>
      <c r="ABD314" s="35"/>
      <c r="ABE314" s="35"/>
      <c r="ABF314" s="35"/>
      <c r="ABG314" s="35"/>
      <c r="ABH314" s="35"/>
      <c r="ABI314" s="35"/>
      <c r="ABJ314" s="35"/>
      <c r="ABK314" s="35"/>
      <c r="ABL314" s="35"/>
      <c r="ABM314" s="35"/>
      <c r="ABN314" s="35"/>
      <c r="ABO314" s="35"/>
      <c r="ABP314" s="35"/>
      <c r="ABQ314" s="35"/>
      <c r="ABR314" s="35"/>
      <c r="ABS314" s="35"/>
      <c r="ABT314" s="35"/>
      <c r="ABU314" s="35"/>
      <c r="ABV314" s="35"/>
      <c r="ABW314" s="35"/>
      <c r="ABX314" s="35"/>
      <c r="ABY314" s="35"/>
      <c r="ABZ314" s="35"/>
      <c r="ACA314" s="35"/>
      <c r="ACB314" s="35"/>
      <c r="ACC314" s="35"/>
      <c r="ACD314" s="35"/>
      <c r="ACE314" s="35"/>
      <c r="ACF314" s="35"/>
      <c r="ACG314" s="35"/>
      <c r="ACH314" s="35"/>
      <c r="ACI314" s="35"/>
      <c r="ACJ314" s="35"/>
      <c r="ACK314" s="35"/>
      <c r="ACL314" s="35"/>
      <c r="ACM314" s="35"/>
      <c r="ACN314" s="35"/>
      <c r="ACO314" s="35"/>
      <c r="ACP314" s="35"/>
      <c r="ACQ314" s="35"/>
      <c r="ACR314" s="35"/>
      <c r="ACS314" s="35"/>
      <c r="ACT314" s="35"/>
      <c r="ACU314" s="35"/>
      <c r="ACV314" s="35"/>
      <c r="ACW314" s="35"/>
      <c r="ACX314" s="35"/>
      <c r="ACY314" s="35"/>
      <c r="ACZ314" s="35"/>
      <c r="ADA314" s="35"/>
      <c r="ADB314" s="35"/>
      <c r="ADC314" s="35"/>
      <c r="ADD314" s="35"/>
      <c r="ADE314" s="35"/>
      <c r="ADF314" s="35"/>
      <c r="ADG314" s="35"/>
      <c r="ADH314" s="35"/>
      <c r="ADI314" s="35"/>
      <c r="ADJ314" s="35"/>
      <c r="ADK314" s="35"/>
      <c r="ADL314" s="35"/>
      <c r="ADM314" s="35"/>
      <c r="ADN314" s="35"/>
      <c r="ADO314" s="35"/>
      <c r="ADP314" s="35"/>
      <c r="ADQ314" s="35"/>
      <c r="ADR314" s="35"/>
      <c r="ADS314" s="35"/>
      <c r="ADT314" s="35"/>
      <c r="ADU314" s="35"/>
      <c r="ADV314" s="35"/>
      <c r="ADW314" s="35"/>
      <c r="ADX314" s="35"/>
      <c r="ADY314" s="35"/>
      <c r="ADZ314" s="35"/>
      <c r="AEA314" s="35"/>
      <c r="AEB314" s="35"/>
      <c r="AEC314" s="35"/>
      <c r="AED314" s="35"/>
      <c r="AEE314" s="35"/>
      <c r="AEF314" s="35"/>
      <c r="AEG314" s="35"/>
      <c r="AEH314" s="35"/>
      <c r="AEI314" s="35"/>
      <c r="AEJ314" s="35"/>
      <c r="AEK314" s="35"/>
      <c r="AEL314" s="35"/>
      <c r="AEM314" s="35"/>
      <c r="AEN314" s="35"/>
      <c r="AEO314" s="35"/>
      <c r="AEP314" s="35"/>
      <c r="AEQ314" s="35"/>
      <c r="AER314" s="35"/>
      <c r="AES314" s="35"/>
      <c r="AET314" s="35"/>
      <c r="AEU314" s="35"/>
      <c r="AEV314" s="35"/>
      <c r="AEW314" s="35"/>
      <c r="AEX314" s="35"/>
      <c r="AEY314" s="35"/>
      <c r="AEZ314" s="35"/>
      <c r="AFA314" s="35"/>
      <c r="AFB314" s="35"/>
      <c r="AFC314" s="35"/>
      <c r="AFD314" s="35"/>
      <c r="AFE314" s="35"/>
      <c r="AFF314" s="35"/>
      <c r="AFG314" s="35"/>
      <c r="AFH314" s="35"/>
      <c r="AFI314" s="35"/>
      <c r="AFJ314" s="35"/>
      <c r="AFK314" s="35"/>
      <c r="AFL314" s="35"/>
      <c r="AFM314" s="35"/>
      <c r="AFN314" s="35"/>
      <c r="AFO314" s="35"/>
      <c r="AFP314" s="35"/>
      <c r="AFQ314" s="35"/>
      <c r="AFR314" s="35"/>
      <c r="AFS314" s="35"/>
      <c r="AFT314" s="35"/>
      <c r="AFU314" s="35"/>
      <c r="AFV314" s="35"/>
      <c r="AFW314" s="35"/>
      <c r="AFX314" s="35"/>
      <c r="AFY314" s="35"/>
      <c r="AFZ314" s="35"/>
      <c r="AGA314" s="35"/>
      <c r="AGB314" s="35"/>
      <c r="AGC314" s="35"/>
      <c r="AGD314" s="35"/>
      <c r="AGE314" s="35"/>
      <c r="AGF314" s="35"/>
      <c r="AGG314" s="35"/>
      <c r="AGH314" s="35"/>
      <c r="AGI314" s="35"/>
      <c r="AGJ314" s="35"/>
      <c r="AGK314" s="35"/>
      <c r="AGL314" s="35"/>
      <c r="AGM314" s="35"/>
      <c r="AGN314" s="35"/>
      <c r="AGO314" s="35"/>
      <c r="AGP314" s="35"/>
      <c r="AGQ314" s="35"/>
      <c r="AGR314" s="35"/>
      <c r="AGS314" s="35"/>
      <c r="AGT314" s="35"/>
      <c r="AGU314" s="35"/>
      <c r="AGV314" s="35"/>
      <c r="AGW314" s="35"/>
      <c r="AGX314" s="35"/>
      <c r="AGY314" s="35"/>
      <c r="AGZ314" s="35"/>
      <c r="AHA314" s="35"/>
      <c r="AHB314" s="35"/>
      <c r="AHC314" s="35"/>
      <c r="AHD314" s="35"/>
      <c r="AHE314" s="35"/>
      <c r="AHF314" s="35"/>
      <c r="AHG314" s="35"/>
      <c r="AHH314" s="35"/>
      <c r="AHI314" s="35"/>
      <c r="AHJ314" s="35"/>
      <c r="AHK314" s="35"/>
      <c r="AHL314" s="35"/>
      <c r="AHM314" s="35"/>
      <c r="AHN314" s="35"/>
      <c r="AHO314" s="35"/>
      <c r="AHP314" s="35"/>
      <c r="AHQ314" s="35"/>
      <c r="AHR314" s="35"/>
      <c r="AHS314" s="35"/>
      <c r="AHT314" s="35"/>
      <c r="AHU314" s="35"/>
      <c r="AHV314" s="35"/>
      <c r="AHW314" s="35"/>
      <c r="AHX314" s="35"/>
      <c r="AHY314" s="35"/>
      <c r="AHZ314" s="35"/>
      <c r="AIA314" s="35"/>
      <c r="AIB314" s="35"/>
      <c r="AIC314" s="35"/>
      <c r="AID314" s="35"/>
      <c r="AIE314" s="35"/>
      <c r="AIF314" s="35"/>
      <c r="AIG314" s="35"/>
      <c r="AIH314" s="35"/>
      <c r="AII314" s="35"/>
      <c r="AIJ314" s="35"/>
      <c r="AIK314" s="35"/>
      <c r="AIL314" s="35"/>
      <c r="AIM314" s="35"/>
      <c r="AIN314" s="35"/>
      <c r="AIO314" s="35"/>
      <c r="AIP314" s="35"/>
      <c r="AIQ314" s="35"/>
      <c r="AIR314" s="35"/>
      <c r="AIS314" s="35"/>
      <c r="AIT314" s="35"/>
      <c r="AIU314" s="35"/>
      <c r="AIV314" s="35"/>
      <c r="AIW314" s="35"/>
      <c r="AIX314" s="35"/>
      <c r="AIY314" s="35"/>
      <c r="AIZ314" s="35"/>
      <c r="AJA314" s="35"/>
      <c r="AJB314" s="35"/>
      <c r="AJC314" s="35"/>
      <c r="AJD314" s="35"/>
      <c r="AJE314" s="35"/>
      <c r="AJF314" s="35"/>
      <c r="AJG314" s="35"/>
      <c r="AJH314" s="35"/>
      <c r="AJI314" s="35"/>
      <c r="AJJ314" s="35"/>
      <c r="AJK314" s="35"/>
      <c r="AJL314" s="35"/>
      <c r="AJM314" s="35"/>
      <c r="AJN314" s="35"/>
      <c r="AJO314" s="35"/>
      <c r="AJP314" s="35"/>
      <c r="AJQ314" s="35"/>
      <c r="AJR314" s="35"/>
      <c r="AJS314" s="35"/>
      <c r="AJT314" s="35"/>
      <c r="AJU314" s="35"/>
      <c r="AJV314" s="35"/>
      <c r="AJW314" s="35"/>
      <c r="AJX314" s="35"/>
      <c r="AJY314" s="35"/>
      <c r="AJZ314" s="35"/>
      <c r="AKA314" s="35"/>
      <c r="AKB314" s="35"/>
      <c r="AKC314" s="35"/>
      <c r="AKD314" s="35"/>
      <c r="AKE314" s="35"/>
      <c r="AKF314" s="35"/>
      <c r="AKG314" s="35"/>
      <c r="AKH314" s="35"/>
      <c r="AKI314" s="35"/>
      <c r="AKJ314" s="35"/>
      <c r="AKK314" s="35"/>
      <c r="AKL314" s="35"/>
      <c r="AKM314" s="35"/>
      <c r="AKN314" s="35"/>
      <c r="AKO314" s="35"/>
      <c r="AKP314" s="35"/>
      <c r="AKQ314" s="35"/>
      <c r="AKR314" s="35"/>
      <c r="AKS314" s="35"/>
      <c r="AKT314" s="35"/>
      <c r="AKU314" s="35"/>
      <c r="AKV314" s="35"/>
      <c r="AKW314" s="35"/>
      <c r="AKX314" s="35"/>
      <c r="AKY314" s="35"/>
      <c r="AKZ314" s="35"/>
      <c r="ALA314" s="35"/>
      <c r="ALB314" s="35"/>
      <c r="ALC314" s="35"/>
      <c r="ALD314" s="35"/>
      <c r="ALE314" s="35"/>
      <c r="ALF314" s="35"/>
      <c r="ALG314" s="35"/>
      <c r="ALH314" s="35"/>
      <c r="ALI314" s="35"/>
      <c r="ALJ314" s="35"/>
      <c r="ALK314" s="35"/>
      <c r="ALL314" s="35"/>
      <c r="ALM314" s="35"/>
      <c r="ALN314" s="35"/>
      <c r="ALO314" s="35"/>
      <c r="ALP314" s="35"/>
      <c r="ALQ314" s="35"/>
      <c r="ALR314" s="35"/>
      <c r="ALS314" s="35"/>
      <c r="ALT314" s="35"/>
      <c r="ALU314" s="35"/>
      <c r="ALV314" s="35"/>
      <c r="ALW314" s="35"/>
      <c r="ALX314" s="35"/>
      <c r="ALY314" s="35"/>
      <c r="ALZ314" s="35"/>
      <c r="AMA314" s="35"/>
    </row>
    <row r="315" spans="14:1015">
      <c r="N315" s="3">
        <f>Y315*info!T$4+AC315*info!T$5+AG315*info!T$6+AK315*info!T$7+N314</f>
        <v>8.9993999999999907</v>
      </c>
      <c r="P315" s="45">
        <v>275</v>
      </c>
      <c r="Q315" s="131"/>
      <c r="R315" s="131"/>
      <c r="S315" s="161">
        <f t="shared" si="157"/>
        <v>4.9206719367588941E-2</v>
      </c>
      <c r="T315" s="169">
        <f>AA314*$AA$30*$AA$34*(1-$AA$32)+AE314*$AE$30*$AE$34*(1-$AE$32)+AI314*$AI$30*$AI$34*(1-$AI$32)+AM314*$AM$30*$AM$34*(1-$AM$32)+AQ314*$AQ$30*$AQ$34*(1-$AQ$32)+AU314*$AU$30*$AU$34*(1-$AU$32)+Q315-R315+AW314+AX314+Advance!G289</f>
        <v>0.48989999999999956</v>
      </c>
      <c r="U315" s="132">
        <f t="shared" si="166"/>
        <v>0</v>
      </c>
      <c r="V315" s="165">
        <f t="shared" si="145"/>
        <v>0.48989999999999956</v>
      </c>
      <c r="W315" s="166">
        <f t="shared" si="158"/>
        <v>18.707999999999998</v>
      </c>
      <c r="X315" s="49"/>
      <c r="Y315" s="42">
        <f t="shared" si="137"/>
        <v>0</v>
      </c>
      <c r="Z315" s="46">
        <f t="shared" si="159"/>
        <v>0</v>
      </c>
      <c r="AA315" s="47">
        <f t="shared" si="146"/>
        <v>0</v>
      </c>
      <c r="AB315" s="48">
        <f t="shared" si="147"/>
        <v>0.48989999999999956</v>
      </c>
      <c r="AC315" s="49">
        <f t="shared" si="148"/>
        <v>0</v>
      </c>
      <c r="AD315" s="46">
        <f t="shared" si="160"/>
        <v>0</v>
      </c>
      <c r="AE315" s="46">
        <f t="shared" si="149"/>
        <v>100</v>
      </c>
      <c r="AF315" s="50">
        <f t="shared" si="138"/>
        <v>0.48989999999999956</v>
      </c>
      <c r="AG315" s="42">
        <f t="shared" si="161"/>
        <v>5</v>
      </c>
      <c r="AH315" s="46">
        <f t="shared" si="162"/>
        <v>-5</v>
      </c>
      <c r="AI315" s="46">
        <f t="shared" si="150"/>
        <v>200</v>
      </c>
      <c r="AJ315" s="50">
        <f t="shared" si="139"/>
        <v>0.36989999999999956</v>
      </c>
      <c r="AK315" s="42">
        <f t="shared" si="151"/>
        <v>10</v>
      </c>
      <c r="AL315" s="46">
        <f t="shared" si="163"/>
        <v>-6</v>
      </c>
      <c r="AM315" s="46">
        <f t="shared" si="152"/>
        <v>353</v>
      </c>
      <c r="AN315" s="50">
        <f t="shared" si="140"/>
        <v>9.8999999999995758E-3</v>
      </c>
      <c r="AO315" s="42">
        <f t="shared" si="153"/>
        <v>0</v>
      </c>
      <c r="AP315" s="46">
        <f t="shared" si="164"/>
        <v>0</v>
      </c>
      <c r="AQ315" s="46">
        <f t="shared" si="154"/>
        <v>0</v>
      </c>
      <c r="AR315" s="50">
        <f t="shared" si="141"/>
        <v>9.8999999999995758E-3</v>
      </c>
      <c r="AS315" s="42">
        <f t="shared" si="155"/>
        <v>0</v>
      </c>
      <c r="AT315" s="46">
        <f t="shared" si="165"/>
        <v>0</v>
      </c>
      <c r="AU315" s="46">
        <f t="shared" si="156"/>
        <v>0</v>
      </c>
      <c r="AV315" s="51">
        <f t="shared" si="142"/>
        <v>9.8999999999995758E-3</v>
      </c>
      <c r="AW315" s="42">
        <f t="shared" si="143"/>
        <v>0.48989999999999956</v>
      </c>
      <c r="AX315" s="43">
        <f t="shared" si="144"/>
        <v>-0.48</v>
      </c>
      <c r="AY315" s="42">
        <f t="shared" si="167"/>
        <v>653</v>
      </c>
      <c r="AZ315" s="52">
        <f t="shared" si="168"/>
        <v>18.707999999999998</v>
      </c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  <c r="QQ315" s="35"/>
      <c r="QR315" s="35"/>
      <c r="QS315" s="35"/>
      <c r="QT315" s="35"/>
      <c r="QU315" s="35"/>
      <c r="QV315" s="35"/>
      <c r="QW315" s="35"/>
      <c r="QX315" s="35"/>
      <c r="QY315" s="35"/>
      <c r="QZ315" s="35"/>
      <c r="RA315" s="35"/>
      <c r="RB315" s="35"/>
      <c r="RC315" s="35"/>
      <c r="RD315" s="35"/>
      <c r="RE315" s="35"/>
      <c r="RF315" s="35"/>
      <c r="RG315" s="35"/>
      <c r="RH315" s="35"/>
      <c r="RI315" s="35"/>
      <c r="RJ315" s="35"/>
      <c r="RK315" s="35"/>
      <c r="RL315" s="35"/>
      <c r="RM315" s="35"/>
      <c r="RN315" s="35"/>
      <c r="RO315" s="35"/>
      <c r="RP315" s="35"/>
      <c r="RQ315" s="35"/>
      <c r="RR315" s="35"/>
      <c r="RS315" s="35"/>
      <c r="RT315" s="35"/>
      <c r="RU315" s="35"/>
      <c r="RV315" s="35"/>
      <c r="RW315" s="35"/>
      <c r="RX315" s="35"/>
      <c r="RY315" s="35"/>
      <c r="RZ315" s="35"/>
      <c r="SA315" s="35"/>
      <c r="SB315" s="35"/>
      <c r="SC315" s="35"/>
      <c r="SD315" s="35"/>
      <c r="SE315" s="35"/>
      <c r="SF315" s="35"/>
      <c r="SG315" s="35"/>
      <c r="SH315" s="35"/>
      <c r="SI315" s="35"/>
      <c r="SJ315" s="35"/>
      <c r="SK315" s="35"/>
      <c r="SL315" s="35"/>
      <c r="SM315" s="35"/>
      <c r="SN315" s="35"/>
      <c r="SO315" s="35"/>
      <c r="SP315" s="35"/>
      <c r="SQ315" s="35"/>
      <c r="SR315" s="35"/>
      <c r="SS315" s="35"/>
      <c r="ST315" s="35"/>
      <c r="SU315" s="35"/>
      <c r="SV315" s="35"/>
      <c r="SW315" s="35"/>
      <c r="SX315" s="35"/>
      <c r="SY315" s="35"/>
      <c r="SZ315" s="35"/>
      <c r="TA315" s="35"/>
      <c r="TB315" s="35"/>
      <c r="TC315" s="35"/>
      <c r="TD315" s="35"/>
      <c r="TE315" s="35"/>
      <c r="TF315" s="35"/>
      <c r="TG315" s="35"/>
      <c r="TH315" s="35"/>
      <c r="TI315" s="35"/>
      <c r="TJ315" s="35"/>
      <c r="TK315" s="35"/>
      <c r="TL315" s="35"/>
      <c r="TM315" s="35"/>
      <c r="TN315" s="35"/>
      <c r="TO315" s="35"/>
      <c r="TP315" s="35"/>
      <c r="TQ315" s="35"/>
      <c r="TR315" s="35"/>
      <c r="TS315" s="35"/>
      <c r="TT315" s="35"/>
      <c r="TU315" s="35"/>
      <c r="TV315" s="35"/>
      <c r="TW315" s="35"/>
      <c r="TX315" s="35"/>
      <c r="TY315" s="35"/>
      <c r="TZ315" s="35"/>
      <c r="UA315" s="35"/>
      <c r="UB315" s="35"/>
      <c r="UC315" s="35"/>
      <c r="UD315" s="35"/>
      <c r="UE315" s="35"/>
      <c r="UF315" s="35"/>
      <c r="UG315" s="35"/>
      <c r="UH315" s="35"/>
      <c r="UI315" s="35"/>
      <c r="UJ315" s="35"/>
      <c r="UK315" s="35"/>
      <c r="UL315" s="35"/>
      <c r="UM315" s="35"/>
      <c r="UN315" s="35"/>
      <c r="UO315" s="35"/>
      <c r="UP315" s="35"/>
      <c r="UQ315" s="35"/>
      <c r="UR315" s="35"/>
      <c r="US315" s="35"/>
      <c r="UT315" s="35"/>
      <c r="UU315" s="35"/>
      <c r="UV315" s="35"/>
      <c r="UW315" s="35"/>
      <c r="UX315" s="35"/>
      <c r="UY315" s="35"/>
      <c r="UZ315" s="35"/>
      <c r="VA315" s="35"/>
      <c r="VB315" s="35"/>
      <c r="VC315" s="35"/>
      <c r="VD315" s="35"/>
      <c r="VE315" s="35"/>
      <c r="VF315" s="35"/>
      <c r="VG315" s="35"/>
      <c r="VH315" s="35"/>
      <c r="VI315" s="35"/>
      <c r="VJ315" s="35"/>
      <c r="VK315" s="35"/>
      <c r="VL315" s="35"/>
      <c r="VM315" s="35"/>
      <c r="VN315" s="35"/>
      <c r="VO315" s="35"/>
      <c r="VP315" s="35"/>
      <c r="VQ315" s="35"/>
      <c r="VR315" s="35"/>
      <c r="VS315" s="35"/>
      <c r="VT315" s="35"/>
      <c r="VU315" s="35"/>
      <c r="VV315" s="35"/>
      <c r="VW315" s="35"/>
      <c r="VX315" s="35"/>
      <c r="VY315" s="35"/>
      <c r="VZ315" s="35"/>
      <c r="WA315" s="35"/>
      <c r="WB315" s="35"/>
      <c r="WC315" s="35"/>
      <c r="WD315" s="35"/>
      <c r="WE315" s="35"/>
      <c r="WF315" s="35"/>
      <c r="WG315" s="35"/>
      <c r="WH315" s="35"/>
      <c r="WI315" s="35"/>
      <c r="WJ315" s="35"/>
      <c r="WK315" s="35"/>
      <c r="WL315" s="35"/>
      <c r="WM315" s="35"/>
      <c r="WN315" s="35"/>
      <c r="WO315" s="35"/>
      <c r="WP315" s="35"/>
      <c r="WQ315" s="35"/>
      <c r="WR315" s="35"/>
      <c r="WS315" s="35"/>
      <c r="WT315" s="35"/>
      <c r="WU315" s="35"/>
      <c r="WV315" s="35"/>
      <c r="WW315" s="35"/>
      <c r="WX315" s="35"/>
      <c r="WY315" s="35"/>
      <c r="WZ315" s="35"/>
      <c r="XA315" s="35"/>
      <c r="XB315" s="35"/>
      <c r="XC315" s="35"/>
      <c r="XD315" s="35"/>
      <c r="XE315" s="35"/>
      <c r="XF315" s="35"/>
      <c r="XG315" s="35"/>
      <c r="XH315" s="35"/>
      <c r="XI315" s="35"/>
      <c r="XJ315" s="35"/>
      <c r="XK315" s="35"/>
      <c r="XL315" s="35"/>
      <c r="XM315" s="35"/>
      <c r="XN315" s="35"/>
      <c r="XO315" s="35"/>
      <c r="XP315" s="35"/>
      <c r="XQ315" s="35"/>
      <c r="XR315" s="35"/>
      <c r="XS315" s="35"/>
      <c r="XT315" s="35"/>
      <c r="XU315" s="35"/>
      <c r="XV315" s="35"/>
      <c r="XW315" s="35"/>
      <c r="XX315" s="35"/>
      <c r="XY315" s="35"/>
      <c r="XZ315" s="35"/>
      <c r="YA315" s="35"/>
      <c r="YB315" s="35"/>
      <c r="YC315" s="35"/>
      <c r="YD315" s="35"/>
      <c r="YE315" s="35"/>
      <c r="YF315" s="35"/>
      <c r="YG315" s="35"/>
      <c r="YH315" s="35"/>
      <c r="YI315" s="35"/>
      <c r="YJ315" s="35"/>
      <c r="YK315" s="35"/>
      <c r="YL315" s="35"/>
      <c r="YM315" s="35"/>
      <c r="YN315" s="35"/>
      <c r="YO315" s="35"/>
      <c r="YP315" s="35"/>
      <c r="YQ315" s="35"/>
      <c r="YR315" s="35"/>
      <c r="YS315" s="35"/>
      <c r="YT315" s="35"/>
      <c r="YU315" s="35"/>
      <c r="YV315" s="35"/>
      <c r="YW315" s="35"/>
      <c r="YX315" s="35"/>
      <c r="YY315" s="35"/>
      <c r="YZ315" s="35"/>
      <c r="ZA315" s="35"/>
      <c r="ZB315" s="35"/>
      <c r="ZC315" s="35"/>
      <c r="ZD315" s="35"/>
      <c r="ZE315" s="35"/>
      <c r="ZF315" s="35"/>
      <c r="ZG315" s="35"/>
      <c r="ZH315" s="35"/>
      <c r="ZI315" s="35"/>
      <c r="ZJ315" s="35"/>
      <c r="ZK315" s="35"/>
      <c r="ZL315" s="35"/>
      <c r="ZM315" s="35"/>
      <c r="ZN315" s="35"/>
      <c r="ZO315" s="35"/>
      <c r="ZP315" s="35"/>
      <c r="ZQ315" s="35"/>
      <c r="ZR315" s="35"/>
      <c r="ZS315" s="35"/>
      <c r="ZT315" s="35"/>
      <c r="ZU315" s="35"/>
      <c r="ZV315" s="35"/>
      <c r="ZW315" s="35"/>
      <c r="ZX315" s="35"/>
      <c r="ZY315" s="35"/>
      <c r="ZZ315" s="35"/>
      <c r="AAA315" s="35"/>
      <c r="AAB315" s="35"/>
      <c r="AAC315" s="35"/>
      <c r="AAD315" s="35"/>
      <c r="AAE315" s="35"/>
      <c r="AAF315" s="35"/>
      <c r="AAG315" s="35"/>
      <c r="AAH315" s="35"/>
      <c r="AAI315" s="35"/>
      <c r="AAJ315" s="35"/>
      <c r="AAK315" s="35"/>
      <c r="AAL315" s="35"/>
      <c r="AAM315" s="35"/>
      <c r="AAN315" s="35"/>
      <c r="AAO315" s="35"/>
      <c r="AAP315" s="35"/>
      <c r="AAQ315" s="35"/>
      <c r="AAR315" s="35"/>
      <c r="AAS315" s="35"/>
      <c r="AAT315" s="35"/>
      <c r="AAU315" s="35"/>
      <c r="AAV315" s="35"/>
      <c r="AAW315" s="35"/>
      <c r="AAX315" s="35"/>
      <c r="AAY315" s="35"/>
      <c r="AAZ315" s="35"/>
      <c r="ABA315" s="35"/>
      <c r="ABB315" s="35"/>
      <c r="ABC315" s="35"/>
      <c r="ABD315" s="35"/>
      <c r="ABE315" s="35"/>
      <c r="ABF315" s="35"/>
      <c r="ABG315" s="35"/>
      <c r="ABH315" s="35"/>
      <c r="ABI315" s="35"/>
      <c r="ABJ315" s="35"/>
      <c r="ABK315" s="35"/>
      <c r="ABL315" s="35"/>
      <c r="ABM315" s="35"/>
      <c r="ABN315" s="35"/>
      <c r="ABO315" s="35"/>
      <c r="ABP315" s="35"/>
      <c r="ABQ315" s="35"/>
      <c r="ABR315" s="35"/>
      <c r="ABS315" s="35"/>
      <c r="ABT315" s="35"/>
      <c r="ABU315" s="35"/>
      <c r="ABV315" s="35"/>
      <c r="ABW315" s="35"/>
      <c r="ABX315" s="35"/>
      <c r="ABY315" s="35"/>
      <c r="ABZ315" s="35"/>
      <c r="ACA315" s="35"/>
      <c r="ACB315" s="35"/>
      <c r="ACC315" s="35"/>
      <c r="ACD315" s="35"/>
      <c r="ACE315" s="35"/>
      <c r="ACF315" s="35"/>
      <c r="ACG315" s="35"/>
      <c r="ACH315" s="35"/>
      <c r="ACI315" s="35"/>
      <c r="ACJ315" s="35"/>
      <c r="ACK315" s="35"/>
      <c r="ACL315" s="35"/>
      <c r="ACM315" s="35"/>
      <c r="ACN315" s="35"/>
      <c r="ACO315" s="35"/>
      <c r="ACP315" s="35"/>
      <c r="ACQ315" s="35"/>
      <c r="ACR315" s="35"/>
      <c r="ACS315" s="35"/>
      <c r="ACT315" s="35"/>
      <c r="ACU315" s="35"/>
      <c r="ACV315" s="35"/>
      <c r="ACW315" s="35"/>
      <c r="ACX315" s="35"/>
      <c r="ACY315" s="35"/>
      <c r="ACZ315" s="35"/>
      <c r="ADA315" s="35"/>
      <c r="ADB315" s="35"/>
      <c r="ADC315" s="35"/>
      <c r="ADD315" s="35"/>
      <c r="ADE315" s="35"/>
      <c r="ADF315" s="35"/>
      <c r="ADG315" s="35"/>
      <c r="ADH315" s="35"/>
      <c r="ADI315" s="35"/>
      <c r="ADJ315" s="35"/>
      <c r="ADK315" s="35"/>
      <c r="ADL315" s="35"/>
      <c r="ADM315" s="35"/>
      <c r="ADN315" s="35"/>
      <c r="ADO315" s="35"/>
      <c r="ADP315" s="35"/>
      <c r="ADQ315" s="35"/>
      <c r="ADR315" s="35"/>
      <c r="ADS315" s="35"/>
      <c r="ADT315" s="35"/>
      <c r="ADU315" s="35"/>
      <c r="ADV315" s="35"/>
      <c r="ADW315" s="35"/>
      <c r="ADX315" s="35"/>
      <c r="ADY315" s="35"/>
      <c r="ADZ315" s="35"/>
      <c r="AEA315" s="35"/>
      <c r="AEB315" s="35"/>
      <c r="AEC315" s="35"/>
      <c r="AED315" s="35"/>
      <c r="AEE315" s="35"/>
      <c r="AEF315" s="35"/>
      <c r="AEG315" s="35"/>
      <c r="AEH315" s="35"/>
      <c r="AEI315" s="35"/>
      <c r="AEJ315" s="35"/>
      <c r="AEK315" s="35"/>
      <c r="AEL315" s="35"/>
      <c r="AEM315" s="35"/>
      <c r="AEN315" s="35"/>
      <c r="AEO315" s="35"/>
      <c r="AEP315" s="35"/>
      <c r="AEQ315" s="35"/>
      <c r="AER315" s="35"/>
      <c r="AES315" s="35"/>
      <c r="AET315" s="35"/>
      <c r="AEU315" s="35"/>
      <c r="AEV315" s="35"/>
      <c r="AEW315" s="35"/>
      <c r="AEX315" s="35"/>
      <c r="AEY315" s="35"/>
      <c r="AEZ315" s="35"/>
      <c r="AFA315" s="35"/>
      <c r="AFB315" s="35"/>
      <c r="AFC315" s="35"/>
      <c r="AFD315" s="35"/>
      <c r="AFE315" s="35"/>
      <c r="AFF315" s="35"/>
      <c r="AFG315" s="35"/>
      <c r="AFH315" s="35"/>
      <c r="AFI315" s="35"/>
      <c r="AFJ315" s="35"/>
      <c r="AFK315" s="35"/>
      <c r="AFL315" s="35"/>
      <c r="AFM315" s="35"/>
      <c r="AFN315" s="35"/>
      <c r="AFO315" s="35"/>
      <c r="AFP315" s="35"/>
      <c r="AFQ315" s="35"/>
      <c r="AFR315" s="35"/>
      <c r="AFS315" s="35"/>
      <c r="AFT315" s="35"/>
      <c r="AFU315" s="35"/>
      <c r="AFV315" s="35"/>
      <c r="AFW315" s="35"/>
      <c r="AFX315" s="35"/>
      <c r="AFY315" s="35"/>
      <c r="AFZ315" s="35"/>
      <c r="AGA315" s="35"/>
      <c r="AGB315" s="35"/>
      <c r="AGC315" s="35"/>
      <c r="AGD315" s="35"/>
      <c r="AGE315" s="35"/>
      <c r="AGF315" s="35"/>
      <c r="AGG315" s="35"/>
      <c r="AGH315" s="35"/>
      <c r="AGI315" s="35"/>
      <c r="AGJ315" s="35"/>
      <c r="AGK315" s="35"/>
      <c r="AGL315" s="35"/>
      <c r="AGM315" s="35"/>
      <c r="AGN315" s="35"/>
      <c r="AGO315" s="35"/>
      <c r="AGP315" s="35"/>
      <c r="AGQ315" s="35"/>
      <c r="AGR315" s="35"/>
      <c r="AGS315" s="35"/>
      <c r="AGT315" s="35"/>
      <c r="AGU315" s="35"/>
      <c r="AGV315" s="35"/>
      <c r="AGW315" s="35"/>
      <c r="AGX315" s="35"/>
      <c r="AGY315" s="35"/>
      <c r="AGZ315" s="35"/>
      <c r="AHA315" s="35"/>
      <c r="AHB315" s="35"/>
      <c r="AHC315" s="35"/>
      <c r="AHD315" s="35"/>
      <c r="AHE315" s="35"/>
      <c r="AHF315" s="35"/>
      <c r="AHG315" s="35"/>
      <c r="AHH315" s="35"/>
      <c r="AHI315" s="35"/>
      <c r="AHJ315" s="35"/>
      <c r="AHK315" s="35"/>
      <c r="AHL315" s="35"/>
      <c r="AHM315" s="35"/>
      <c r="AHN315" s="35"/>
      <c r="AHO315" s="35"/>
      <c r="AHP315" s="35"/>
      <c r="AHQ315" s="35"/>
      <c r="AHR315" s="35"/>
      <c r="AHS315" s="35"/>
      <c r="AHT315" s="35"/>
      <c r="AHU315" s="35"/>
      <c r="AHV315" s="35"/>
      <c r="AHW315" s="35"/>
      <c r="AHX315" s="35"/>
      <c r="AHY315" s="35"/>
      <c r="AHZ315" s="35"/>
      <c r="AIA315" s="35"/>
      <c r="AIB315" s="35"/>
      <c r="AIC315" s="35"/>
      <c r="AID315" s="35"/>
      <c r="AIE315" s="35"/>
      <c r="AIF315" s="35"/>
      <c r="AIG315" s="35"/>
      <c r="AIH315" s="35"/>
      <c r="AII315" s="35"/>
      <c r="AIJ315" s="35"/>
      <c r="AIK315" s="35"/>
      <c r="AIL315" s="35"/>
      <c r="AIM315" s="35"/>
      <c r="AIN315" s="35"/>
      <c r="AIO315" s="35"/>
      <c r="AIP315" s="35"/>
      <c r="AIQ315" s="35"/>
      <c r="AIR315" s="35"/>
      <c r="AIS315" s="35"/>
      <c r="AIT315" s="35"/>
      <c r="AIU315" s="35"/>
      <c r="AIV315" s="35"/>
      <c r="AIW315" s="35"/>
      <c r="AIX315" s="35"/>
      <c r="AIY315" s="35"/>
      <c r="AIZ315" s="35"/>
      <c r="AJA315" s="35"/>
      <c r="AJB315" s="35"/>
      <c r="AJC315" s="35"/>
      <c r="AJD315" s="35"/>
      <c r="AJE315" s="35"/>
      <c r="AJF315" s="35"/>
      <c r="AJG315" s="35"/>
      <c r="AJH315" s="35"/>
      <c r="AJI315" s="35"/>
      <c r="AJJ315" s="35"/>
      <c r="AJK315" s="35"/>
      <c r="AJL315" s="35"/>
      <c r="AJM315" s="35"/>
      <c r="AJN315" s="35"/>
      <c r="AJO315" s="35"/>
      <c r="AJP315" s="35"/>
      <c r="AJQ315" s="35"/>
      <c r="AJR315" s="35"/>
      <c r="AJS315" s="35"/>
      <c r="AJT315" s="35"/>
      <c r="AJU315" s="35"/>
      <c r="AJV315" s="35"/>
      <c r="AJW315" s="35"/>
      <c r="AJX315" s="35"/>
      <c r="AJY315" s="35"/>
      <c r="AJZ315" s="35"/>
      <c r="AKA315" s="35"/>
      <c r="AKB315" s="35"/>
      <c r="AKC315" s="35"/>
      <c r="AKD315" s="35"/>
      <c r="AKE315" s="35"/>
      <c r="AKF315" s="35"/>
      <c r="AKG315" s="35"/>
      <c r="AKH315" s="35"/>
      <c r="AKI315" s="35"/>
      <c r="AKJ315" s="35"/>
      <c r="AKK315" s="35"/>
      <c r="AKL315" s="35"/>
      <c r="AKM315" s="35"/>
      <c r="AKN315" s="35"/>
      <c r="AKO315" s="35"/>
      <c r="AKP315" s="35"/>
      <c r="AKQ315" s="35"/>
      <c r="AKR315" s="35"/>
      <c r="AKS315" s="35"/>
      <c r="AKT315" s="35"/>
      <c r="AKU315" s="35"/>
      <c r="AKV315" s="35"/>
      <c r="AKW315" s="35"/>
      <c r="AKX315" s="35"/>
      <c r="AKY315" s="35"/>
      <c r="AKZ315" s="35"/>
      <c r="ALA315" s="35"/>
      <c r="ALB315" s="35"/>
      <c r="ALC315" s="35"/>
      <c r="ALD315" s="35"/>
      <c r="ALE315" s="35"/>
      <c r="ALF315" s="35"/>
      <c r="ALG315" s="35"/>
      <c r="ALH315" s="35"/>
      <c r="ALI315" s="35"/>
      <c r="ALJ315" s="35"/>
      <c r="ALK315" s="35"/>
      <c r="ALL315" s="35"/>
      <c r="ALM315" s="35"/>
      <c r="ALN315" s="35"/>
      <c r="ALO315" s="35"/>
      <c r="ALP315" s="35"/>
      <c r="ALQ315" s="35"/>
      <c r="ALR315" s="35"/>
      <c r="ALS315" s="35"/>
      <c r="ALT315" s="35"/>
      <c r="ALU315" s="35"/>
      <c r="ALV315" s="35"/>
      <c r="ALW315" s="35"/>
      <c r="ALX315" s="35"/>
      <c r="ALY315" s="35"/>
      <c r="ALZ315" s="35"/>
      <c r="AMA315" s="35"/>
    </row>
    <row r="316" spans="14:1015">
      <c r="N316" s="3">
        <f>Y316*info!T$4+AC316*info!T$5+AG316*info!T$6+AK316*info!T$7+N315</f>
        <v>9.053399999999991</v>
      </c>
      <c r="P316" s="45">
        <v>276</v>
      </c>
      <c r="Q316" s="131"/>
      <c r="R316" s="131"/>
      <c r="S316" s="161">
        <f t="shared" si="157"/>
        <v>4.9533992094861673E-2</v>
      </c>
      <c r="T316" s="169">
        <f>AA315*$AA$30*$AA$34*(1-$AA$32)+AE315*$AE$30*$AE$34*(1-$AE$32)+AI315*$AI$30*$AI$34*(1-$AI$32)+AM315*$AM$30*$AM$34*(1-$AM$32)+AQ315*$AQ$30*$AQ$34*(1-$AQ$32)+AU315*$AU$30*$AU$34*(1-$AU$32)+Q316-R316+AW315+AX315+Advance!G290</f>
        <v>0.47759999999999958</v>
      </c>
      <c r="U316" s="132">
        <f t="shared" si="166"/>
        <v>0</v>
      </c>
      <c r="V316" s="165">
        <f t="shared" si="145"/>
        <v>0.47759999999999958</v>
      </c>
      <c r="W316" s="166">
        <f t="shared" si="158"/>
        <v>18.671999999999997</v>
      </c>
      <c r="X316" s="49"/>
      <c r="Y316" s="42">
        <f t="shared" si="137"/>
        <v>0</v>
      </c>
      <c r="Z316" s="46">
        <f t="shared" si="159"/>
        <v>0</v>
      </c>
      <c r="AA316" s="47">
        <f t="shared" si="146"/>
        <v>0</v>
      </c>
      <c r="AB316" s="48">
        <f t="shared" si="147"/>
        <v>0.47759999999999958</v>
      </c>
      <c r="AC316" s="49">
        <f t="shared" si="148"/>
        <v>0</v>
      </c>
      <c r="AD316" s="46">
        <f t="shared" si="160"/>
        <v>0</v>
      </c>
      <c r="AE316" s="46">
        <f t="shared" si="149"/>
        <v>100</v>
      </c>
      <c r="AF316" s="50">
        <f t="shared" si="138"/>
        <v>0.47759999999999958</v>
      </c>
      <c r="AG316" s="42">
        <f t="shared" si="161"/>
        <v>6</v>
      </c>
      <c r="AH316" s="46">
        <f t="shared" si="162"/>
        <v>-6</v>
      </c>
      <c r="AI316" s="46">
        <f t="shared" si="150"/>
        <v>200</v>
      </c>
      <c r="AJ316" s="50">
        <f t="shared" si="139"/>
        <v>0.33359999999999956</v>
      </c>
      <c r="AK316" s="42">
        <f t="shared" si="151"/>
        <v>9</v>
      </c>
      <c r="AL316" s="46">
        <f t="shared" si="163"/>
        <v>-10</v>
      </c>
      <c r="AM316" s="46">
        <f t="shared" si="152"/>
        <v>352</v>
      </c>
      <c r="AN316" s="50">
        <f t="shared" si="140"/>
        <v>9.5999999999996088E-3</v>
      </c>
      <c r="AO316" s="42">
        <f t="shared" si="153"/>
        <v>0</v>
      </c>
      <c r="AP316" s="46">
        <f t="shared" si="164"/>
        <v>0</v>
      </c>
      <c r="AQ316" s="46">
        <f t="shared" si="154"/>
        <v>0</v>
      </c>
      <c r="AR316" s="50">
        <f t="shared" si="141"/>
        <v>9.5999999999996088E-3</v>
      </c>
      <c r="AS316" s="42">
        <f t="shared" si="155"/>
        <v>0</v>
      </c>
      <c r="AT316" s="46">
        <f t="shared" si="165"/>
        <v>0</v>
      </c>
      <c r="AU316" s="46">
        <f t="shared" si="156"/>
        <v>0</v>
      </c>
      <c r="AV316" s="51">
        <f t="shared" si="142"/>
        <v>9.5999999999996088E-3</v>
      </c>
      <c r="AW316" s="42">
        <f t="shared" si="143"/>
        <v>0.47759999999999958</v>
      </c>
      <c r="AX316" s="43">
        <f t="shared" si="144"/>
        <v>-0.46799999999999997</v>
      </c>
      <c r="AY316" s="42">
        <f t="shared" si="167"/>
        <v>652</v>
      </c>
      <c r="AZ316" s="52">
        <f t="shared" si="168"/>
        <v>18.671999999999997</v>
      </c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  <c r="QQ316" s="35"/>
      <c r="QR316" s="35"/>
      <c r="QS316" s="35"/>
      <c r="QT316" s="35"/>
      <c r="QU316" s="35"/>
      <c r="QV316" s="35"/>
      <c r="QW316" s="35"/>
      <c r="QX316" s="35"/>
      <c r="QY316" s="35"/>
      <c r="QZ316" s="35"/>
      <c r="RA316" s="35"/>
      <c r="RB316" s="35"/>
      <c r="RC316" s="35"/>
      <c r="RD316" s="35"/>
      <c r="RE316" s="35"/>
      <c r="RF316" s="35"/>
      <c r="RG316" s="35"/>
      <c r="RH316" s="35"/>
      <c r="RI316" s="35"/>
      <c r="RJ316" s="35"/>
      <c r="RK316" s="35"/>
      <c r="RL316" s="35"/>
      <c r="RM316" s="35"/>
      <c r="RN316" s="35"/>
      <c r="RO316" s="35"/>
      <c r="RP316" s="35"/>
      <c r="RQ316" s="35"/>
      <c r="RR316" s="35"/>
      <c r="RS316" s="35"/>
      <c r="RT316" s="35"/>
      <c r="RU316" s="35"/>
      <c r="RV316" s="35"/>
      <c r="RW316" s="35"/>
      <c r="RX316" s="35"/>
      <c r="RY316" s="35"/>
      <c r="RZ316" s="35"/>
      <c r="SA316" s="35"/>
      <c r="SB316" s="35"/>
      <c r="SC316" s="35"/>
      <c r="SD316" s="35"/>
      <c r="SE316" s="35"/>
      <c r="SF316" s="35"/>
      <c r="SG316" s="35"/>
      <c r="SH316" s="35"/>
      <c r="SI316" s="35"/>
      <c r="SJ316" s="35"/>
      <c r="SK316" s="35"/>
      <c r="SL316" s="35"/>
      <c r="SM316" s="35"/>
      <c r="SN316" s="35"/>
      <c r="SO316" s="35"/>
      <c r="SP316" s="35"/>
      <c r="SQ316" s="35"/>
      <c r="SR316" s="35"/>
      <c r="SS316" s="35"/>
      <c r="ST316" s="35"/>
      <c r="SU316" s="35"/>
      <c r="SV316" s="35"/>
      <c r="SW316" s="35"/>
      <c r="SX316" s="35"/>
      <c r="SY316" s="35"/>
      <c r="SZ316" s="35"/>
      <c r="TA316" s="35"/>
      <c r="TB316" s="35"/>
      <c r="TC316" s="35"/>
      <c r="TD316" s="35"/>
      <c r="TE316" s="35"/>
      <c r="TF316" s="35"/>
      <c r="TG316" s="35"/>
      <c r="TH316" s="35"/>
      <c r="TI316" s="35"/>
      <c r="TJ316" s="35"/>
      <c r="TK316" s="35"/>
      <c r="TL316" s="35"/>
      <c r="TM316" s="35"/>
      <c r="TN316" s="35"/>
      <c r="TO316" s="35"/>
      <c r="TP316" s="35"/>
      <c r="TQ316" s="35"/>
      <c r="TR316" s="35"/>
      <c r="TS316" s="35"/>
      <c r="TT316" s="35"/>
      <c r="TU316" s="35"/>
      <c r="TV316" s="35"/>
      <c r="TW316" s="35"/>
      <c r="TX316" s="35"/>
      <c r="TY316" s="35"/>
      <c r="TZ316" s="35"/>
      <c r="UA316" s="35"/>
      <c r="UB316" s="35"/>
      <c r="UC316" s="35"/>
      <c r="UD316" s="35"/>
      <c r="UE316" s="35"/>
      <c r="UF316" s="35"/>
      <c r="UG316" s="35"/>
      <c r="UH316" s="35"/>
      <c r="UI316" s="35"/>
      <c r="UJ316" s="35"/>
      <c r="UK316" s="35"/>
      <c r="UL316" s="35"/>
      <c r="UM316" s="35"/>
      <c r="UN316" s="35"/>
      <c r="UO316" s="35"/>
      <c r="UP316" s="35"/>
      <c r="UQ316" s="35"/>
      <c r="UR316" s="35"/>
      <c r="US316" s="35"/>
      <c r="UT316" s="35"/>
      <c r="UU316" s="35"/>
      <c r="UV316" s="35"/>
      <c r="UW316" s="35"/>
      <c r="UX316" s="35"/>
      <c r="UY316" s="35"/>
      <c r="UZ316" s="35"/>
      <c r="VA316" s="35"/>
      <c r="VB316" s="35"/>
      <c r="VC316" s="35"/>
      <c r="VD316" s="35"/>
      <c r="VE316" s="35"/>
      <c r="VF316" s="35"/>
      <c r="VG316" s="35"/>
      <c r="VH316" s="35"/>
      <c r="VI316" s="35"/>
      <c r="VJ316" s="35"/>
      <c r="VK316" s="35"/>
      <c r="VL316" s="35"/>
      <c r="VM316" s="35"/>
      <c r="VN316" s="35"/>
      <c r="VO316" s="35"/>
      <c r="VP316" s="35"/>
      <c r="VQ316" s="35"/>
      <c r="VR316" s="35"/>
      <c r="VS316" s="35"/>
      <c r="VT316" s="35"/>
      <c r="VU316" s="35"/>
      <c r="VV316" s="35"/>
      <c r="VW316" s="35"/>
      <c r="VX316" s="35"/>
      <c r="VY316" s="35"/>
      <c r="VZ316" s="35"/>
      <c r="WA316" s="35"/>
      <c r="WB316" s="35"/>
      <c r="WC316" s="35"/>
      <c r="WD316" s="35"/>
      <c r="WE316" s="35"/>
      <c r="WF316" s="35"/>
      <c r="WG316" s="35"/>
      <c r="WH316" s="35"/>
      <c r="WI316" s="35"/>
      <c r="WJ316" s="35"/>
      <c r="WK316" s="35"/>
      <c r="WL316" s="35"/>
      <c r="WM316" s="35"/>
      <c r="WN316" s="35"/>
      <c r="WO316" s="35"/>
      <c r="WP316" s="35"/>
      <c r="WQ316" s="35"/>
      <c r="WR316" s="35"/>
      <c r="WS316" s="35"/>
      <c r="WT316" s="35"/>
      <c r="WU316" s="35"/>
      <c r="WV316" s="35"/>
      <c r="WW316" s="35"/>
      <c r="WX316" s="35"/>
      <c r="WY316" s="35"/>
      <c r="WZ316" s="35"/>
      <c r="XA316" s="35"/>
      <c r="XB316" s="35"/>
      <c r="XC316" s="35"/>
      <c r="XD316" s="35"/>
      <c r="XE316" s="35"/>
      <c r="XF316" s="35"/>
      <c r="XG316" s="35"/>
      <c r="XH316" s="35"/>
      <c r="XI316" s="35"/>
      <c r="XJ316" s="35"/>
      <c r="XK316" s="35"/>
      <c r="XL316" s="35"/>
      <c r="XM316" s="35"/>
      <c r="XN316" s="35"/>
      <c r="XO316" s="35"/>
      <c r="XP316" s="35"/>
      <c r="XQ316" s="35"/>
      <c r="XR316" s="35"/>
      <c r="XS316" s="35"/>
      <c r="XT316" s="35"/>
      <c r="XU316" s="35"/>
      <c r="XV316" s="35"/>
      <c r="XW316" s="35"/>
      <c r="XX316" s="35"/>
      <c r="XY316" s="35"/>
      <c r="XZ316" s="35"/>
      <c r="YA316" s="35"/>
      <c r="YB316" s="35"/>
      <c r="YC316" s="35"/>
      <c r="YD316" s="35"/>
      <c r="YE316" s="35"/>
      <c r="YF316" s="35"/>
      <c r="YG316" s="35"/>
      <c r="YH316" s="35"/>
      <c r="YI316" s="35"/>
      <c r="YJ316" s="35"/>
      <c r="YK316" s="35"/>
      <c r="YL316" s="35"/>
      <c r="YM316" s="35"/>
      <c r="YN316" s="35"/>
      <c r="YO316" s="35"/>
      <c r="YP316" s="35"/>
      <c r="YQ316" s="35"/>
      <c r="YR316" s="35"/>
      <c r="YS316" s="35"/>
      <c r="YT316" s="35"/>
      <c r="YU316" s="35"/>
      <c r="YV316" s="35"/>
      <c r="YW316" s="35"/>
      <c r="YX316" s="35"/>
      <c r="YY316" s="35"/>
      <c r="YZ316" s="35"/>
      <c r="ZA316" s="35"/>
      <c r="ZB316" s="35"/>
      <c r="ZC316" s="35"/>
      <c r="ZD316" s="35"/>
      <c r="ZE316" s="35"/>
      <c r="ZF316" s="35"/>
      <c r="ZG316" s="35"/>
      <c r="ZH316" s="35"/>
      <c r="ZI316" s="35"/>
      <c r="ZJ316" s="35"/>
      <c r="ZK316" s="35"/>
      <c r="ZL316" s="35"/>
      <c r="ZM316" s="35"/>
      <c r="ZN316" s="35"/>
      <c r="ZO316" s="35"/>
      <c r="ZP316" s="35"/>
      <c r="ZQ316" s="35"/>
      <c r="ZR316" s="35"/>
      <c r="ZS316" s="35"/>
      <c r="ZT316" s="35"/>
      <c r="ZU316" s="35"/>
      <c r="ZV316" s="35"/>
      <c r="ZW316" s="35"/>
      <c r="ZX316" s="35"/>
      <c r="ZY316" s="35"/>
      <c r="ZZ316" s="35"/>
      <c r="AAA316" s="35"/>
      <c r="AAB316" s="35"/>
      <c r="AAC316" s="35"/>
      <c r="AAD316" s="35"/>
      <c r="AAE316" s="35"/>
      <c r="AAF316" s="35"/>
      <c r="AAG316" s="35"/>
      <c r="AAH316" s="35"/>
      <c r="AAI316" s="35"/>
      <c r="AAJ316" s="35"/>
      <c r="AAK316" s="35"/>
      <c r="AAL316" s="35"/>
      <c r="AAM316" s="35"/>
      <c r="AAN316" s="35"/>
      <c r="AAO316" s="35"/>
      <c r="AAP316" s="35"/>
      <c r="AAQ316" s="35"/>
      <c r="AAR316" s="35"/>
      <c r="AAS316" s="35"/>
      <c r="AAT316" s="35"/>
      <c r="AAU316" s="35"/>
      <c r="AAV316" s="35"/>
      <c r="AAW316" s="35"/>
      <c r="AAX316" s="35"/>
      <c r="AAY316" s="35"/>
      <c r="AAZ316" s="35"/>
      <c r="ABA316" s="35"/>
      <c r="ABB316" s="35"/>
      <c r="ABC316" s="35"/>
      <c r="ABD316" s="35"/>
      <c r="ABE316" s="35"/>
      <c r="ABF316" s="35"/>
      <c r="ABG316" s="35"/>
      <c r="ABH316" s="35"/>
      <c r="ABI316" s="35"/>
      <c r="ABJ316" s="35"/>
      <c r="ABK316" s="35"/>
      <c r="ABL316" s="35"/>
      <c r="ABM316" s="35"/>
      <c r="ABN316" s="35"/>
      <c r="ABO316" s="35"/>
      <c r="ABP316" s="35"/>
      <c r="ABQ316" s="35"/>
      <c r="ABR316" s="35"/>
      <c r="ABS316" s="35"/>
      <c r="ABT316" s="35"/>
      <c r="ABU316" s="35"/>
      <c r="ABV316" s="35"/>
      <c r="ABW316" s="35"/>
      <c r="ABX316" s="35"/>
      <c r="ABY316" s="35"/>
      <c r="ABZ316" s="35"/>
      <c r="ACA316" s="35"/>
      <c r="ACB316" s="35"/>
      <c r="ACC316" s="35"/>
      <c r="ACD316" s="35"/>
      <c r="ACE316" s="35"/>
      <c r="ACF316" s="35"/>
      <c r="ACG316" s="35"/>
      <c r="ACH316" s="35"/>
      <c r="ACI316" s="35"/>
      <c r="ACJ316" s="35"/>
      <c r="ACK316" s="35"/>
      <c r="ACL316" s="35"/>
      <c r="ACM316" s="35"/>
      <c r="ACN316" s="35"/>
      <c r="ACO316" s="35"/>
      <c r="ACP316" s="35"/>
      <c r="ACQ316" s="35"/>
      <c r="ACR316" s="35"/>
      <c r="ACS316" s="35"/>
      <c r="ACT316" s="35"/>
      <c r="ACU316" s="35"/>
      <c r="ACV316" s="35"/>
      <c r="ACW316" s="35"/>
      <c r="ACX316" s="35"/>
      <c r="ACY316" s="35"/>
      <c r="ACZ316" s="35"/>
      <c r="ADA316" s="35"/>
      <c r="ADB316" s="35"/>
      <c r="ADC316" s="35"/>
      <c r="ADD316" s="35"/>
      <c r="ADE316" s="35"/>
      <c r="ADF316" s="35"/>
      <c r="ADG316" s="35"/>
      <c r="ADH316" s="35"/>
      <c r="ADI316" s="35"/>
      <c r="ADJ316" s="35"/>
      <c r="ADK316" s="35"/>
      <c r="ADL316" s="35"/>
      <c r="ADM316" s="35"/>
      <c r="ADN316" s="35"/>
      <c r="ADO316" s="35"/>
      <c r="ADP316" s="35"/>
      <c r="ADQ316" s="35"/>
      <c r="ADR316" s="35"/>
      <c r="ADS316" s="35"/>
      <c r="ADT316" s="35"/>
      <c r="ADU316" s="35"/>
      <c r="ADV316" s="35"/>
      <c r="ADW316" s="35"/>
      <c r="ADX316" s="35"/>
      <c r="ADY316" s="35"/>
      <c r="ADZ316" s="35"/>
      <c r="AEA316" s="35"/>
      <c r="AEB316" s="35"/>
      <c r="AEC316" s="35"/>
      <c r="AED316" s="35"/>
      <c r="AEE316" s="35"/>
      <c r="AEF316" s="35"/>
      <c r="AEG316" s="35"/>
      <c r="AEH316" s="35"/>
      <c r="AEI316" s="35"/>
      <c r="AEJ316" s="35"/>
      <c r="AEK316" s="35"/>
      <c r="AEL316" s="35"/>
      <c r="AEM316" s="35"/>
      <c r="AEN316" s="35"/>
      <c r="AEO316" s="35"/>
      <c r="AEP316" s="35"/>
      <c r="AEQ316" s="35"/>
      <c r="AER316" s="35"/>
      <c r="AES316" s="35"/>
      <c r="AET316" s="35"/>
      <c r="AEU316" s="35"/>
      <c r="AEV316" s="35"/>
      <c r="AEW316" s="35"/>
      <c r="AEX316" s="35"/>
      <c r="AEY316" s="35"/>
      <c r="AEZ316" s="35"/>
      <c r="AFA316" s="35"/>
      <c r="AFB316" s="35"/>
      <c r="AFC316" s="35"/>
      <c r="AFD316" s="35"/>
      <c r="AFE316" s="35"/>
      <c r="AFF316" s="35"/>
      <c r="AFG316" s="35"/>
      <c r="AFH316" s="35"/>
      <c r="AFI316" s="35"/>
      <c r="AFJ316" s="35"/>
      <c r="AFK316" s="35"/>
      <c r="AFL316" s="35"/>
      <c r="AFM316" s="35"/>
      <c r="AFN316" s="35"/>
      <c r="AFO316" s="35"/>
      <c r="AFP316" s="35"/>
      <c r="AFQ316" s="35"/>
      <c r="AFR316" s="35"/>
      <c r="AFS316" s="35"/>
      <c r="AFT316" s="35"/>
      <c r="AFU316" s="35"/>
      <c r="AFV316" s="35"/>
      <c r="AFW316" s="35"/>
      <c r="AFX316" s="35"/>
      <c r="AFY316" s="35"/>
      <c r="AFZ316" s="35"/>
      <c r="AGA316" s="35"/>
      <c r="AGB316" s="35"/>
      <c r="AGC316" s="35"/>
      <c r="AGD316" s="35"/>
      <c r="AGE316" s="35"/>
      <c r="AGF316" s="35"/>
      <c r="AGG316" s="35"/>
      <c r="AGH316" s="35"/>
      <c r="AGI316" s="35"/>
      <c r="AGJ316" s="35"/>
      <c r="AGK316" s="35"/>
      <c r="AGL316" s="35"/>
      <c r="AGM316" s="35"/>
      <c r="AGN316" s="35"/>
      <c r="AGO316" s="35"/>
      <c r="AGP316" s="35"/>
      <c r="AGQ316" s="35"/>
      <c r="AGR316" s="35"/>
      <c r="AGS316" s="35"/>
      <c r="AGT316" s="35"/>
      <c r="AGU316" s="35"/>
      <c r="AGV316" s="35"/>
      <c r="AGW316" s="35"/>
      <c r="AGX316" s="35"/>
      <c r="AGY316" s="35"/>
      <c r="AGZ316" s="35"/>
      <c r="AHA316" s="35"/>
      <c r="AHB316" s="35"/>
      <c r="AHC316" s="35"/>
      <c r="AHD316" s="35"/>
      <c r="AHE316" s="35"/>
      <c r="AHF316" s="35"/>
      <c r="AHG316" s="35"/>
      <c r="AHH316" s="35"/>
      <c r="AHI316" s="35"/>
      <c r="AHJ316" s="35"/>
      <c r="AHK316" s="35"/>
      <c r="AHL316" s="35"/>
      <c r="AHM316" s="35"/>
      <c r="AHN316" s="35"/>
      <c r="AHO316" s="35"/>
      <c r="AHP316" s="35"/>
      <c r="AHQ316" s="35"/>
      <c r="AHR316" s="35"/>
      <c r="AHS316" s="35"/>
      <c r="AHT316" s="35"/>
      <c r="AHU316" s="35"/>
      <c r="AHV316" s="35"/>
      <c r="AHW316" s="35"/>
      <c r="AHX316" s="35"/>
      <c r="AHY316" s="35"/>
      <c r="AHZ316" s="35"/>
      <c r="AIA316" s="35"/>
      <c r="AIB316" s="35"/>
      <c r="AIC316" s="35"/>
      <c r="AID316" s="35"/>
      <c r="AIE316" s="35"/>
      <c r="AIF316" s="35"/>
      <c r="AIG316" s="35"/>
      <c r="AIH316" s="35"/>
      <c r="AII316" s="35"/>
      <c r="AIJ316" s="35"/>
      <c r="AIK316" s="35"/>
      <c r="AIL316" s="35"/>
      <c r="AIM316" s="35"/>
      <c r="AIN316" s="35"/>
      <c r="AIO316" s="35"/>
      <c r="AIP316" s="35"/>
      <c r="AIQ316" s="35"/>
      <c r="AIR316" s="35"/>
      <c r="AIS316" s="35"/>
      <c r="AIT316" s="35"/>
      <c r="AIU316" s="35"/>
      <c r="AIV316" s="35"/>
      <c r="AIW316" s="35"/>
      <c r="AIX316" s="35"/>
      <c r="AIY316" s="35"/>
      <c r="AIZ316" s="35"/>
      <c r="AJA316" s="35"/>
      <c r="AJB316" s="35"/>
      <c r="AJC316" s="35"/>
      <c r="AJD316" s="35"/>
      <c r="AJE316" s="35"/>
      <c r="AJF316" s="35"/>
      <c r="AJG316" s="35"/>
      <c r="AJH316" s="35"/>
      <c r="AJI316" s="35"/>
      <c r="AJJ316" s="35"/>
      <c r="AJK316" s="35"/>
      <c r="AJL316" s="35"/>
      <c r="AJM316" s="35"/>
      <c r="AJN316" s="35"/>
      <c r="AJO316" s="35"/>
      <c r="AJP316" s="35"/>
      <c r="AJQ316" s="35"/>
      <c r="AJR316" s="35"/>
      <c r="AJS316" s="35"/>
      <c r="AJT316" s="35"/>
      <c r="AJU316" s="35"/>
      <c r="AJV316" s="35"/>
      <c r="AJW316" s="35"/>
      <c r="AJX316" s="35"/>
      <c r="AJY316" s="35"/>
      <c r="AJZ316" s="35"/>
      <c r="AKA316" s="35"/>
      <c r="AKB316" s="35"/>
      <c r="AKC316" s="35"/>
      <c r="AKD316" s="35"/>
      <c r="AKE316" s="35"/>
      <c r="AKF316" s="35"/>
      <c r="AKG316" s="35"/>
      <c r="AKH316" s="35"/>
      <c r="AKI316" s="35"/>
      <c r="AKJ316" s="35"/>
      <c r="AKK316" s="35"/>
      <c r="AKL316" s="35"/>
      <c r="AKM316" s="35"/>
      <c r="AKN316" s="35"/>
      <c r="AKO316" s="35"/>
      <c r="AKP316" s="35"/>
      <c r="AKQ316" s="35"/>
      <c r="AKR316" s="35"/>
      <c r="AKS316" s="35"/>
      <c r="AKT316" s="35"/>
      <c r="AKU316" s="35"/>
      <c r="AKV316" s="35"/>
      <c r="AKW316" s="35"/>
      <c r="AKX316" s="35"/>
      <c r="AKY316" s="35"/>
      <c r="AKZ316" s="35"/>
      <c r="ALA316" s="35"/>
      <c r="ALB316" s="35"/>
      <c r="ALC316" s="35"/>
      <c r="ALD316" s="35"/>
      <c r="ALE316" s="35"/>
      <c r="ALF316" s="35"/>
      <c r="ALG316" s="35"/>
      <c r="ALH316" s="35"/>
      <c r="ALI316" s="35"/>
      <c r="ALJ316" s="35"/>
      <c r="ALK316" s="35"/>
      <c r="ALL316" s="35"/>
      <c r="ALM316" s="35"/>
      <c r="ALN316" s="35"/>
      <c r="ALO316" s="35"/>
      <c r="ALP316" s="35"/>
      <c r="ALQ316" s="35"/>
      <c r="ALR316" s="35"/>
      <c r="ALS316" s="35"/>
      <c r="ALT316" s="35"/>
      <c r="ALU316" s="35"/>
      <c r="ALV316" s="35"/>
      <c r="ALW316" s="35"/>
      <c r="ALX316" s="35"/>
      <c r="ALY316" s="35"/>
      <c r="ALZ316" s="35"/>
      <c r="AMA316" s="35"/>
    </row>
    <row r="317" spans="14:1015">
      <c r="N317" s="3">
        <f>Y317*info!T$4+AC317*info!T$5+AG317*info!T$6+AK317*info!T$7+N316</f>
        <v>9.1073999999999913</v>
      </c>
      <c r="P317" s="45">
        <v>277</v>
      </c>
      <c r="Q317" s="131"/>
      <c r="R317" s="131"/>
      <c r="S317" s="161">
        <f t="shared" si="157"/>
        <v>4.945217391304349E-2</v>
      </c>
      <c r="T317" s="169">
        <f>AA316*$AA$30*$AA$34*(1-$AA$32)+AE316*$AE$30*$AE$34*(1-$AE$32)+AI316*$AI$30*$AI$34*(1-$AI$32)+AM316*$AM$30*$AM$34*(1-$AM$32)+AQ316*$AQ$30*$AQ$34*(1-$AQ$32)+AU316*$AU$30*$AU$34*(1-$AU$32)+Q317-R317+AW316+AX316+Advance!G291</f>
        <v>0.4763999999999996</v>
      </c>
      <c r="U317" s="132">
        <f t="shared" si="166"/>
        <v>0</v>
      </c>
      <c r="V317" s="165">
        <f t="shared" si="145"/>
        <v>0.4763999999999996</v>
      </c>
      <c r="W317" s="166">
        <f t="shared" si="158"/>
        <v>18.600000000000001</v>
      </c>
      <c r="X317" s="49"/>
      <c r="Y317" s="42">
        <f t="shared" si="137"/>
        <v>0</v>
      </c>
      <c r="Z317" s="46">
        <f t="shared" si="159"/>
        <v>0</v>
      </c>
      <c r="AA317" s="47">
        <f t="shared" si="146"/>
        <v>0</v>
      </c>
      <c r="AB317" s="48">
        <f t="shared" si="147"/>
        <v>0.4763999999999996</v>
      </c>
      <c r="AC317" s="49">
        <f t="shared" si="148"/>
        <v>0</v>
      </c>
      <c r="AD317" s="46">
        <f t="shared" si="160"/>
        <v>0</v>
      </c>
      <c r="AE317" s="46">
        <f t="shared" si="149"/>
        <v>100</v>
      </c>
      <c r="AF317" s="50">
        <f t="shared" si="138"/>
        <v>0.4763999999999996</v>
      </c>
      <c r="AG317" s="42">
        <f t="shared" si="161"/>
        <v>6</v>
      </c>
      <c r="AH317" s="46">
        <f t="shared" si="162"/>
        <v>-6</v>
      </c>
      <c r="AI317" s="46">
        <f t="shared" si="150"/>
        <v>200</v>
      </c>
      <c r="AJ317" s="50">
        <f t="shared" si="139"/>
        <v>0.33239999999999958</v>
      </c>
      <c r="AK317" s="42">
        <f t="shared" si="151"/>
        <v>9</v>
      </c>
      <c r="AL317" s="46">
        <f t="shared" si="163"/>
        <v>-11</v>
      </c>
      <c r="AM317" s="46">
        <f t="shared" si="152"/>
        <v>350</v>
      </c>
      <c r="AN317" s="50">
        <f t="shared" si="140"/>
        <v>8.39999999999963E-3</v>
      </c>
      <c r="AO317" s="42">
        <f t="shared" si="153"/>
        <v>0</v>
      </c>
      <c r="AP317" s="46">
        <f t="shared" si="164"/>
        <v>0</v>
      </c>
      <c r="AQ317" s="46">
        <f t="shared" si="154"/>
        <v>0</v>
      </c>
      <c r="AR317" s="50">
        <f t="shared" si="141"/>
        <v>8.39999999999963E-3</v>
      </c>
      <c r="AS317" s="42">
        <f t="shared" si="155"/>
        <v>0</v>
      </c>
      <c r="AT317" s="46">
        <f t="shared" si="165"/>
        <v>0</v>
      </c>
      <c r="AU317" s="46">
        <f t="shared" si="156"/>
        <v>0</v>
      </c>
      <c r="AV317" s="51">
        <f t="shared" si="142"/>
        <v>8.39999999999963E-3</v>
      </c>
      <c r="AW317" s="42">
        <f t="shared" si="143"/>
        <v>0.4763999999999996</v>
      </c>
      <c r="AX317" s="43">
        <f t="shared" si="144"/>
        <v>-0.46799999999999997</v>
      </c>
      <c r="AY317" s="42">
        <f t="shared" si="167"/>
        <v>650</v>
      </c>
      <c r="AZ317" s="52">
        <f t="shared" si="168"/>
        <v>18.600000000000001</v>
      </c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  <c r="QQ317" s="35"/>
      <c r="QR317" s="35"/>
      <c r="QS317" s="35"/>
      <c r="QT317" s="35"/>
      <c r="QU317" s="35"/>
      <c r="QV317" s="35"/>
      <c r="QW317" s="35"/>
      <c r="QX317" s="35"/>
      <c r="QY317" s="35"/>
      <c r="QZ317" s="35"/>
      <c r="RA317" s="35"/>
      <c r="RB317" s="35"/>
      <c r="RC317" s="35"/>
      <c r="RD317" s="35"/>
      <c r="RE317" s="35"/>
      <c r="RF317" s="35"/>
      <c r="RG317" s="35"/>
      <c r="RH317" s="35"/>
      <c r="RI317" s="35"/>
      <c r="RJ317" s="35"/>
      <c r="RK317" s="35"/>
      <c r="RL317" s="35"/>
      <c r="RM317" s="35"/>
      <c r="RN317" s="35"/>
      <c r="RO317" s="35"/>
      <c r="RP317" s="35"/>
      <c r="RQ317" s="35"/>
      <c r="RR317" s="35"/>
      <c r="RS317" s="35"/>
      <c r="RT317" s="35"/>
      <c r="RU317" s="35"/>
      <c r="RV317" s="35"/>
      <c r="RW317" s="35"/>
      <c r="RX317" s="35"/>
      <c r="RY317" s="35"/>
      <c r="RZ317" s="35"/>
      <c r="SA317" s="35"/>
      <c r="SB317" s="35"/>
      <c r="SC317" s="35"/>
      <c r="SD317" s="35"/>
      <c r="SE317" s="35"/>
      <c r="SF317" s="35"/>
      <c r="SG317" s="35"/>
      <c r="SH317" s="35"/>
      <c r="SI317" s="35"/>
      <c r="SJ317" s="35"/>
      <c r="SK317" s="35"/>
      <c r="SL317" s="35"/>
      <c r="SM317" s="35"/>
      <c r="SN317" s="35"/>
      <c r="SO317" s="35"/>
      <c r="SP317" s="35"/>
      <c r="SQ317" s="35"/>
      <c r="SR317" s="35"/>
      <c r="SS317" s="35"/>
      <c r="ST317" s="35"/>
      <c r="SU317" s="35"/>
      <c r="SV317" s="35"/>
      <c r="SW317" s="35"/>
      <c r="SX317" s="35"/>
      <c r="SY317" s="35"/>
      <c r="SZ317" s="35"/>
      <c r="TA317" s="35"/>
      <c r="TB317" s="35"/>
      <c r="TC317" s="35"/>
      <c r="TD317" s="35"/>
      <c r="TE317" s="35"/>
      <c r="TF317" s="35"/>
      <c r="TG317" s="35"/>
      <c r="TH317" s="35"/>
      <c r="TI317" s="35"/>
      <c r="TJ317" s="35"/>
      <c r="TK317" s="35"/>
      <c r="TL317" s="35"/>
      <c r="TM317" s="35"/>
      <c r="TN317" s="35"/>
      <c r="TO317" s="35"/>
      <c r="TP317" s="35"/>
      <c r="TQ317" s="35"/>
      <c r="TR317" s="35"/>
      <c r="TS317" s="35"/>
      <c r="TT317" s="35"/>
      <c r="TU317" s="35"/>
      <c r="TV317" s="35"/>
      <c r="TW317" s="35"/>
      <c r="TX317" s="35"/>
      <c r="TY317" s="35"/>
      <c r="TZ317" s="35"/>
      <c r="UA317" s="35"/>
      <c r="UB317" s="35"/>
      <c r="UC317" s="35"/>
      <c r="UD317" s="35"/>
      <c r="UE317" s="35"/>
      <c r="UF317" s="35"/>
      <c r="UG317" s="35"/>
      <c r="UH317" s="35"/>
      <c r="UI317" s="35"/>
      <c r="UJ317" s="35"/>
      <c r="UK317" s="35"/>
      <c r="UL317" s="35"/>
      <c r="UM317" s="35"/>
      <c r="UN317" s="35"/>
      <c r="UO317" s="35"/>
      <c r="UP317" s="35"/>
      <c r="UQ317" s="35"/>
      <c r="UR317" s="35"/>
      <c r="US317" s="35"/>
      <c r="UT317" s="35"/>
      <c r="UU317" s="35"/>
      <c r="UV317" s="35"/>
      <c r="UW317" s="35"/>
      <c r="UX317" s="35"/>
      <c r="UY317" s="35"/>
      <c r="UZ317" s="35"/>
      <c r="VA317" s="35"/>
      <c r="VB317" s="35"/>
      <c r="VC317" s="35"/>
      <c r="VD317" s="35"/>
      <c r="VE317" s="35"/>
      <c r="VF317" s="35"/>
      <c r="VG317" s="35"/>
      <c r="VH317" s="35"/>
      <c r="VI317" s="35"/>
      <c r="VJ317" s="35"/>
      <c r="VK317" s="35"/>
      <c r="VL317" s="35"/>
      <c r="VM317" s="35"/>
      <c r="VN317" s="35"/>
      <c r="VO317" s="35"/>
      <c r="VP317" s="35"/>
      <c r="VQ317" s="35"/>
      <c r="VR317" s="35"/>
      <c r="VS317" s="35"/>
      <c r="VT317" s="35"/>
      <c r="VU317" s="35"/>
      <c r="VV317" s="35"/>
      <c r="VW317" s="35"/>
      <c r="VX317" s="35"/>
      <c r="VY317" s="35"/>
      <c r="VZ317" s="35"/>
      <c r="WA317" s="35"/>
      <c r="WB317" s="35"/>
      <c r="WC317" s="35"/>
      <c r="WD317" s="35"/>
      <c r="WE317" s="35"/>
      <c r="WF317" s="35"/>
      <c r="WG317" s="35"/>
      <c r="WH317" s="35"/>
      <c r="WI317" s="35"/>
      <c r="WJ317" s="35"/>
      <c r="WK317" s="35"/>
      <c r="WL317" s="35"/>
      <c r="WM317" s="35"/>
      <c r="WN317" s="35"/>
      <c r="WO317" s="35"/>
      <c r="WP317" s="35"/>
      <c r="WQ317" s="35"/>
      <c r="WR317" s="35"/>
      <c r="WS317" s="35"/>
      <c r="WT317" s="35"/>
      <c r="WU317" s="35"/>
      <c r="WV317" s="35"/>
      <c r="WW317" s="35"/>
      <c r="WX317" s="35"/>
      <c r="WY317" s="35"/>
      <c r="WZ317" s="35"/>
      <c r="XA317" s="35"/>
      <c r="XB317" s="35"/>
      <c r="XC317" s="35"/>
      <c r="XD317" s="35"/>
      <c r="XE317" s="35"/>
      <c r="XF317" s="35"/>
      <c r="XG317" s="35"/>
      <c r="XH317" s="35"/>
      <c r="XI317" s="35"/>
      <c r="XJ317" s="35"/>
      <c r="XK317" s="35"/>
      <c r="XL317" s="35"/>
      <c r="XM317" s="35"/>
      <c r="XN317" s="35"/>
      <c r="XO317" s="35"/>
      <c r="XP317" s="35"/>
      <c r="XQ317" s="35"/>
      <c r="XR317" s="35"/>
      <c r="XS317" s="35"/>
      <c r="XT317" s="35"/>
      <c r="XU317" s="35"/>
      <c r="XV317" s="35"/>
      <c r="XW317" s="35"/>
      <c r="XX317" s="35"/>
      <c r="XY317" s="35"/>
      <c r="XZ317" s="35"/>
      <c r="YA317" s="35"/>
      <c r="YB317" s="35"/>
      <c r="YC317" s="35"/>
      <c r="YD317" s="35"/>
      <c r="YE317" s="35"/>
      <c r="YF317" s="35"/>
      <c r="YG317" s="35"/>
      <c r="YH317" s="35"/>
      <c r="YI317" s="35"/>
      <c r="YJ317" s="35"/>
      <c r="YK317" s="35"/>
      <c r="YL317" s="35"/>
      <c r="YM317" s="35"/>
      <c r="YN317" s="35"/>
      <c r="YO317" s="35"/>
      <c r="YP317" s="35"/>
      <c r="YQ317" s="35"/>
      <c r="YR317" s="35"/>
      <c r="YS317" s="35"/>
      <c r="YT317" s="35"/>
      <c r="YU317" s="35"/>
      <c r="YV317" s="35"/>
      <c r="YW317" s="35"/>
      <c r="YX317" s="35"/>
      <c r="YY317" s="35"/>
      <c r="YZ317" s="35"/>
      <c r="ZA317" s="35"/>
      <c r="ZB317" s="35"/>
      <c r="ZC317" s="35"/>
      <c r="ZD317" s="35"/>
      <c r="ZE317" s="35"/>
      <c r="ZF317" s="35"/>
      <c r="ZG317" s="35"/>
      <c r="ZH317" s="35"/>
      <c r="ZI317" s="35"/>
      <c r="ZJ317" s="35"/>
      <c r="ZK317" s="35"/>
      <c r="ZL317" s="35"/>
      <c r="ZM317" s="35"/>
      <c r="ZN317" s="35"/>
      <c r="ZO317" s="35"/>
      <c r="ZP317" s="35"/>
      <c r="ZQ317" s="35"/>
      <c r="ZR317" s="35"/>
      <c r="ZS317" s="35"/>
      <c r="ZT317" s="35"/>
      <c r="ZU317" s="35"/>
      <c r="ZV317" s="35"/>
      <c r="ZW317" s="35"/>
      <c r="ZX317" s="35"/>
      <c r="ZY317" s="35"/>
      <c r="ZZ317" s="35"/>
      <c r="AAA317" s="35"/>
      <c r="AAB317" s="35"/>
      <c r="AAC317" s="35"/>
      <c r="AAD317" s="35"/>
      <c r="AAE317" s="35"/>
      <c r="AAF317" s="35"/>
      <c r="AAG317" s="35"/>
      <c r="AAH317" s="35"/>
      <c r="AAI317" s="35"/>
      <c r="AAJ317" s="35"/>
      <c r="AAK317" s="35"/>
      <c r="AAL317" s="35"/>
      <c r="AAM317" s="35"/>
      <c r="AAN317" s="35"/>
      <c r="AAO317" s="35"/>
      <c r="AAP317" s="35"/>
      <c r="AAQ317" s="35"/>
      <c r="AAR317" s="35"/>
      <c r="AAS317" s="35"/>
      <c r="AAT317" s="35"/>
      <c r="AAU317" s="35"/>
      <c r="AAV317" s="35"/>
      <c r="AAW317" s="35"/>
      <c r="AAX317" s="35"/>
      <c r="AAY317" s="35"/>
      <c r="AAZ317" s="35"/>
      <c r="ABA317" s="35"/>
      <c r="ABB317" s="35"/>
      <c r="ABC317" s="35"/>
      <c r="ABD317" s="35"/>
      <c r="ABE317" s="35"/>
      <c r="ABF317" s="35"/>
      <c r="ABG317" s="35"/>
      <c r="ABH317" s="35"/>
      <c r="ABI317" s="35"/>
      <c r="ABJ317" s="35"/>
      <c r="ABK317" s="35"/>
      <c r="ABL317" s="35"/>
      <c r="ABM317" s="35"/>
      <c r="ABN317" s="35"/>
      <c r="ABO317" s="35"/>
      <c r="ABP317" s="35"/>
      <c r="ABQ317" s="35"/>
      <c r="ABR317" s="35"/>
      <c r="ABS317" s="35"/>
      <c r="ABT317" s="35"/>
      <c r="ABU317" s="35"/>
      <c r="ABV317" s="35"/>
      <c r="ABW317" s="35"/>
      <c r="ABX317" s="35"/>
      <c r="ABY317" s="35"/>
      <c r="ABZ317" s="35"/>
      <c r="ACA317" s="35"/>
      <c r="ACB317" s="35"/>
      <c r="ACC317" s="35"/>
      <c r="ACD317" s="35"/>
      <c r="ACE317" s="35"/>
      <c r="ACF317" s="35"/>
      <c r="ACG317" s="35"/>
      <c r="ACH317" s="35"/>
      <c r="ACI317" s="35"/>
      <c r="ACJ317" s="35"/>
      <c r="ACK317" s="35"/>
      <c r="ACL317" s="35"/>
      <c r="ACM317" s="35"/>
      <c r="ACN317" s="35"/>
      <c r="ACO317" s="35"/>
      <c r="ACP317" s="35"/>
      <c r="ACQ317" s="35"/>
      <c r="ACR317" s="35"/>
      <c r="ACS317" s="35"/>
      <c r="ACT317" s="35"/>
      <c r="ACU317" s="35"/>
      <c r="ACV317" s="35"/>
      <c r="ACW317" s="35"/>
      <c r="ACX317" s="35"/>
      <c r="ACY317" s="35"/>
      <c r="ACZ317" s="35"/>
      <c r="ADA317" s="35"/>
      <c r="ADB317" s="35"/>
      <c r="ADC317" s="35"/>
      <c r="ADD317" s="35"/>
      <c r="ADE317" s="35"/>
      <c r="ADF317" s="35"/>
      <c r="ADG317" s="35"/>
      <c r="ADH317" s="35"/>
      <c r="ADI317" s="35"/>
      <c r="ADJ317" s="35"/>
      <c r="ADK317" s="35"/>
      <c r="ADL317" s="35"/>
      <c r="ADM317" s="35"/>
      <c r="ADN317" s="35"/>
      <c r="ADO317" s="35"/>
      <c r="ADP317" s="35"/>
      <c r="ADQ317" s="35"/>
      <c r="ADR317" s="35"/>
      <c r="ADS317" s="35"/>
      <c r="ADT317" s="35"/>
      <c r="ADU317" s="35"/>
      <c r="ADV317" s="35"/>
      <c r="ADW317" s="35"/>
      <c r="ADX317" s="35"/>
      <c r="ADY317" s="35"/>
      <c r="ADZ317" s="35"/>
      <c r="AEA317" s="35"/>
      <c r="AEB317" s="35"/>
      <c r="AEC317" s="35"/>
      <c r="AED317" s="35"/>
      <c r="AEE317" s="35"/>
      <c r="AEF317" s="35"/>
      <c r="AEG317" s="35"/>
      <c r="AEH317" s="35"/>
      <c r="AEI317" s="35"/>
      <c r="AEJ317" s="35"/>
      <c r="AEK317" s="35"/>
      <c r="AEL317" s="35"/>
      <c r="AEM317" s="35"/>
      <c r="AEN317" s="35"/>
      <c r="AEO317" s="35"/>
      <c r="AEP317" s="35"/>
      <c r="AEQ317" s="35"/>
      <c r="AER317" s="35"/>
      <c r="AES317" s="35"/>
      <c r="AET317" s="35"/>
      <c r="AEU317" s="35"/>
      <c r="AEV317" s="35"/>
      <c r="AEW317" s="35"/>
      <c r="AEX317" s="35"/>
      <c r="AEY317" s="35"/>
      <c r="AEZ317" s="35"/>
      <c r="AFA317" s="35"/>
      <c r="AFB317" s="35"/>
      <c r="AFC317" s="35"/>
      <c r="AFD317" s="35"/>
      <c r="AFE317" s="35"/>
      <c r="AFF317" s="35"/>
      <c r="AFG317" s="35"/>
      <c r="AFH317" s="35"/>
      <c r="AFI317" s="35"/>
      <c r="AFJ317" s="35"/>
      <c r="AFK317" s="35"/>
      <c r="AFL317" s="35"/>
      <c r="AFM317" s="35"/>
      <c r="AFN317" s="35"/>
      <c r="AFO317" s="35"/>
      <c r="AFP317" s="35"/>
      <c r="AFQ317" s="35"/>
      <c r="AFR317" s="35"/>
      <c r="AFS317" s="35"/>
      <c r="AFT317" s="35"/>
      <c r="AFU317" s="35"/>
      <c r="AFV317" s="35"/>
      <c r="AFW317" s="35"/>
      <c r="AFX317" s="35"/>
      <c r="AFY317" s="35"/>
      <c r="AFZ317" s="35"/>
      <c r="AGA317" s="35"/>
      <c r="AGB317" s="35"/>
      <c r="AGC317" s="35"/>
      <c r="AGD317" s="35"/>
      <c r="AGE317" s="35"/>
      <c r="AGF317" s="35"/>
      <c r="AGG317" s="35"/>
      <c r="AGH317" s="35"/>
      <c r="AGI317" s="35"/>
      <c r="AGJ317" s="35"/>
      <c r="AGK317" s="35"/>
      <c r="AGL317" s="35"/>
      <c r="AGM317" s="35"/>
      <c r="AGN317" s="35"/>
      <c r="AGO317" s="35"/>
      <c r="AGP317" s="35"/>
      <c r="AGQ317" s="35"/>
      <c r="AGR317" s="35"/>
      <c r="AGS317" s="35"/>
      <c r="AGT317" s="35"/>
      <c r="AGU317" s="35"/>
      <c r="AGV317" s="35"/>
      <c r="AGW317" s="35"/>
      <c r="AGX317" s="35"/>
      <c r="AGY317" s="35"/>
      <c r="AGZ317" s="35"/>
      <c r="AHA317" s="35"/>
      <c r="AHB317" s="35"/>
      <c r="AHC317" s="35"/>
      <c r="AHD317" s="35"/>
      <c r="AHE317" s="35"/>
      <c r="AHF317" s="35"/>
      <c r="AHG317" s="35"/>
      <c r="AHH317" s="35"/>
      <c r="AHI317" s="35"/>
      <c r="AHJ317" s="35"/>
      <c r="AHK317" s="35"/>
      <c r="AHL317" s="35"/>
      <c r="AHM317" s="35"/>
      <c r="AHN317" s="35"/>
      <c r="AHO317" s="35"/>
      <c r="AHP317" s="35"/>
      <c r="AHQ317" s="35"/>
      <c r="AHR317" s="35"/>
      <c r="AHS317" s="35"/>
      <c r="AHT317" s="35"/>
      <c r="AHU317" s="35"/>
      <c r="AHV317" s="35"/>
      <c r="AHW317" s="35"/>
      <c r="AHX317" s="35"/>
      <c r="AHY317" s="35"/>
      <c r="AHZ317" s="35"/>
      <c r="AIA317" s="35"/>
      <c r="AIB317" s="35"/>
      <c r="AIC317" s="35"/>
      <c r="AID317" s="35"/>
      <c r="AIE317" s="35"/>
      <c r="AIF317" s="35"/>
      <c r="AIG317" s="35"/>
      <c r="AIH317" s="35"/>
      <c r="AII317" s="35"/>
      <c r="AIJ317" s="35"/>
      <c r="AIK317" s="35"/>
      <c r="AIL317" s="35"/>
      <c r="AIM317" s="35"/>
      <c r="AIN317" s="35"/>
      <c r="AIO317" s="35"/>
      <c r="AIP317" s="35"/>
      <c r="AIQ317" s="35"/>
      <c r="AIR317" s="35"/>
      <c r="AIS317" s="35"/>
      <c r="AIT317" s="35"/>
      <c r="AIU317" s="35"/>
      <c r="AIV317" s="35"/>
      <c r="AIW317" s="35"/>
      <c r="AIX317" s="35"/>
      <c r="AIY317" s="35"/>
      <c r="AIZ317" s="35"/>
      <c r="AJA317" s="35"/>
      <c r="AJB317" s="35"/>
      <c r="AJC317" s="35"/>
      <c r="AJD317" s="35"/>
      <c r="AJE317" s="35"/>
      <c r="AJF317" s="35"/>
      <c r="AJG317" s="35"/>
      <c r="AJH317" s="35"/>
      <c r="AJI317" s="35"/>
      <c r="AJJ317" s="35"/>
      <c r="AJK317" s="35"/>
      <c r="AJL317" s="35"/>
      <c r="AJM317" s="35"/>
      <c r="AJN317" s="35"/>
      <c r="AJO317" s="35"/>
      <c r="AJP317" s="35"/>
      <c r="AJQ317" s="35"/>
      <c r="AJR317" s="35"/>
      <c r="AJS317" s="35"/>
      <c r="AJT317" s="35"/>
      <c r="AJU317" s="35"/>
      <c r="AJV317" s="35"/>
      <c r="AJW317" s="35"/>
      <c r="AJX317" s="35"/>
      <c r="AJY317" s="35"/>
      <c r="AJZ317" s="35"/>
      <c r="AKA317" s="35"/>
      <c r="AKB317" s="35"/>
      <c r="AKC317" s="35"/>
      <c r="AKD317" s="35"/>
      <c r="AKE317" s="35"/>
      <c r="AKF317" s="35"/>
      <c r="AKG317" s="35"/>
      <c r="AKH317" s="35"/>
      <c r="AKI317" s="35"/>
      <c r="AKJ317" s="35"/>
      <c r="AKK317" s="35"/>
      <c r="AKL317" s="35"/>
      <c r="AKM317" s="35"/>
      <c r="AKN317" s="35"/>
      <c r="AKO317" s="35"/>
      <c r="AKP317" s="35"/>
      <c r="AKQ317" s="35"/>
      <c r="AKR317" s="35"/>
      <c r="AKS317" s="35"/>
      <c r="AKT317" s="35"/>
      <c r="AKU317" s="35"/>
      <c r="AKV317" s="35"/>
      <c r="AKW317" s="35"/>
      <c r="AKX317" s="35"/>
      <c r="AKY317" s="35"/>
      <c r="AKZ317" s="35"/>
      <c r="ALA317" s="35"/>
      <c r="ALB317" s="35"/>
      <c r="ALC317" s="35"/>
      <c r="ALD317" s="35"/>
      <c r="ALE317" s="35"/>
      <c r="ALF317" s="35"/>
      <c r="ALG317" s="35"/>
      <c r="ALH317" s="35"/>
      <c r="ALI317" s="35"/>
      <c r="ALJ317" s="35"/>
      <c r="ALK317" s="35"/>
      <c r="ALL317" s="35"/>
      <c r="ALM317" s="35"/>
      <c r="ALN317" s="35"/>
      <c r="ALO317" s="35"/>
      <c r="ALP317" s="35"/>
      <c r="ALQ317" s="35"/>
      <c r="ALR317" s="35"/>
      <c r="ALS317" s="35"/>
      <c r="ALT317" s="35"/>
      <c r="ALU317" s="35"/>
      <c r="ALV317" s="35"/>
      <c r="ALW317" s="35"/>
      <c r="ALX317" s="35"/>
      <c r="ALY317" s="35"/>
      <c r="ALZ317" s="35"/>
      <c r="AMA317" s="35"/>
    </row>
    <row r="318" spans="14:1015">
      <c r="N318" s="3">
        <f>Y318*info!T$4+AC318*info!T$5+AG318*info!T$6+AK318*info!T$7+N317</f>
        <v>9.1541999999999906</v>
      </c>
      <c r="P318" s="45">
        <v>278</v>
      </c>
      <c r="Q318" s="131"/>
      <c r="R318" s="131"/>
      <c r="S318" s="161">
        <f t="shared" si="157"/>
        <v>4.9288537549407138E-2</v>
      </c>
      <c r="T318" s="169">
        <f>AA317*$AA$30*$AA$34*(1-$AA$32)+AE317*$AE$30*$AE$34*(1-$AE$32)+AI317*$AI$30*$AI$34*(1-$AI$32)+AM317*$AM$30*$AM$34*(1-$AM$32)+AQ317*$AQ$30*$AQ$34*(1-$AQ$32)+AU317*$AU$30*$AU$34*(1-$AU$32)+Q318-R318+AW317+AX317+Advance!G292</f>
        <v>0.4733999999999996</v>
      </c>
      <c r="U318" s="132">
        <f t="shared" si="166"/>
        <v>0</v>
      </c>
      <c r="V318" s="165">
        <f t="shared" si="145"/>
        <v>0.4733999999999996</v>
      </c>
      <c r="W318" s="166">
        <f t="shared" si="158"/>
        <v>18.707999999999998</v>
      </c>
      <c r="X318" s="49"/>
      <c r="Y318" s="42">
        <f t="shared" si="137"/>
        <v>0</v>
      </c>
      <c r="Z318" s="46">
        <f t="shared" si="159"/>
        <v>0</v>
      </c>
      <c r="AA318" s="47">
        <f t="shared" si="146"/>
        <v>0</v>
      </c>
      <c r="AB318" s="48">
        <f t="shared" si="147"/>
        <v>0.4733999999999996</v>
      </c>
      <c r="AC318" s="49">
        <f t="shared" si="148"/>
        <v>0</v>
      </c>
      <c r="AD318" s="46">
        <f t="shared" si="160"/>
        <v>0</v>
      </c>
      <c r="AE318" s="46">
        <f t="shared" si="149"/>
        <v>100</v>
      </c>
      <c r="AF318" s="50">
        <f t="shared" si="138"/>
        <v>0.4733999999999996</v>
      </c>
      <c r="AG318" s="42">
        <f t="shared" si="161"/>
        <v>0</v>
      </c>
      <c r="AH318" s="46">
        <f t="shared" si="162"/>
        <v>0</v>
      </c>
      <c r="AI318" s="46">
        <f t="shared" si="150"/>
        <v>200</v>
      </c>
      <c r="AJ318" s="50">
        <f t="shared" si="139"/>
        <v>0.4733999999999996</v>
      </c>
      <c r="AK318" s="42">
        <f t="shared" si="151"/>
        <v>13</v>
      </c>
      <c r="AL318" s="46">
        <f t="shared" si="163"/>
        <v>-10</v>
      </c>
      <c r="AM318" s="46">
        <f t="shared" si="152"/>
        <v>353</v>
      </c>
      <c r="AN318" s="50">
        <f t="shared" si="140"/>
        <v>5.3999999999996273E-3</v>
      </c>
      <c r="AO318" s="42">
        <f t="shared" si="153"/>
        <v>0</v>
      </c>
      <c r="AP318" s="46">
        <f t="shared" si="164"/>
        <v>0</v>
      </c>
      <c r="AQ318" s="46">
        <f t="shared" si="154"/>
        <v>0</v>
      </c>
      <c r="AR318" s="50">
        <f t="shared" si="141"/>
        <v>5.3999999999996273E-3</v>
      </c>
      <c r="AS318" s="42">
        <f t="shared" si="155"/>
        <v>0</v>
      </c>
      <c r="AT318" s="46">
        <f t="shared" si="165"/>
        <v>0</v>
      </c>
      <c r="AU318" s="46">
        <f t="shared" si="156"/>
        <v>0</v>
      </c>
      <c r="AV318" s="51">
        <f t="shared" si="142"/>
        <v>5.3999999999996273E-3</v>
      </c>
      <c r="AW318" s="42">
        <f t="shared" si="143"/>
        <v>0.4733999999999996</v>
      </c>
      <c r="AX318" s="43">
        <f t="shared" si="144"/>
        <v>-0.46799999999999997</v>
      </c>
      <c r="AY318" s="42">
        <f t="shared" si="167"/>
        <v>653</v>
      </c>
      <c r="AZ318" s="52">
        <f t="shared" si="168"/>
        <v>18.707999999999998</v>
      </c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  <c r="QQ318" s="35"/>
      <c r="QR318" s="35"/>
      <c r="QS318" s="35"/>
      <c r="QT318" s="35"/>
      <c r="QU318" s="35"/>
      <c r="QV318" s="35"/>
      <c r="QW318" s="35"/>
      <c r="QX318" s="35"/>
      <c r="QY318" s="35"/>
      <c r="QZ318" s="35"/>
      <c r="RA318" s="35"/>
      <c r="RB318" s="35"/>
      <c r="RC318" s="35"/>
      <c r="RD318" s="35"/>
      <c r="RE318" s="35"/>
      <c r="RF318" s="35"/>
      <c r="RG318" s="35"/>
      <c r="RH318" s="35"/>
      <c r="RI318" s="35"/>
      <c r="RJ318" s="35"/>
      <c r="RK318" s="35"/>
      <c r="RL318" s="35"/>
      <c r="RM318" s="35"/>
      <c r="RN318" s="35"/>
      <c r="RO318" s="35"/>
      <c r="RP318" s="35"/>
      <c r="RQ318" s="35"/>
      <c r="RR318" s="35"/>
      <c r="RS318" s="35"/>
      <c r="RT318" s="35"/>
      <c r="RU318" s="35"/>
      <c r="RV318" s="35"/>
      <c r="RW318" s="35"/>
      <c r="RX318" s="35"/>
      <c r="RY318" s="35"/>
      <c r="RZ318" s="35"/>
      <c r="SA318" s="35"/>
      <c r="SB318" s="35"/>
      <c r="SC318" s="35"/>
      <c r="SD318" s="35"/>
      <c r="SE318" s="35"/>
      <c r="SF318" s="35"/>
      <c r="SG318" s="35"/>
      <c r="SH318" s="35"/>
      <c r="SI318" s="35"/>
      <c r="SJ318" s="35"/>
      <c r="SK318" s="35"/>
      <c r="SL318" s="35"/>
      <c r="SM318" s="35"/>
      <c r="SN318" s="35"/>
      <c r="SO318" s="35"/>
      <c r="SP318" s="35"/>
      <c r="SQ318" s="35"/>
      <c r="SR318" s="35"/>
      <c r="SS318" s="35"/>
      <c r="ST318" s="35"/>
      <c r="SU318" s="35"/>
      <c r="SV318" s="35"/>
      <c r="SW318" s="35"/>
      <c r="SX318" s="35"/>
      <c r="SY318" s="35"/>
      <c r="SZ318" s="35"/>
      <c r="TA318" s="35"/>
      <c r="TB318" s="35"/>
      <c r="TC318" s="35"/>
      <c r="TD318" s="35"/>
      <c r="TE318" s="35"/>
      <c r="TF318" s="35"/>
      <c r="TG318" s="35"/>
      <c r="TH318" s="35"/>
      <c r="TI318" s="35"/>
      <c r="TJ318" s="35"/>
      <c r="TK318" s="35"/>
      <c r="TL318" s="35"/>
      <c r="TM318" s="35"/>
      <c r="TN318" s="35"/>
      <c r="TO318" s="35"/>
      <c r="TP318" s="35"/>
      <c r="TQ318" s="35"/>
      <c r="TR318" s="35"/>
      <c r="TS318" s="35"/>
      <c r="TT318" s="35"/>
      <c r="TU318" s="35"/>
      <c r="TV318" s="35"/>
      <c r="TW318" s="35"/>
      <c r="TX318" s="35"/>
      <c r="TY318" s="35"/>
      <c r="TZ318" s="35"/>
      <c r="UA318" s="35"/>
      <c r="UB318" s="35"/>
      <c r="UC318" s="35"/>
      <c r="UD318" s="35"/>
      <c r="UE318" s="35"/>
      <c r="UF318" s="35"/>
      <c r="UG318" s="35"/>
      <c r="UH318" s="35"/>
      <c r="UI318" s="35"/>
      <c r="UJ318" s="35"/>
      <c r="UK318" s="35"/>
      <c r="UL318" s="35"/>
      <c r="UM318" s="35"/>
      <c r="UN318" s="35"/>
      <c r="UO318" s="35"/>
      <c r="UP318" s="35"/>
      <c r="UQ318" s="35"/>
      <c r="UR318" s="35"/>
      <c r="US318" s="35"/>
      <c r="UT318" s="35"/>
      <c r="UU318" s="35"/>
      <c r="UV318" s="35"/>
      <c r="UW318" s="35"/>
      <c r="UX318" s="35"/>
      <c r="UY318" s="35"/>
      <c r="UZ318" s="35"/>
      <c r="VA318" s="35"/>
      <c r="VB318" s="35"/>
      <c r="VC318" s="35"/>
      <c r="VD318" s="35"/>
      <c r="VE318" s="35"/>
      <c r="VF318" s="35"/>
      <c r="VG318" s="35"/>
      <c r="VH318" s="35"/>
      <c r="VI318" s="35"/>
      <c r="VJ318" s="35"/>
      <c r="VK318" s="35"/>
      <c r="VL318" s="35"/>
      <c r="VM318" s="35"/>
      <c r="VN318" s="35"/>
      <c r="VO318" s="35"/>
      <c r="VP318" s="35"/>
      <c r="VQ318" s="35"/>
      <c r="VR318" s="35"/>
      <c r="VS318" s="35"/>
      <c r="VT318" s="35"/>
      <c r="VU318" s="35"/>
      <c r="VV318" s="35"/>
      <c r="VW318" s="35"/>
      <c r="VX318" s="35"/>
      <c r="VY318" s="35"/>
      <c r="VZ318" s="35"/>
      <c r="WA318" s="35"/>
      <c r="WB318" s="35"/>
      <c r="WC318" s="35"/>
      <c r="WD318" s="35"/>
      <c r="WE318" s="35"/>
      <c r="WF318" s="35"/>
      <c r="WG318" s="35"/>
      <c r="WH318" s="35"/>
      <c r="WI318" s="35"/>
      <c r="WJ318" s="35"/>
      <c r="WK318" s="35"/>
      <c r="WL318" s="35"/>
      <c r="WM318" s="35"/>
      <c r="WN318" s="35"/>
      <c r="WO318" s="35"/>
      <c r="WP318" s="35"/>
      <c r="WQ318" s="35"/>
      <c r="WR318" s="35"/>
      <c r="WS318" s="35"/>
      <c r="WT318" s="35"/>
      <c r="WU318" s="35"/>
      <c r="WV318" s="35"/>
      <c r="WW318" s="35"/>
      <c r="WX318" s="35"/>
      <c r="WY318" s="35"/>
      <c r="WZ318" s="35"/>
      <c r="XA318" s="35"/>
      <c r="XB318" s="35"/>
      <c r="XC318" s="35"/>
      <c r="XD318" s="35"/>
      <c r="XE318" s="35"/>
      <c r="XF318" s="35"/>
      <c r="XG318" s="35"/>
      <c r="XH318" s="35"/>
      <c r="XI318" s="35"/>
      <c r="XJ318" s="35"/>
      <c r="XK318" s="35"/>
      <c r="XL318" s="35"/>
      <c r="XM318" s="35"/>
      <c r="XN318" s="35"/>
      <c r="XO318" s="35"/>
      <c r="XP318" s="35"/>
      <c r="XQ318" s="35"/>
      <c r="XR318" s="35"/>
      <c r="XS318" s="35"/>
      <c r="XT318" s="35"/>
      <c r="XU318" s="35"/>
      <c r="XV318" s="35"/>
      <c r="XW318" s="35"/>
      <c r="XX318" s="35"/>
      <c r="XY318" s="35"/>
      <c r="XZ318" s="35"/>
      <c r="YA318" s="35"/>
      <c r="YB318" s="35"/>
      <c r="YC318" s="35"/>
      <c r="YD318" s="35"/>
      <c r="YE318" s="35"/>
      <c r="YF318" s="35"/>
      <c r="YG318" s="35"/>
      <c r="YH318" s="35"/>
      <c r="YI318" s="35"/>
      <c r="YJ318" s="35"/>
      <c r="YK318" s="35"/>
      <c r="YL318" s="35"/>
      <c r="YM318" s="35"/>
      <c r="YN318" s="35"/>
      <c r="YO318" s="35"/>
      <c r="YP318" s="35"/>
      <c r="YQ318" s="35"/>
      <c r="YR318" s="35"/>
      <c r="YS318" s="35"/>
      <c r="YT318" s="35"/>
      <c r="YU318" s="35"/>
      <c r="YV318" s="35"/>
      <c r="YW318" s="35"/>
      <c r="YX318" s="35"/>
      <c r="YY318" s="35"/>
      <c r="YZ318" s="35"/>
      <c r="ZA318" s="35"/>
      <c r="ZB318" s="35"/>
      <c r="ZC318" s="35"/>
      <c r="ZD318" s="35"/>
      <c r="ZE318" s="35"/>
      <c r="ZF318" s="35"/>
      <c r="ZG318" s="35"/>
      <c r="ZH318" s="35"/>
      <c r="ZI318" s="35"/>
      <c r="ZJ318" s="35"/>
      <c r="ZK318" s="35"/>
      <c r="ZL318" s="35"/>
      <c r="ZM318" s="35"/>
      <c r="ZN318" s="35"/>
      <c r="ZO318" s="35"/>
      <c r="ZP318" s="35"/>
      <c r="ZQ318" s="35"/>
      <c r="ZR318" s="35"/>
      <c r="ZS318" s="35"/>
      <c r="ZT318" s="35"/>
      <c r="ZU318" s="35"/>
      <c r="ZV318" s="35"/>
      <c r="ZW318" s="35"/>
      <c r="ZX318" s="35"/>
      <c r="ZY318" s="35"/>
      <c r="ZZ318" s="35"/>
      <c r="AAA318" s="35"/>
      <c r="AAB318" s="35"/>
      <c r="AAC318" s="35"/>
      <c r="AAD318" s="35"/>
      <c r="AAE318" s="35"/>
      <c r="AAF318" s="35"/>
      <c r="AAG318" s="35"/>
      <c r="AAH318" s="35"/>
      <c r="AAI318" s="35"/>
      <c r="AAJ318" s="35"/>
      <c r="AAK318" s="35"/>
      <c r="AAL318" s="35"/>
      <c r="AAM318" s="35"/>
      <c r="AAN318" s="35"/>
      <c r="AAO318" s="35"/>
      <c r="AAP318" s="35"/>
      <c r="AAQ318" s="35"/>
      <c r="AAR318" s="35"/>
      <c r="AAS318" s="35"/>
      <c r="AAT318" s="35"/>
      <c r="AAU318" s="35"/>
      <c r="AAV318" s="35"/>
      <c r="AAW318" s="35"/>
      <c r="AAX318" s="35"/>
      <c r="AAY318" s="35"/>
      <c r="AAZ318" s="35"/>
      <c r="ABA318" s="35"/>
      <c r="ABB318" s="35"/>
      <c r="ABC318" s="35"/>
      <c r="ABD318" s="35"/>
      <c r="ABE318" s="35"/>
      <c r="ABF318" s="35"/>
      <c r="ABG318" s="35"/>
      <c r="ABH318" s="35"/>
      <c r="ABI318" s="35"/>
      <c r="ABJ318" s="35"/>
      <c r="ABK318" s="35"/>
      <c r="ABL318" s="35"/>
      <c r="ABM318" s="35"/>
      <c r="ABN318" s="35"/>
      <c r="ABO318" s="35"/>
      <c r="ABP318" s="35"/>
      <c r="ABQ318" s="35"/>
      <c r="ABR318" s="35"/>
      <c r="ABS318" s="35"/>
      <c r="ABT318" s="35"/>
      <c r="ABU318" s="35"/>
      <c r="ABV318" s="35"/>
      <c r="ABW318" s="35"/>
      <c r="ABX318" s="35"/>
      <c r="ABY318" s="35"/>
      <c r="ABZ318" s="35"/>
      <c r="ACA318" s="35"/>
      <c r="ACB318" s="35"/>
      <c r="ACC318" s="35"/>
      <c r="ACD318" s="35"/>
      <c r="ACE318" s="35"/>
      <c r="ACF318" s="35"/>
      <c r="ACG318" s="35"/>
      <c r="ACH318" s="35"/>
      <c r="ACI318" s="35"/>
      <c r="ACJ318" s="35"/>
      <c r="ACK318" s="35"/>
      <c r="ACL318" s="35"/>
      <c r="ACM318" s="35"/>
      <c r="ACN318" s="35"/>
      <c r="ACO318" s="35"/>
      <c r="ACP318" s="35"/>
      <c r="ACQ318" s="35"/>
      <c r="ACR318" s="35"/>
      <c r="ACS318" s="35"/>
      <c r="ACT318" s="35"/>
      <c r="ACU318" s="35"/>
      <c r="ACV318" s="35"/>
      <c r="ACW318" s="35"/>
      <c r="ACX318" s="35"/>
      <c r="ACY318" s="35"/>
      <c r="ACZ318" s="35"/>
      <c r="ADA318" s="35"/>
      <c r="ADB318" s="35"/>
      <c r="ADC318" s="35"/>
      <c r="ADD318" s="35"/>
      <c r="ADE318" s="35"/>
      <c r="ADF318" s="35"/>
      <c r="ADG318" s="35"/>
      <c r="ADH318" s="35"/>
      <c r="ADI318" s="35"/>
      <c r="ADJ318" s="35"/>
      <c r="ADK318" s="35"/>
      <c r="ADL318" s="35"/>
      <c r="ADM318" s="35"/>
      <c r="ADN318" s="35"/>
      <c r="ADO318" s="35"/>
      <c r="ADP318" s="35"/>
      <c r="ADQ318" s="35"/>
      <c r="ADR318" s="35"/>
      <c r="ADS318" s="35"/>
      <c r="ADT318" s="35"/>
      <c r="ADU318" s="35"/>
      <c r="ADV318" s="35"/>
      <c r="ADW318" s="35"/>
      <c r="ADX318" s="35"/>
      <c r="ADY318" s="35"/>
      <c r="ADZ318" s="35"/>
      <c r="AEA318" s="35"/>
      <c r="AEB318" s="35"/>
      <c r="AEC318" s="35"/>
      <c r="AED318" s="35"/>
      <c r="AEE318" s="35"/>
      <c r="AEF318" s="35"/>
      <c r="AEG318" s="35"/>
      <c r="AEH318" s="35"/>
      <c r="AEI318" s="35"/>
      <c r="AEJ318" s="35"/>
      <c r="AEK318" s="35"/>
      <c r="AEL318" s="35"/>
      <c r="AEM318" s="35"/>
      <c r="AEN318" s="35"/>
      <c r="AEO318" s="35"/>
      <c r="AEP318" s="35"/>
      <c r="AEQ318" s="35"/>
      <c r="AER318" s="35"/>
      <c r="AES318" s="35"/>
      <c r="AET318" s="35"/>
      <c r="AEU318" s="35"/>
      <c r="AEV318" s="35"/>
      <c r="AEW318" s="35"/>
      <c r="AEX318" s="35"/>
      <c r="AEY318" s="35"/>
      <c r="AEZ318" s="35"/>
      <c r="AFA318" s="35"/>
      <c r="AFB318" s="35"/>
      <c r="AFC318" s="35"/>
      <c r="AFD318" s="35"/>
      <c r="AFE318" s="35"/>
      <c r="AFF318" s="35"/>
      <c r="AFG318" s="35"/>
      <c r="AFH318" s="35"/>
      <c r="AFI318" s="35"/>
      <c r="AFJ318" s="35"/>
      <c r="AFK318" s="35"/>
      <c r="AFL318" s="35"/>
      <c r="AFM318" s="35"/>
      <c r="AFN318" s="35"/>
      <c r="AFO318" s="35"/>
      <c r="AFP318" s="35"/>
      <c r="AFQ318" s="35"/>
      <c r="AFR318" s="35"/>
      <c r="AFS318" s="35"/>
      <c r="AFT318" s="35"/>
      <c r="AFU318" s="35"/>
      <c r="AFV318" s="35"/>
      <c r="AFW318" s="35"/>
      <c r="AFX318" s="35"/>
      <c r="AFY318" s="35"/>
      <c r="AFZ318" s="35"/>
      <c r="AGA318" s="35"/>
      <c r="AGB318" s="35"/>
      <c r="AGC318" s="35"/>
      <c r="AGD318" s="35"/>
      <c r="AGE318" s="35"/>
      <c r="AGF318" s="35"/>
      <c r="AGG318" s="35"/>
      <c r="AGH318" s="35"/>
      <c r="AGI318" s="35"/>
      <c r="AGJ318" s="35"/>
      <c r="AGK318" s="35"/>
      <c r="AGL318" s="35"/>
      <c r="AGM318" s="35"/>
      <c r="AGN318" s="35"/>
      <c r="AGO318" s="35"/>
      <c r="AGP318" s="35"/>
      <c r="AGQ318" s="35"/>
      <c r="AGR318" s="35"/>
      <c r="AGS318" s="35"/>
      <c r="AGT318" s="35"/>
      <c r="AGU318" s="35"/>
      <c r="AGV318" s="35"/>
      <c r="AGW318" s="35"/>
      <c r="AGX318" s="35"/>
      <c r="AGY318" s="35"/>
      <c r="AGZ318" s="35"/>
      <c r="AHA318" s="35"/>
      <c r="AHB318" s="35"/>
      <c r="AHC318" s="35"/>
      <c r="AHD318" s="35"/>
      <c r="AHE318" s="35"/>
      <c r="AHF318" s="35"/>
      <c r="AHG318" s="35"/>
      <c r="AHH318" s="35"/>
      <c r="AHI318" s="35"/>
      <c r="AHJ318" s="35"/>
      <c r="AHK318" s="35"/>
      <c r="AHL318" s="35"/>
      <c r="AHM318" s="35"/>
      <c r="AHN318" s="35"/>
      <c r="AHO318" s="35"/>
      <c r="AHP318" s="35"/>
      <c r="AHQ318" s="35"/>
      <c r="AHR318" s="35"/>
      <c r="AHS318" s="35"/>
      <c r="AHT318" s="35"/>
      <c r="AHU318" s="35"/>
      <c r="AHV318" s="35"/>
      <c r="AHW318" s="35"/>
      <c r="AHX318" s="35"/>
      <c r="AHY318" s="35"/>
      <c r="AHZ318" s="35"/>
      <c r="AIA318" s="35"/>
      <c r="AIB318" s="35"/>
      <c r="AIC318" s="35"/>
      <c r="AID318" s="35"/>
      <c r="AIE318" s="35"/>
      <c r="AIF318" s="35"/>
      <c r="AIG318" s="35"/>
      <c r="AIH318" s="35"/>
      <c r="AII318" s="35"/>
      <c r="AIJ318" s="35"/>
      <c r="AIK318" s="35"/>
      <c r="AIL318" s="35"/>
      <c r="AIM318" s="35"/>
      <c r="AIN318" s="35"/>
      <c r="AIO318" s="35"/>
      <c r="AIP318" s="35"/>
      <c r="AIQ318" s="35"/>
      <c r="AIR318" s="35"/>
      <c r="AIS318" s="35"/>
      <c r="AIT318" s="35"/>
      <c r="AIU318" s="35"/>
      <c r="AIV318" s="35"/>
      <c r="AIW318" s="35"/>
      <c r="AIX318" s="35"/>
      <c r="AIY318" s="35"/>
      <c r="AIZ318" s="35"/>
      <c r="AJA318" s="35"/>
      <c r="AJB318" s="35"/>
      <c r="AJC318" s="35"/>
      <c r="AJD318" s="35"/>
      <c r="AJE318" s="35"/>
      <c r="AJF318" s="35"/>
      <c r="AJG318" s="35"/>
      <c r="AJH318" s="35"/>
      <c r="AJI318" s="35"/>
      <c r="AJJ318" s="35"/>
      <c r="AJK318" s="35"/>
      <c r="AJL318" s="35"/>
      <c r="AJM318" s="35"/>
      <c r="AJN318" s="35"/>
      <c r="AJO318" s="35"/>
      <c r="AJP318" s="35"/>
      <c r="AJQ318" s="35"/>
      <c r="AJR318" s="35"/>
      <c r="AJS318" s="35"/>
      <c r="AJT318" s="35"/>
      <c r="AJU318" s="35"/>
      <c r="AJV318" s="35"/>
      <c r="AJW318" s="35"/>
      <c r="AJX318" s="35"/>
      <c r="AJY318" s="35"/>
      <c r="AJZ318" s="35"/>
      <c r="AKA318" s="35"/>
      <c r="AKB318" s="35"/>
      <c r="AKC318" s="35"/>
      <c r="AKD318" s="35"/>
      <c r="AKE318" s="35"/>
      <c r="AKF318" s="35"/>
      <c r="AKG318" s="35"/>
      <c r="AKH318" s="35"/>
      <c r="AKI318" s="35"/>
      <c r="AKJ318" s="35"/>
      <c r="AKK318" s="35"/>
      <c r="AKL318" s="35"/>
      <c r="AKM318" s="35"/>
      <c r="AKN318" s="35"/>
      <c r="AKO318" s="35"/>
      <c r="AKP318" s="35"/>
      <c r="AKQ318" s="35"/>
      <c r="AKR318" s="35"/>
      <c r="AKS318" s="35"/>
      <c r="AKT318" s="35"/>
      <c r="AKU318" s="35"/>
      <c r="AKV318" s="35"/>
      <c r="AKW318" s="35"/>
      <c r="AKX318" s="35"/>
      <c r="AKY318" s="35"/>
      <c r="AKZ318" s="35"/>
      <c r="ALA318" s="35"/>
      <c r="ALB318" s="35"/>
      <c r="ALC318" s="35"/>
      <c r="ALD318" s="35"/>
      <c r="ALE318" s="35"/>
      <c r="ALF318" s="35"/>
      <c r="ALG318" s="35"/>
      <c r="ALH318" s="35"/>
      <c r="ALI318" s="35"/>
      <c r="ALJ318" s="35"/>
      <c r="ALK318" s="35"/>
      <c r="ALL318" s="35"/>
      <c r="ALM318" s="35"/>
      <c r="ALN318" s="35"/>
      <c r="ALO318" s="35"/>
      <c r="ALP318" s="35"/>
      <c r="ALQ318" s="35"/>
      <c r="ALR318" s="35"/>
      <c r="ALS318" s="35"/>
      <c r="ALT318" s="35"/>
      <c r="ALU318" s="35"/>
      <c r="ALV318" s="35"/>
      <c r="ALW318" s="35"/>
      <c r="ALX318" s="35"/>
      <c r="ALY318" s="35"/>
      <c r="ALZ318" s="35"/>
      <c r="AMA318" s="35"/>
    </row>
    <row r="319" spans="14:1015">
      <c r="N319" s="3">
        <f>Y319*info!T$4+AC319*info!T$5+AG319*info!T$6+AK319*info!T$7+N318</f>
        <v>9.2009999999999899</v>
      </c>
      <c r="P319" s="45">
        <v>279</v>
      </c>
      <c r="Q319" s="131"/>
      <c r="R319" s="131"/>
      <c r="S319" s="161">
        <f t="shared" si="157"/>
        <v>4.9533992094861673E-2</v>
      </c>
      <c r="T319" s="169">
        <f>AA318*$AA$30*$AA$34*(1-$AA$32)+AE318*$AE$30*$AE$34*(1-$AE$32)+AI318*$AI$30*$AI$34*(1-$AI$32)+AM318*$AM$30*$AM$34*(1-$AM$32)+AQ318*$AQ$30*$AQ$34*(1-$AQ$32)+AU318*$AU$30*$AU$34*(1-$AU$32)+Q319-R319+AW318+AX318+Advance!G293</f>
        <v>0.47309999999999963</v>
      </c>
      <c r="U319" s="132">
        <f t="shared" si="166"/>
        <v>0</v>
      </c>
      <c r="V319" s="165">
        <f t="shared" si="145"/>
        <v>0.47309999999999963</v>
      </c>
      <c r="W319" s="166">
        <f t="shared" si="158"/>
        <v>18.815999999999999</v>
      </c>
      <c r="X319" s="49"/>
      <c r="Y319" s="42">
        <f t="shared" si="137"/>
        <v>0</v>
      </c>
      <c r="Z319" s="46">
        <f t="shared" si="159"/>
        <v>0</v>
      </c>
      <c r="AA319" s="47">
        <f t="shared" si="146"/>
        <v>0</v>
      </c>
      <c r="AB319" s="48">
        <f t="shared" si="147"/>
        <v>0.47309999999999963</v>
      </c>
      <c r="AC319" s="49">
        <f t="shared" si="148"/>
        <v>0</v>
      </c>
      <c r="AD319" s="46">
        <f t="shared" si="160"/>
        <v>0</v>
      </c>
      <c r="AE319" s="46">
        <f t="shared" si="149"/>
        <v>100</v>
      </c>
      <c r="AF319" s="50">
        <f t="shared" si="138"/>
        <v>0.47309999999999963</v>
      </c>
      <c r="AG319" s="42">
        <f t="shared" si="161"/>
        <v>0</v>
      </c>
      <c r="AH319" s="46">
        <f t="shared" si="162"/>
        <v>0</v>
      </c>
      <c r="AI319" s="46">
        <f t="shared" si="150"/>
        <v>200</v>
      </c>
      <c r="AJ319" s="50">
        <f t="shared" si="139"/>
        <v>0.47309999999999963</v>
      </c>
      <c r="AK319" s="42">
        <f t="shared" si="151"/>
        <v>13</v>
      </c>
      <c r="AL319" s="46">
        <f t="shared" si="163"/>
        <v>-10</v>
      </c>
      <c r="AM319" s="46">
        <f t="shared" si="152"/>
        <v>356</v>
      </c>
      <c r="AN319" s="50">
        <f t="shared" si="140"/>
        <v>5.0999999999996604E-3</v>
      </c>
      <c r="AO319" s="42">
        <f t="shared" si="153"/>
        <v>0</v>
      </c>
      <c r="AP319" s="46">
        <f t="shared" si="164"/>
        <v>0</v>
      </c>
      <c r="AQ319" s="46">
        <f t="shared" si="154"/>
        <v>0</v>
      </c>
      <c r="AR319" s="50">
        <f t="shared" si="141"/>
        <v>5.0999999999996604E-3</v>
      </c>
      <c r="AS319" s="42">
        <f t="shared" si="155"/>
        <v>0</v>
      </c>
      <c r="AT319" s="46">
        <f t="shared" si="165"/>
        <v>0</v>
      </c>
      <c r="AU319" s="46">
        <f t="shared" si="156"/>
        <v>0</v>
      </c>
      <c r="AV319" s="51">
        <f t="shared" si="142"/>
        <v>5.0999999999996604E-3</v>
      </c>
      <c r="AW319" s="42">
        <f t="shared" si="143"/>
        <v>0.47309999999999963</v>
      </c>
      <c r="AX319" s="43">
        <f t="shared" si="144"/>
        <v>-0.46799999999999997</v>
      </c>
      <c r="AY319" s="42">
        <f t="shared" si="167"/>
        <v>656</v>
      </c>
      <c r="AZ319" s="52">
        <f t="shared" si="168"/>
        <v>18.815999999999999</v>
      </c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  <c r="QQ319" s="35"/>
      <c r="QR319" s="35"/>
      <c r="QS319" s="35"/>
      <c r="QT319" s="35"/>
      <c r="QU319" s="35"/>
      <c r="QV319" s="35"/>
      <c r="QW319" s="35"/>
      <c r="QX319" s="35"/>
      <c r="QY319" s="35"/>
      <c r="QZ319" s="35"/>
      <c r="RA319" s="35"/>
      <c r="RB319" s="35"/>
      <c r="RC319" s="35"/>
      <c r="RD319" s="35"/>
      <c r="RE319" s="35"/>
      <c r="RF319" s="35"/>
      <c r="RG319" s="35"/>
      <c r="RH319" s="35"/>
      <c r="RI319" s="35"/>
      <c r="RJ319" s="35"/>
      <c r="RK319" s="35"/>
      <c r="RL319" s="35"/>
      <c r="RM319" s="35"/>
      <c r="RN319" s="35"/>
      <c r="RO319" s="35"/>
      <c r="RP319" s="35"/>
      <c r="RQ319" s="35"/>
      <c r="RR319" s="35"/>
      <c r="RS319" s="35"/>
      <c r="RT319" s="35"/>
      <c r="RU319" s="35"/>
      <c r="RV319" s="35"/>
      <c r="RW319" s="35"/>
      <c r="RX319" s="35"/>
      <c r="RY319" s="35"/>
      <c r="RZ319" s="35"/>
      <c r="SA319" s="35"/>
      <c r="SB319" s="35"/>
      <c r="SC319" s="35"/>
      <c r="SD319" s="35"/>
      <c r="SE319" s="35"/>
      <c r="SF319" s="35"/>
      <c r="SG319" s="35"/>
      <c r="SH319" s="35"/>
      <c r="SI319" s="35"/>
      <c r="SJ319" s="35"/>
      <c r="SK319" s="35"/>
      <c r="SL319" s="35"/>
      <c r="SM319" s="35"/>
      <c r="SN319" s="35"/>
      <c r="SO319" s="35"/>
      <c r="SP319" s="35"/>
      <c r="SQ319" s="35"/>
      <c r="SR319" s="35"/>
      <c r="SS319" s="35"/>
      <c r="ST319" s="35"/>
      <c r="SU319" s="35"/>
      <c r="SV319" s="35"/>
      <c r="SW319" s="35"/>
      <c r="SX319" s="35"/>
      <c r="SY319" s="35"/>
      <c r="SZ319" s="35"/>
      <c r="TA319" s="35"/>
      <c r="TB319" s="35"/>
      <c r="TC319" s="35"/>
      <c r="TD319" s="35"/>
      <c r="TE319" s="35"/>
      <c r="TF319" s="35"/>
      <c r="TG319" s="35"/>
      <c r="TH319" s="35"/>
      <c r="TI319" s="35"/>
      <c r="TJ319" s="35"/>
      <c r="TK319" s="35"/>
      <c r="TL319" s="35"/>
      <c r="TM319" s="35"/>
      <c r="TN319" s="35"/>
      <c r="TO319" s="35"/>
      <c r="TP319" s="35"/>
      <c r="TQ319" s="35"/>
      <c r="TR319" s="35"/>
      <c r="TS319" s="35"/>
      <c r="TT319" s="35"/>
      <c r="TU319" s="35"/>
      <c r="TV319" s="35"/>
      <c r="TW319" s="35"/>
      <c r="TX319" s="35"/>
      <c r="TY319" s="35"/>
      <c r="TZ319" s="35"/>
      <c r="UA319" s="35"/>
      <c r="UB319" s="35"/>
      <c r="UC319" s="35"/>
      <c r="UD319" s="35"/>
      <c r="UE319" s="35"/>
      <c r="UF319" s="35"/>
      <c r="UG319" s="35"/>
      <c r="UH319" s="35"/>
      <c r="UI319" s="35"/>
      <c r="UJ319" s="35"/>
      <c r="UK319" s="35"/>
      <c r="UL319" s="35"/>
      <c r="UM319" s="35"/>
      <c r="UN319" s="35"/>
      <c r="UO319" s="35"/>
      <c r="UP319" s="35"/>
      <c r="UQ319" s="35"/>
      <c r="UR319" s="35"/>
      <c r="US319" s="35"/>
      <c r="UT319" s="35"/>
      <c r="UU319" s="35"/>
      <c r="UV319" s="35"/>
      <c r="UW319" s="35"/>
      <c r="UX319" s="35"/>
      <c r="UY319" s="35"/>
      <c r="UZ319" s="35"/>
      <c r="VA319" s="35"/>
      <c r="VB319" s="35"/>
      <c r="VC319" s="35"/>
      <c r="VD319" s="35"/>
      <c r="VE319" s="35"/>
      <c r="VF319" s="35"/>
      <c r="VG319" s="35"/>
      <c r="VH319" s="35"/>
      <c r="VI319" s="35"/>
      <c r="VJ319" s="35"/>
      <c r="VK319" s="35"/>
      <c r="VL319" s="35"/>
      <c r="VM319" s="35"/>
      <c r="VN319" s="35"/>
      <c r="VO319" s="35"/>
      <c r="VP319" s="35"/>
      <c r="VQ319" s="35"/>
      <c r="VR319" s="35"/>
      <c r="VS319" s="35"/>
      <c r="VT319" s="35"/>
      <c r="VU319" s="35"/>
      <c r="VV319" s="35"/>
      <c r="VW319" s="35"/>
      <c r="VX319" s="35"/>
      <c r="VY319" s="35"/>
      <c r="VZ319" s="35"/>
      <c r="WA319" s="35"/>
      <c r="WB319" s="35"/>
      <c r="WC319" s="35"/>
      <c r="WD319" s="35"/>
      <c r="WE319" s="35"/>
      <c r="WF319" s="35"/>
      <c r="WG319" s="35"/>
      <c r="WH319" s="35"/>
      <c r="WI319" s="35"/>
      <c r="WJ319" s="35"/>
      <c r="WK319" s="35"/>
      <c r="WL319" s="35"/>
      <c r="WM319" s="35"/>
      <c r="WN319" s="35"/>
      <c r="WO319" s="35"/>
      <c r="WP319" s="35"/>
      <c r="WQ319" s="35"/>
      <c r="WR319" s="35"/>
      <c r="WS319" s="35"/>
      <c r="WT319" s="35"/>
      <c r="WU319" s="35"/>
      <c r="WV319" s="35"/>
      <c r="WW319" s="35"/>
      <c r="WX319" s="35"/>
      <c r="WY319" s="35"/>
      <c r="WZ319" s="35"/>
      <c r="XA319" s="35"/>
      <c r="XB319" s="35"/>
      <c r="XC319" s="35"/>
      <c r="XD319" s="35"/>
      <c r="XE319" s="35"/>
      <c r="XF319" s="35"/>
      <c r="XG319" s="35"/>
      <c r="XH319" s="35"/>
      <c r="XI319" s="35"/>
      <c r="XJ319" s="35"/>
      <c r="XK319" s="35"/>
      <c r="XL319" s="35"/>
      <c r="XM319" s="35"/>
      <c r="XN319" s="35"/>
      <c r="XO319" s="35"/>
      <c r="XP319" s="35"/>
      <c r="XQ319" s="35"/>
      <c r="XR319" s="35"/>
      <c r="XS319" s="35"/>
      <c r="XT319" s="35"/>
      <c r="XU319" s="35"/>
      <c r="XV319" s="35"/>
      <c r="XW319" s="35"/>
      <c r="XX319" s="35"/>
      <c r="XY319" s="35"/>
      <c r="XZ319" s="35"/>
      <c r="YA319" s="35"/>
      <c r="YB319" s="35"/>
      <c r="YC319" s="35"/>
      <c r="YD319" s="35"/>
      <c r="YE319" s="35"/>
      <c r="YF319" s="35"/>
      <c r="YG319" s="35"/>
      <c r="YH319" s="35"/>
      <c r="YI319" s="35"/>
      <c r="YJ319" s="35"/>
      <c r="YK319" s="35"/>
      <c r="YL319" s="35"/>
      <c r="YM319" s="35"/>
      <c r="YN319" s="35"/>
      <c r="YO319" s="35"/>
      <c r="YP319" s="35"/>
      <c r="YQ319" s="35"/>
      <c r="YR319" s="35"/>
      <c r="YS319" s="35"/>
      <c r="YT319" s="35"/>
      <c r="YU319" s="35"/>
      <c r="YV319" s="35"/>
      <c r="YW319" s="35"/>
      <c r="YX319" s="35"/>
      <c r="YY319" s="35"/>
      <c r="YZ319" s="35"/>
      <c r="ZA319" s="35"/>
      <c r="ZB319" s="35"/>
      <c r="ZC319" s="35"/>
      <c r="ZD319" s="35"/>
      <c r="ZE319" s="35"/>
      <c r="ZF319" s="35"/>
      <c r="ZG319" s="35"/>
      <c r="ZH319" s="35"/>
      <c r="ZI319" s="35"/>
      <c r="ZJ319" s="35"/>
      <c r="ZK319" s="35"/>
      <c r="ZL319" s="35"/>
      <c r="ZM319" s="35"/>
      <c r="ZN319" s="35"/>
      <c r="ZO319" s="35"/>
      <c r="ZP319" s="35"/>
      <c r="ZQ319" s="35"/>
      <c r="ZR319" s="35"/>
      <c r="ZS319" s="35"/>
      <c r="ZT319" s="35"/>
      <c r="ZU319" s="35"/>
      <c r="ZV319" s="35"/>
      <c r="ZW319" s="35"/>
      <c r="ZX319" s="35"/>
      <c r="ZY319" s="35"/>
      <c r="ZZ319" s="35"/>
      <c r="AAA319" s="35"/>
      <c r="AAB319" s="35"/>
      <c r="AAC319" s="35"/>
      <c r="AAD319" s="35"/>
      <c r="AAE319" s="35"/>
      <c r="AAF319" s="35"/>
      <c r="AAG319" s="35"/>
      <c r="AAH319" s="35"/>
      <c r="AAI319" s="35"/>
      <c r="AAJ319" s="35"/>
      <c r="AAK319" s="35"/>
      <c r="AAL319" s="35"/>
      <c r="AAM319" s="35"/>
      <c r="AAN319" s="35"/>
      <c r="AAO319" s="35"/>
      <c r="AAP319" s="35"/>
      <c r="AAQ319" s="35"/>
      <c r="AAR319" s="35"/>
      <c r="AAS319" s="35"/>
      <c r="AAT319" s="35"/>
      <c r="AAU319" s="35"/>
      <c r="AAV319" s="35"/>
      <c r="AAW319" s="35"/>
      <c r="AAX319" s="35"/>
      <c r="AAY319" s="35"/>
      <c r="AAZ319" s="35"/>
      <c r="ABA319" s="35"/>
      <c r="ABB319" s="35"/>
      <c r="ABC319" s="35"/>
      <c r="ABD319" s="35"/>
      <c r="ABE319" s="35"/>
      <c r="ABF319" s="35"/>
      <c r="ABG319" s="35"/>
      <c r="ABH319" s="35"/>
      <c r="ABI319" s="35"/>
      <c r="ABJ319" s="35"/>
      <c r="ABK319" s="35"/>
      <c r="ABL319" s="35"/>
      <c r="ABM319" s="35"/>
      <c r="ABN319" s="35"/>
      <c r="ABO319" s="35"/>
      <c r="ABP319" s="35"/>
      <c r="ABQ319" s="35"/>
      <c r="ABR319" s="35"/>
      <c r="ABS319" s="35"/>
      <c r="ABT319" s="35"/>
      <c r="ABU319" s="35"/>
      <c r="ABV319" s="35"/>
      <c r="ABW319" s="35"/>
      <c r="ABX319" s="35"/>
      <c r="ABY319" s="35"/>
      <c r="ABZ319" s="35"/>
      <c r="ACA319" s="35"/>
      <c r="ACB319" s="35"/>
      <c r="ACC319" s="35"/>
      <c r="ACD319" s="35"/>
      <c r="ACE319" s="35"/>
      <c r="ACF319" s="35"/>
      <c r="ACG319" s="35"/>
      <c r="ACH319" s="35"/>
      <c r="ACI319" s="35"/>
      <c r="ACJ319" s="35"/>
      <c r="ACK319" s="35"/>
      <c r="ACL319" s="35"/>
      <c r="ACM319" s="35"/>
      <c r="ACN319" s="35"/>
      <c r="ACO319" s="35"/>
      <c r="ACP319" s="35"/>
      <c r="ACQ319" s="35"/>
      <c r="ACR319" s="35"/>
      <c r="ACS319" s="35"/>
      <c r="ACT319" s="35"/>
      <c r="ACU319" s="35"/>
      <c r="ACV319" s="35"/>
      <c r="ACW319" s="35"/>
      <c r="ACX319" s="35"/>
      <c r="ACY319" s="35"/>
      <c r="ACZ319" s="35"/>
      <c r="ADA319" s="35"/>
      <c r="ADB319" s="35"/>
      <c r="ADC319" s="35"/>
      <c r="ADD319" s="35"/>
      <c r="ADE319" s="35"/>
      <c r="ADF319" s="35"/>
      <c r="ADG319" s="35"/>
      <c r="ADH319" s="35"/>
      <c r="ADI319" s="35"/>
      <c r="ADJ319" s="35"/>
      <c r="ADK319" s="35"/>
      <c r="ADL319" s="35"/>
      <c r="ADM319" s="35"/>
      <c r="ADN319" s="35"/>
      <c r="ADO319" s="35"/>
      <c r="ADP319" s="35"/>
      <c r="ADQ319" s="35"/>
      <c r="ADR319" s="35"/>
      <c r="ADS319" s="35"/>
      <c r="ADT319" s="35"/>
      <c r="ADU319" s="35"/>
      <c r="ADV319" s="35"/>
      <c r="ADW319" s="35"/>
      <c r="ADX319" s="35"/>
      <c r="ADY319" s="35"/>
      <c r="ADZ319" s="35"/>
      <c r="AEA319" s="35"/>
      <c r="AEB319" s="35"/>
      <c r="AEC319" s="35"/>
      <c r="AED319" s="35"/>
      <c r="AEE319" s="35"/>
      <c r="AEF319" s="35"/>
      <c r="AEG319" s="35"/>
      <c r="AEH319" s="35"/>
      <c r="AEI319" s="35"/>
      <c r="AEJ319" s="35"/>
      <c r="AEK319" s="35"/>
      <c r="AEL319" s="35"/>
      <c r="AEM319" s="35"/>
      <c r="AEN319" s="35"/>
      <c r="AEO319" s="35"/>
      <c r="AEP319" s="35"/>
      <c r="AEQ319" s="35"/>
      <c r="AER319" s="35"/>
      <c r="AES319" s="35"/>
      <c r="AET319" s="35"/>
      <c r="AEU319" s="35"/>
      <c r="AEV319" s="35"/>
      <c r="AEW319" s="35"/>
      <c r="AEX319" s="35"/>
      <c r="AEY319" s="35"/>
      <c r="AEZ319" s="35"/>
      <c r="AFA319" s="35"/>
      <c r="AFB319" s="35"/>
      <c r="AFC319" s="35"/>
      <c r="AFD319" s="35"/>
      <c r="AFE319" s="35"/>
      <c r="AFF319" s="35"/>
      <c r="AFG319" s="35"/>
      <c r="AFH319" s="35"/>
      <c r="AFI319" s="35"/>
      <c r="AFJ319" s="35"/>
      <c r="AFK319" s="35"/>
      <c r="AFL319" s="35"/>
      <c r="AFM319" s="35"/>
      <c r="AFN319" s="35"/>
      <c r="AFO319" s="35"/>
      <c r="AFP319" s="35"/>
      <c r="AFQ319" s="35"/>
      <c r="AFR319" s="35"/>
      <c r="AFS319" s="35"/>
      <c r="AFT319" s="35"/>
      <c r="AFU319" s="35"/>
      <c r="AFV319" s="35"/>
      <c r="AFW319" s="35"/>
      <c r="AFX319" s="35"/>
      <c r="AFY319" s="35"/>
      <c r="AFZ319" s="35"/>
      <c r="AGA319" s="35"/>
      <c r="AGB319" s="35"/>
      <c r="AGC319" s="35"/>
      <c r="AGD319" s="35"/>
      <c r="AGE319" s="35"/>
      <c r="AGF319" s="35"/>
      <c r="AGG319" s="35"/>
      <c r="AGH319" s="35"/>
      <c r="AGI319" s="35"/>
      <c r="AGJ319" s="35"/>
      <c r="AGK319" s="35"/>
      <c r="AGL319" s="35"/>
      <c r="AGM319" s="35"/>
      <c r="AGN319" s="35"/>
      <c r="AGO319" s="35"/>
      <c r="AGP319" s="35"/>
      <c r="AGQ319" s="35"/>
      <c r="AGR319" s="35"/>
      <c r="AGS319" s="35"/>
      <c r="AGT319" s="35"/>
      <c r="AGU319" s="35"/>
      <c r="AGV319" s="35"/>
      <c r="AGW319" s="35"/>
      <c r="AGX319" s="35"/>
      <c r="AGY319" s="35"/>
      <c r="AGZ319" s="35"/>
      <c r="AHA319" s="35"/>
      <c r="AHB319" s="35"/>
      <c r="AHC319" s="35"/>
      <c r="AHD319" s="35"/>
      <c r="AHE319" s="35"/>
      <c r="AHF319" s="35"/>
      <c r="AHG319" s="35"/>
      <c r="AHH319" s="35"/>
      <c r="AHI319" s="35"/>
      <c r="AHJ319" s="35"/>
      <c r="AHK319" s="35"/>
      <c r="AHL319" s="35"/>
      <c r="AHM319" s="35"/>
      <c r="AHN319" s="35"/>
      <c r="AHO319" s="35"/>
      <c r="AHP319" s="35"/>
      <c r="AHQ319" s="35"/>
      <c r="AHR319" s="35"/>
      <c r="AHS319" s="35"/>
      <c r="AHT319" s="35"/>
      <c r="AHU319" s="35"/>
      <c r="AHV319" s="35"/>
      <c r="AHW319" s="35"/>
      <c r="AHX319" s="35"/>
      <c r="AHY319" s="35"/>
      <c r="AHZ319" s="35"/>
      <c r="AIA319" s="35"/>
      <c r="AIB319" s="35"/>
      <c r="AIC319" s="35"/>
      <c r="AID319" s="35"/>
      <c r="AIE319" s="35"/>
      <c r="AIF319" s="35"/>
      <c r="AIG319" s="35"/>
      <c r="AIH319" s="35"/>
      <c r="AII319" s="35"/>
      <c r="AIJ319" s="35"/>
      <c r="AIK319" s="35"/>
      <c r="AIL319" s="35"/>
      <c r="AIM319" s="35"/>
      <c r="AIN319" s="35"/>
      <c r="AIO319" s="35"/>
      <c r="AIP319" s="35"/>
      <c r="AIQ319" s="35"/>
      <c r="AIR319" s="35"/>
      <c r="AIS319" s="35"/>
      <c r="AIT319" s="35"/>
      <c r="AIU319" s="35"/>
      <c r="AIV319" s="35"/>
      <c r="AIW319" s="35"/>
      <c r="AIX319" s="35"/>
      <c r="AIY319" s="35"/>
      <c r="AIZ319" s="35"/>
      <c r="AJA319" s="35"/>
      <c r="AJB319" s="35"/>
      <c r="AJC319" s="35"/>
      <c r="AJD319" s="35"/>
      <c r="AJE319" s="35"/>
      <c r="AJF319" s="35"/>
      <c r="AJG319" s="35"/>
      <c r="AJH319" s="35"/>
      <c r="AJI319" s="35"/>
      <c r="AJJ319" s="35"/>
      <c r="AJK319" s="35"/>
      <c r="AJL319" s="35"/>
      <c r="AJM319" s="35"/>
      <c r="AJN319" s="35"/>
      <c r="AJO319" s="35"/>
      <c r="AJP319" s="35"/>
      <c r="AJQ319" s="35"/>
      <c r="AJR319" s="35"/>
      <c r="AJS319" s="35"/>
      <c r="AJT319" s="35"/>
      <c r="AJU319" s="35"/>
      <c r="AJV319" s="35"/>
      <c r="AJW319" s="35"/>
      <c r="AJX319" s="35"/>
      <c r="AJY319" s="35"/>
      <c r="AJZ319" s="35"/>
      <c r="AKA319" s="35"/>
      <c r="AKB319" s="35"/>
      <c r="AKC319" s="35"/>
      <c r="AKD319" s="35"/>
      <c r="AKE319" s="35"/>
      <c r="AKF319" s="35"/>
      <c r="AKG319" s="35"/>
      <c r="AKH319" s="35"/>
      <c r="AKI319" s="35"/>
      <c r="AKJ319" s="35"/>
      <c r="AKK319" s="35"/>
      <c r="AKL319" s="35"/>
      <c r="AKM319" s="35"/>
      <c r="AKN319" s="35"/>
      <c r="AKO319" s="35"/>
      <c r="AKP319" s="35"/>
      <c r="AKQ319" s="35"/>
      <c r="AKR319" s="35"/>
      <c r="AKS319" s="35"/>
      <c r="AKT319" s="35"/>
      <c r="AKU319" s="35"/>
      <c r="AKV319" s="35"/>
      <c r="AKW319" s="35"/>
      <c r="AKX319" s="35"/>
      <c r="AKY319" s="35"/>
      <c r="AKZ319" s="35"/>
      <c r="ALA319" s="35"/>
      <c r="ALB319" s="35"/>
      <c r="ALC319" s="35"/>
      <c r="ALD319" s="35"/>
      <c r="ALE319" s="35"/>
      <c r="ALF319" s="35"/>
      <c r="ALG319" s="35"/>
      <c r="ALH319" s="35"/>
      <c r="ALI319" s="35"/>
      <c r="ALJ319" s="35"/>
      <c r="ALK319" s="35"/>
      <c r="ALL319" s="35"/>
      <c r="ALM319" s="35"/>
      <c r="ALN319" s="35"/>
      <c r="ALO319" s="35"/>
      <c r="ALP319" s="35"/>
      <c r="ALQ319" s="35"/>
      <c r="ALR319" s="35"/>
      <c r="ALS319" s="35"/>
      <c r="ALT319" s="35"/>
      <c r="ALU319" s="35"/>
      <c r="ALV319" s="35"/>
      <c r="ALW319" s="35"/>
      <c r="ALX319" s="35"/>
      <c r="ALY319" s="35"/>
      <c r="ALZ319" s="35"/>
      <c r="AMA319" s="35"/>
    </row>
    <row r="320" spans="14:1015">
      <c r="N320" s="3">
        <f>Y320*info!T$4+AC320*info!T$5+AG320*info!T$6+AK320*info!T$7+N319</f>
        <v>9.2477999999999891</v>
      </c>
      <c r="P320" s="45">
        <v>280</v>
      </c>
      <c r="Q320" s="131"/>
      <c r="R320" s="131"/>
      <c r="S320" s="161">
        <f t="shared" si="157"/>
        <v>4.9779446640316222E-2</v>
      </c>
      <c r="T320" s="169">
        <f>AA319*$AA$30*$AA$34*(1-$AA$32)+AE319*$AE$30*$AE$34*(1-$AE$32)+AI319*$AI$30*$AI$34*(1-$AI$32)+AM319*$AM$30*$AM$34*(1-$AM$32)+AQ319*$AQ$30*$AQ$34*(1-$AQ$32)+AU319*$AU$30*$AU$34*(1-$AU$32)+Q320-R320+AW319+AX319+Advance!G294</f>
        <v>0.4754999999999997</v>
      </c>
      <c r="U320" s="132">
        <f t="shared" si="166"/>
        <v>0</v>
      </c>
      <c r="V320" s="165">
        <f t="shared" si="145"/>
        <v>0.4754999999999997</v>
      </c>
      <c r="W320" s="166">
        <f t="shared" si="158"/>
        <v>18.887999999999998</v>
      </c>
      <c r="X320" s="49"/>
      <c r="Y320" s="42">
        <f t="shared" si="137"/>
        <v>0</v>
      </c>
      <c r="Z320" s="46">
        <f t="shared" si="159"/>
        <v>0</v>
      </c>
      <c r="AA320" s="47">
        <f t="shared" si="146"/>
        <v>0</v>
      </c>
      <c r="AB320" s="48">
        <f t="shared" si="147"/>
        <v>0.4754999999999997</v>
      </c>
      <c r="AC320" s="49">
        <f t="shared" si="148"/>
        <v>0</v>
      </c>
      <c r="AD320" s="46">
        <f t="shared" si="160"/>
        <v>0</v>
      </c>
      <c r="AE320" s="46">
        <f t="shared" si="149"/>
        <v>100</v>
      </c>
      <c r="AF320" s="50">
        <f t="shared" si="138"/>
        <v>0.4754999999999997</v>
      </c>
      <c r="AG320" s="42">
        <f t="shared" si="161"/>
        <v>0</v>
      </c>
      <c r="AH320" s="46">
        <f t="shared" si="162"/>
        <v>0</v>
      </c>
      <c r="AI320" s="46">
        <f t="shared" si="150"/>
        <v>200</v>
      </c>
      <c r="AJ320" s="50">
        <f t="shared" si="139"/>
        <v>0.4754999999999997</v>
      </c>
      <c r="AK320" s="42">
        <f t="shared" si="151"/>
        <v>13</v>
      </c>
      <c r="AL320" s="46">
        <f t="shared" si="163"/>
        <v>-11</v>
      </c>
      <c r="AM320" s="46">
        <f t="shared" si="152"/>
        <v>358</v>
      </c>
      <c r="AN320" s="50">
        <f t="shared" si="140"/>
        <v>7.4999999999997291E-3</v>
      </c>
      <c r="AO320" s="42">
        <f t="shared" si="153"/>
        <v>0</v>
      </c>
      <c r="AP320" s="46">
        <f t="shared" si="164"/>
        <v>0</v>
      </c>
      <c r="AQ320" s="46">
        <f t="shared" si="154"/>
        <v>0</v>
      </c>
      <c r="AR320" s="50">
        <f t="shared" si="141"/>
        <v>7.4999999999997291E-3</v>
      </c>
      <c r="AS320" s="42">
        <f t="shared" si="155"/>
        <v>0</v>
      </c>
      <c r="AT320" s="46">
        <f t="shared" si="165"/>
        <v>0</v>
      </c>
      <c r="AU320" s="46">
        <f t="shared" si="156"/>
        <v>0</v>
      </c>
      <c r="AV320" s="51">
        <f t="shared" si="142"/>
        <v>7.4999999999997291E-3</v>
      </c>
      <c r="AW320" s="42">
        <f t="shared" si="143"/>
        <v>0.4754999999999997</v>
      </c>
      <c r="AX320" s="43">
        <f t="shared" si="144"/>
        <v>-0.46799999999999997</v>
      </c>
      <c r="AY320" s="42">
        <f t="shared" si="167"/>
        <v>658</v>
      </c>
      <c r="AZ320" s="52">
        <f t="shared" si="168"/>
        <v>18.887999999999998</v>
      </c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  <c r="QQ320" s="35"/>
      <c r="QR320" s="35"/>
      <c r="QS320" s="35"/>
      <c r="QT320" s="35"/>
      <c r="QU320" s="35"/>
      <c r="QV320" s="35"/>
      <c r="QW320" s="35"/>
      <c r="QX320" s="35"/>
      <c r="QY320" s="35"/>
      <c r="QZ320" s="35"/>
      <c r="RA320" s="35"/>
      <c r="RB320" s="35"/>
      <c r="RC320" s="35"/>
      <c r="RD320" s="35"/>
      <c r="RE320" s="35"/>
      <c r="RF320" s="35"/>
      <c r="RG320" s="35"/>
      <c r="RH320" s="35"/>
      <c r="RI320" s="35"/>
      <c r="RJ320" s="35"/>
      <c r="RK320" s="35"/>
      <c r="RL320" s="35"/>
      <c r="RM320" s="35"/>
      <c r="RN320" s="35"/>
      <c r="RO320" s="35"/>
      <c r="RP320" s="35"/>
      <c r="RQ320" s="35"/>
      <c r="RR320" s="35"/>
      <c r="RS320" s="35"/>
      <c r="RT320" s="35"/>
      <c r="RU320" s="35"/>
      <c r="RV320" s="35"/>
      <c r="RW320" s="35"/>
      <c r="RX320" s="35"/>
      <c r="RY320" s="35"/>
      <c r="RZ320" s="35"/>
      <c r="SA320" s="35"/>
      <c r="SB320" s="35"/>
      <c r="SC320" s="35"/>
      <c r="SD320" s="35"/>
      <c r="SE320" s="35"/>
      <c r="SF320" s="35"/>
      <c r="SG320" s="35"/>
      <c r="SH320" s="35"/>
      <c r="SI320" s="35"/>
      <c r="SJ320" s="35"/>
      <c r="SK320" s="35"/>
      <c r="SL320" s="35"/>
      <c r="SM320" s="35"/>
      <c r="SN320" s="35"/>
      <c r="SO320" s="35"/>
      <c r="SP320" s="35"/>
      <c r="SQ320" s="35"/>
      <c r="SR320" s="35"/>
      <c r="SS320" s="35"/>
      <c r="ST320" s="35"/>
      <c r="SU320" s="35"/>
      <c r="SV320" s="35"/>
      <c r="SW320" s="35"/>
      <c r="SX320" s="35"/>
      <c r="SY320" s="35"/>
      <c r="SZ320" s="35"/>
      <c r="TA320" s="35"/>
      <c r="TB320" s="35"/>
      <c r="TC320" s="35"/>
      <c r="TD320" s="35"/>
      <c r="TE320" s="35"/>
      <c r="TF320" s="35"/>
      <c r="TG320" s="35"/>
      <c r="TH320" s="35"/>
      <c r="TI320" s="35"/>
      <c r="TJ320" s="35"/>
      <c r="TK320" s="35"/>
      <c r="TL320" s="35"/>
      <c r="TM320" s="35"/>
      <c r="TN320" s="35"/>
      <c r="TO320" s="35"/>
      <c r="TP320" s="35"/>
      <c r="TQ320" s="35"/>
      <c r="TR320" s="35"/>
      <c r="TS320" s="35"/>
      <c r="TT320" s="35"/>
      <c r="TU320" s="35"/>
      <c r="TV320" s="35"/>
      <c r="TW320" s="35"/>
      <c r="TX320" s="35"/>
      <c r="TY320" s="35"/>
      <c r="TZ320" s="35"/>
      <c r="UA320" s="35"/>
      <c r="UB320" s="35"/>
      <c r="UC320" s="35"/>
      <c r="UD320" s="35"/>
      <c r="UE320" s="35"/>
      <c r="UF320" s="35"/>
      <c r="UG320" s="35"/>
      <c r="UH320" s="35"/>
      <c r="UI320" s="35"/>
      <c r="UJ320" s="35"/>
      <c r="UK320" s="35"/>
      <c r="UL320" s="35"/>
      <c r="UM320" s="35"/>
      <c r="UN320" s="35"/>
      <c r="UO320" s="35"/>
      <c r="UP320" s="35"/>
      <c r="UQ320" s="35"/>
      <c r="UR320" s="35"/>
      <c r="US320" s="35"/>
      <c r="UT320" s="35"/>
      <c r="UU320" s="35"/>
      <c r="UV320" s="35"/>
      <c r="UW320" s="35"/>
      <c r="UX320" s="35"/>
      <c r="UY320" s="35"/>
      <c r="UZ320" s="35"/>
      <c r="VA320" s="35"/>
      <c r="VB320" s="35"/>
      <c r="VC320" s="35"/>
      <c r="VD320" s="35"/>
      <c r="VE320" s="35"/>
      <c r="VF320" s="35"/>
      <c r="VG320" s="35"/>
      <c r="VH320" s="35"/>
      <c r="VI320" s="35"/>
      <c r="VJ320" s="35"/>
      <c r="VK320" s="35"/>
      <c r="VL320" s="35"/>
      <c r="VM320" s="35"/>
      <c r="VN320" s="35"/>
      <c r="VO320" s="35"/>
      <c r="VP320" s="35"/>
      <c r="VQ320" s="35"/>
      <c r="VR320" s="35"/>
      <c r="VS320" s="35"/>
      <c r="VT320" s="35"/>
      <c r="VU320" s="35"/>
      <c r="VV320" s="35"/>
      <c r="VW320" s="35"/>
      <c r="VX320" s="35"/>
      <c r="VY320" s="35"/>
      <c r="VZ320" s="35"/>
      <c r="WA320" s="35"/>
      <c r="WB320" s="35"/>
      <c r="WC320" s="35"/>
      <c r="WD320" s="35"/>
      <c r="WE320" s="35"/>
      <c r="WF320" s="35"/>
      <c r="WG320" s="35"/>
      <c r="WH320" s="35"/>
      <c r="WI320" s="35"/>
      <c r="WJ320" s="35"/>
      <c r="WK320" s="35"/>
      <c r="WL320" s="35"/>
      <c r="WM320" s="35"/>
      <c r="WN320" s="35"/>
      <c r="WO320" s="35"/>
      <c r="WP320" s="35"/>
      <c r="WQ320" s="35"/>
      <c r="WR320" s="35"/>
      <c r="WS320" s="35"/>
      <c r="WT320" s="35"/>
      <c r="WU320" s="35"/>
      <c r="WV320" s="35"/>
      <c r="WW320" s="35"/>
      <c r="WX320" s="35"/>
      <c r="WY320" s="35"/>
      <c r="WZ320" s="35"/>
      <c r="XA320" s="35"/>
      <c r="XB320" s="35"/>
      <c r="XC320" s="35"/>
      <c r="XD320" s="35"/>
      <c r="XE320" s="35"/>
      <c r="XF320" s="35"/>
      <c r="XG320" s="35"/>
      <c r="XH320" s="35"/>
      <c r="XI320" s="35"/>
      <c r="XJ320" s="35"/>
      <c r="XK320" s="35"/>
      <c r="XL320" s="35"/>
      <c r="XM320" s="35"/>
      <c r="XN320" s="35"/>
      <c r="XO320" s="35"/>
      <c r="XP320" s="35"/>
      <c r="XQ320" s="35"/>
      <c r="XR320" s="35"/>
      <c r="XS320" s="35"/>
      <c r="XT320" s="35"/>
      <c r="XU320" s="35"/>
      <c r="XV320" s="35"/>
      <c r="XW320" s="35"/>
      <c r="XX320" s="35"/>
      <c r="XY320" s="35"/>
      <c r="XZ320" s="35"/>
      <c r="YA320" s="35"/>
      <c r="YB320" s="35"/>
      <c r="YC320" s="35"/>
      <c r="YD320" s="35"/>
      <c r="YE320" s="35"/>
      <c r="YF320" s="35"/>
      <c r="YG320" s="35"/>
      <c r="YH320" s="35"/>
      <c r="YI320" s="35"/>
      <c r="YJ320" s="35"/>
      <c r="YK320" s="35"/>
      <c r="YL320" s="35"/>
      <c r="YM320" s="35"/>
      <c r="YN320" s="35"/>
      <c r="YO320" s="35"/>
      <c r="YP320" s="35"/>
      <c r="YQ320" s="35"/>
      <c r="YR320" s="35"/>
      <c r="YS320" s="35"/>
      <c r="YT320" s="35"/>
      <c r="YU320" s="35"/>
      <c r="YV320" s="35"/>
      <c r="YW320" s="35"/>
      <c r="YX320" s="35"/>
      <c r="YY320" s="35"/>
      <c r="YZ320" s="35"/>
      <c r="ZA320" s="35"/>
      <c r="ZB320" s="35"/>
      <c r="ZC320" s="35"/>
      <c r="ZD320" s="35"/>
      <c r="ZE320" s="35"/>
      <c r="ZF320" s="35"/>
      <c r="ZG320" s="35"/>
      <c r="ZH320" s="35"/>
      <c r="ZI320" s="35"/>
      <c r="ZJ320" s="35"/>
      <c r="ZK320" s="35"/>
      <c r="ZL320" s="35"/>
      <c r="ZM320" s="35"/>
      <c r="ZN320" s="35"/>
      <c r="ZO320" s="35"/>
      <c r="ZP320" s="35"/>
      <c r="ZQ320" s="35"/>
      <c r="ZR320" s="35"/>
      <c r="ZS320" s="35"/>
      <c r="ZT320" s="35"/>
      <c r="ZU320" s="35"/>
      <c r="ZV320" s="35"/>
      <c r="ZW320" s="35"/>
      <c r="ZX320" s="35"/>
      <c r="ZY320" s="35"/>
      <c r="ZZ320" s="35"/>
      <c r="AAA320" s="35"/>
      <c r="AAB320" s="35"/>
      <c r="AAC320" s="35"/>
      <c r="AAD320" s="35"/>
      <c r="AAE320" s="35"/>
      <c r="AAF320" s="35"/>
      <c r="AAG320" s="35"/>
      <c r="AAH320" s="35"/>
      <c r="AAI320" s="35"/>
      <c r="AAJ320" s="35"/>
      <c r="AAK320" s="35"/>
      <c r="AAL320" s="35"/>
      <c r="AAM320" s="35"/>
      <c r="AAN320" s="35"/>
      <c r="AAO320" s="35"/>
      <c r="AAP320" s="35"/>
      <c r="AAQ320" s="35"/>
      <c r="AAR320" s="35"/>
      <c r="AAS320" s="35"/>
      <c r="AAT320" s="35"/>
      <c r="AAU320" s="35"/>
      <c r="AAV320" s="35"/>
      <c r="AAW320" s="35"/>
      <c r="AAX320" s="35"/>
      <c r="AAY320" s="35"/>
      <c r="AAZ320" s="35"/>
      <c r="ABA320" s="35"/>
      <c r="ABB320" s="35"/>
      <c r="ABC320" s="35"/>
      <c r="ABD320" s="35"/>
      <c r="ABE320" s="35"/>
      <c r="ABF320" s="35"/>
      <c r="ABG320" s="35"/>
      <c r="ABH320" s="35"/>
      <c r="ABI320" s="35"/>
      <c r="ABJ320" s="35"/>
      <c r="ABK320" s="35"/>
      <c r="ABL320" s="35"/>
      <c r="ABM320" s="35"/>
      <c r="ABN320" s="35"/>
      <c r="ABO320" s="35"/>
      <c r="ABP320" s="35"/>
      <c r="ABQ320" s="35"/>
      <c r="ABR320" s="35"/>
      <c r="ABS320" s="35"/>
      <c r="ABT320" s="35"/>
      <c r="ABU320" s="35"/>
      <c r="ABV320" s="35"/>
      <c r="ABW320" s="35"/>
      <c r="ABX320" s="35"/>
      <c r="ABY320" s="35"/>
      <c r="ABZ320" s="35"/>
      <c r="ACA320" s="35"/>
      <c r="ACB320" s="35"/>
      <c r="ACC320" s="35"/>
      <c r="ACD320" s="35"/>
      <c r="ACE320" s="35"/>
      <c r="ACF320" s="35"/>
      <c r="ACG320" s="35"/>
      <c r="ACH320" s="35"/>
      <c r="ACI320" s="35"/>
      <c r="ACJ320" s="35"/>
      <c r="ACK320" s="35"/>
      <c r="ACL320" s="35"/>
      <c r="ACM320" s="35"/>
      <c r="ACN320" s="35"/>
      <c r="ACO320" s="35"/>
      <c r="ACP320" s="35"/>
      <c r="ACQ320" s="35"/>
      <c r="ACR320" s="35"/>
      <c r="ACS320" s="35"/>
      <c r="ACT320" s="35"/>
      <c r="ACU320" s="35"/>
      <c r="ACV320" s="35"/>
      <c r="ACW320" s="35"/>
      <c r="ACX320" s="35"/>
      <c r="ACY320" s="35"/>
      <c r="ACZ320" s="35"/>
      <c r="ADA320" s="35"/>
      <c r="ADB320" s="35"/>
      <c r="ADC320" s="35"/>
      <c r="ADD320" s="35"/>
      <c r="ADE320" s="35"/>
      <c r="ADF320" s="35"/>
      <c r="ADG320" s="35"/>
      <c r="ADH320" s="35"/>
      <c r="ADI320" s="35"/>
      <c r="ADJ320" s="35"/>
      <c r="ADK320" s="35"/>
      <c r="ADL320" s="35"/>
      <c r="ADM320" s="35"/>
      <c r="ADN320" s="35"/>
      <c r="ADO320" s="35"/>
      <c r="ADP320" s="35"/>
      <c r="ADQ320" s="35"/>
      <c r="ADR320" s="35"/>
      <c r="ADS320" s="35"/>
      <c r="ADT320" s="35"/>
      <c r="ADU320" s="35"/>
      <c r="ADV320" s="35"/>
      <c r="ADW320" s="35"/>
      <c r="ADX320" s="35"/>
      <c r="ADY320" s="35"/>
      <c r="ADZ320" s="35"/>
      <c r="AEA320" s="35"/>
      <c r="AEB320" s="35"/>
      <c r="AEC320" s="35"/>
      <c r="AED320" s="35"/>
      <c r="AEE320" s="35"/>
      <c r="AEF320" s="35"/>
      <c r="AEG320" s="35"/>
      <c r="AEH320" s="35"/>
      <c r="AEI320" s="35"/>
      <c r="AEJ320" s="35"/>
      <c r="AEK320" s="35"/>
      <c r="AEL320" s="35"/>
      <c r="AEM320" s="35"/>
      <c r="AEN320" s="35"/>
      <c r="AEO320" s="35"/>
      <c r="AEP320" s="35"/>
      <c r="AEQ320" s="35"/>
      <c r="AER320" s="35"/>
      <c r="AES320" s="35"/>
      <c r="AET320" s="35"/>
      <c r="AEU320" s="35"/>
      <c r="AEV320" s="35"/>
      <c r="AEW320" s="35"/>
      <c r="AEX320" s="35"/>
      <c r="AEY320" s="35"/>
      <c r="AEZ320" s="35"/>
      <c r="AFA320" s="35"/>
      <c r="AFB320" s="35"/>
      <c r="AFC320" s="35"/>
      <c r="AFD320" s="35"/>
      <c r="AFE320" s="35"/>
      <c r="AFF320" s="35"/>
      <c r="AFG320" s="35"/>
      <c r="AFH320" s="35"/>
      <c r="AFI320" s="35"/>
      <c r="AFJ320" s="35"/>
      <c r="AFK320" s="35"/>
      <c r="AFL320" s="35"/>
      <c r="AFM320" s="35"/>
      <c r="AFN320" s="35"/>
      <c r="AFO320" s="35"/>
      <c r="AFP320" s="35"/>
      <c r="AFQ320" s="35"/>
      <c r="AFR320" s="35"/>
      <c r="AFS320" s="35"/>
      <c r="AFT320" s="35"/>
      <c r="AFU320" s="35"/>
      <c r="AFV320" s="35"/>
      <c r="AFW320" s="35"/>
      <c r="AFX320" s="35"/>
      <c r="AFY320" s="35"/>
      <c r="AFZ320" s="35"/>
      <c r="AGA320" s="35"/>
      <c r="AGB320" s="35"/>
      <c r="AGC320" s="35"/>
      <c r="AGD320" s="35"/>
      <c r="AGE320" s="35"/>
      <c r="AGF320" s="35"/>
      <c r="AGG320" s="35"/>
      <c r="AGH320" s="35"/>
      <c r="AGI320" s="35"/>
      <c r="AGJ320" s="35"/>
      <c r="AGK320" s="35"/>
      <c r="AGL320" s="35"/>
      <c r="AGM320" s="35"/>
      <c r="AGN320" s="35"/>
      <c r="AGO320" s="35"/>
      <c r="AGP320" s="35"/>
      <c r="AGQ320" s="35"/>
      <c r="AGR320" s="35"/>
      <c r="AGS320" s="35"/>
      <c r="AGT320" s="35"/>
      <c r="AGU320" s="35"/>
      <c r="AGV320" s="35"/>
      <c r="AGW320" s="35"/>
      <c r="AGX320" s="35"/>
      <c r="AGY320" s="35"/>
      <c r="AGZ320" s="35"/>
      <c r="AHA320" s="35"/>
      <c r="AHB320" s="35"/>
      <c r="AHC320" s="35"/>
      <c r="AHD320" s="35"/>
      <c r="AHE320" s="35"/>
      <c r="AHF320" s="35"/>
      <c r="AHG320" s="35"/>
      <c r="AHH320" s="35"/>
      <c r="AHI320" s="35"/>
      <c r="AHJ320" s="35"/>
      <c r="AHK320" s="35"/>
      <c r="AHL320" s="35"/>
      <c r="AHM320" s="35"/>
      <c r="AHN320" s="35"/>
      <c r="AHO320" s="35"/>
      <c r="AHP320" s="35"/>
      <c r="AHQ320" s="35"/>
      <c r="AHR320" s="35"/>
      <c r="AHS320" s="35"/>
      <c r="AHT320" s="35"/>
      <c r="AHU320" s="35"/>
      <c r="AHV320" s="35"/>
      <c r="AHW320" s="35"/>
      <c r="AHX320" s="35"/>
      <c r="AHY320" s="35"/>
      <c r="AHZ320" s="35"/>
      <c r="AIA320" s="35"/>
      <c r="AIB320" s="35"/>
      <c r="AIC320" s="35"/>
      <c r="AID320" s="35"/>
      <c r="AIE320" s="35"/>
      <c r="AIF320" s="35"/>
      <c r="AIG320" s="35"/>
      <c r="AIH320" s="35"/>
      <c r="AII320" s="35"/>
      <c r="AIJ320" s="35"/>
      <c r="AIK320" s="35"/>
      <c r="AIL320" s="35"/>
      <c r="AIM320" s="35"/>
      <c r="AIN320" s="35"/>
      <c r="AIO320" s="35"/>
      <c r="AIP320" s="35"/>
      <c r="AIQ320" s="35"/>
      <c r="AIR320" s="35"/>
      <c r="AIS320" s="35"/>
      <c r="AIT320" s="35"/>
      <c r="AIU320" s="35"/>
      <c r="AIV320" s="35"/>
      <c r="AIW320" s="35"/>
      <c r="AIX320" s="35"/>
      <c r="AIY320" s="35"/>
      <c r="AIZ320" s="35"/>
      <c r="AJA320" s="35"/>
      <c r="AJB320" s="35"/>
      <c r="AJC320" s="35"/>
      <c r="AJD320" s="35"/>
      <c r="AJE320" s="35"/>
      <c r="AJF320" s="35"/>
      <c r="AJG320" s="35"/>
      <c r="AJH320" s="35"/>
      <c r="AJI320" s="35"/>
      <c r="AJJ320" s="35"/>
      <c r="AJK320" s="35"/>
      <c r="AJL320" s="35"/>
      <c r="AJM320" s="35"/>
      <c r="AJN320" s="35"/>
      <c r="AJO320" s="35"/>
      <c r="AJP320" s="35"/>
      <c r="AJQ320" s="35"/>
      <c r="AJR320" s="35"/>
      <c r="AJS320" s="35"/>
      <c r="AJT320" s="35"/>
      <c r="AJU320" s="35"/>
      <c r="AJV320" s="35"/>
      <c r="AJW320" s="35"/>
      <c r="AJX320" s="35"/>
      <c r="AJY320" s="35"/>
      <c r="AJZ320" s="35"/>
      <c r="AKA320" s="35"/>
      <c r="AKB320" s="35"/>
      <c r="AKC320" s="35"/>
      <c r="AKD320" s="35"/>
      <c r="AKE320" s="35"/>
      <c r="AKF320" s="35"/>
      <c r="AKG320" s="35"/>
      <c r="AKH320" s="35"/>
      <c r="AKI320" s="35"/>
      <c r="AKJ320" s="35"/>
      <c r="AKK320" s="35"/>
      <c r="AKL320" s="35"/>
      <c r="AKM320" s="35"/>
      <c r="AKN320" s="35"/>
      <c r="AKO320" s="35"/>
      <c r="AKP320" s="35"/>
      <c r="AKQ320" s="35"/>
      <c r="AKR320" s="35"/>
      <c r="AKS320" s="35"/>
      <c r="AKT320" s="35"/>
      <c r="AKU320" s="35"/>
      <c r="AKV320" s="35"/>
      <c r="AKW320" s="35"/>
      <c r="AKX320" s="35"/>
      <c r="AKY320" s="35"/>
      <c r="AKZ320" s="35"/>
      <c r="ALA320" s="35"/>
      <c r="ALB320" s="35"/>
      <c r="ALC320" s="35"/>
      <c r="ALD320" s="35"/>
      <c r="ALE320" s="35"/>
      <c r="ALF320" s="35"/>
      <c r="ALG320" s="35"/>
      <c r="ALH320" s="35"/>
      <c r="ALI320" s="35"/>
      <c r="ALJ320" s="35"/>
      <c r="ALK320" s="35"/>
      <c r="ALL320" s="35"/>
      <c r="ALM320" s="35"/>
      <c r="ALN320" s="35"/>
      <c r="ALO320" s="35"/>
      <c r="ALP320" s="35"/>
      <c r="ALQ320" s="35"/>
      <c r="ALR320" s="35"/>
      <c r="ALS320" s="35"/>
      <c r="ALT320" s="35"/>
      <c r="ALU320" s="35"/>
      <c r="ALV320" s="35"/>
      <c r="ALW320" s="35"/>
      <c r="ALX320" s="35"/>
      <c r="ALY320" s="35"/>
      <c r="ALZ320" s="35"/>
      <c r="AMA320" s="35"/>
    </row>
    <row r="321" spans="14:1015">
      <c r="N321" s="3">
        <f>Y321*info!T$4+AC321*info!T$5+AG321*info!T$6+AK321*info!T$7+N320</f>
        <v>9.2945999999999884</v>
      </c>
      <c r="P321" s="45">
        <v>281</v>
      </c>
      <c r="Q321" s="131"/>
      <c r="R321" s="131"/>
      <c r="S321" s="161">
        <f t="shared" si="157"/>
        <v>4.9943083003952587E-2</v>
      </c>
      <c r="T321" s="169">
        <f>AA320*$AA$30*$AA$34*(1-$AA$32)+AE320*$AE$30*$AE$34*(1-$AE$32)+AI320*$AI$30*$AI$34*(1-$AI$32)+AM320*$AM$30*$AM$34*(1-$AM$32)+AQ320*$AQ$30*$AQ$34*(1-$AQ$32)+AU320*$AU$30*$AU$34*(1-$AU$32)+Q321-R321+AW320+AX320+Advance!G295</f>
        <v>0.47969999999999979</v>
      </c>
      <c r="U321" s="132">
        <f t="shared" si="166"/>
        <v>0</v>
      </c>
      <c r="V321" s="165">
        <f t="shared" si="145"/>
        <v>0.47969999999999979</v>
      </c>
      <c r="W321" s="166">
        <f t="shared" si="158"/>
        <v>18.995999999999999</v>
      </c>
      <c r="X321" s="49"/>
      <c r="Y321" s="42">
        <f t="shared" si="137"/>
        <v>0</v>
      </c>
      <c r="Z321" s="46">
        <f t="shared" si="159"/>
        <v>0</v>
      </c>
      <c r="AA321" s="47">
        <f t="shared" si="146"/>
        <v>0</v>
      </c>
      <c r="AB321" s="48">
        <f t="shared" si="147"/>
        <v>0.47969999999999979</v>
      </c>
      <c r="AC321" s="49">
        <f t="shared" si="148"/>
        <v>0</v>
      </c>
      <c r="AD321" s="46">
        <f t="shared" si="160"/>
        <v>0</v>
      </c>
      <c r="AE321" s="46">
        <f t="shared" si="149"/>
        <v>100</v>
      </c>
      <c r="AF321" s="50">
        <f t="shared" si="138"/>
        <v>0.47969999999999979</v>
      </c>
      <c r="AG321" s="42">
        <f t="shared" si="161"/>
        <v>0</v>
      </c>
      <c r="AH321" s="46">
        <f t="shared" si="162"/>
        <v>0</v>
      </c>
      <c r="AI321" s="46">
        <f t="shared" si="150"/>
        <v>200</v>
      </c>
      <c r="AJ321" s="50">
        <f t="shared" si="139"/>
        <v>0.47969999999999979</v>
      </c>
      <c r="AK321" s="42">
        <f t="shared" si="151"/>
        <v>13</v>
      </c>
      <c r="AL321" s="46">
        <f t="shared" si="163"/>
        <v>-10</v>
      </c>
      <c r="AM321" s="46">
        <f t="shared" si="152"/>
        <v>361</v>
      </c>
      <c r="AN321" s="50">
        <f t="shared" si="140"/>
        <v>1.1699999999999822E-2</v>
      </c>
      <c r="AO321" s="42">
        <f t="shared" si="153"/>
        <v>0</v>
      </c>
      <c r="AP321" s="46">
        <f t="shared" si="164"/>
        <v>0</v>
      </c>
      <c r="AQ321" s="46">
        <f t="shared" si="154"/>
        <v>0</v>
      </c>
      <c r="AR321" s="50">
        <f t="shared" si="141"/>
        <v>1.1699999999999822E-2</v>
      </c>
      <c r="AS321" s="42">
        <f t="shared" si="155"/>
        <v>0</v>
      </c>
      <c r="AT321" s="46">
        <f t="shared" si="165"/>
        <v>0</v>
      </c>
      <c r="AU321" s="46">
        <f t="shared" si="156"/>
        <v>0</v>
      </c>
      <c r="AV321" s="51">
        <f t="shared" si="142"/>
        <v>1.1699999999999822E-2</v>
      </c>
      <c r="AW321" s="42">
        <f t="shared" si="143"/>
        <v>0.47969999999999979</v>
      </c>
      <c r="AX321" s="43">
        <f t="shared" si="144"/>
        <v>-0.46799999999999997</v>
      </c>
      <c r="AY321" s="42">
        <f t="shared" si="167"/>
        <v>661</v>
      </c>
      <c r="AZ321" s="52">
        <f t="shared" si="168"/>
        <v>18.995999999999999</v>
      </c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  <c r="QQ321" s="35"/>
      <c r="QR321" s="35"/>
      <c r="QS321" s="35"/>
      <c r="QT321" s="35"/>
      <c r="QU321" s="35"/>
      <c r="QV321" s="35"/>
      <c r="QW321" s="35"/>
      <c r="QX321" s="35"/>
      <c r="QY321" s="35"/>
      <c r="QZ321" s="35"/>
      <c r="RA321" s="35"/>
      <c r="RB321" s="35"/>
      <c r="RC321" s="35"/>
      <c r="RD321" s="35"/>
      <c r="RE321" s="35"/>
      <c r="RF321" s="35"/>
      <c r="RG321" s="35"/>
      <c r="RH321" s="35"/>
      <c r="RI321" s="35"/>
      <c r="RJ321" s="35"/>
      <c r="RK321" s="35"/>
      <c r="RL321" s="35"/>
      <c r="RM321" s="35"/>
      <c r="RN321" s="35"/>
      <c r="RO321" s="35"/>
      <c r="RP321" s="35"/>
      <c r="RQ321" s="35"/>
      <c r="RR321" s="35"/>
      <c r="RS321" s="35"/>
      <c r="RT321" s="35"/>
      <c r="RU321" s="35"/>
      <c r="RV321" s="35"/>
      <c r="RW321" s="35"/>
      <c r="RX321" s="35"/>
      <c r="RY321" s="35"/>
      <c r="RZ321" s="35"/>
      <c r="SA321" s="35"/>
      <c r="SB321" s="35"/>
      <c r="SC321" s="35"/>
      <c r="SD321" s="35"/>
      <c r="SE321" s="35"/>
      <c r="SF321" s="35"/>
      <c r="SG321" s="35"/>
      <c r="SH321" s="35"/>
      <c r="SI321" s="35"/>
      <c r="SJ321" s="35"/>
      <c r="SK321" s="35"/>
      <c r="SL321" s="35"/>
      <c r="SM321" s="35"/>
      <c r="SN321" s="35"/>
      <c r="SO321" s="35"/>
      <c r="SP321" s="35"/>
      <c r="SQ321" s="35"/>
      <c r="SR321" s="35"/>
      <c r="SS321" s="35"/>
      <c r="ST321" s="35"/>
      <c r="SU321" s="35"/>
      <c r="SV321" s="35"/>
      <c r="SW321" s="35"/>
      <c r="SX321" s="35"/>
      <c r="SY321" s="35"/>
      <c r="SZ321" s="35"/>
      <c r="TA321" s="35"/>
      <c r="TB321" s="35"/>
      <c r="TC321" s="35"/>
      <c r="TD321" s="35"/>
      <c r="TE321" s="35"/>
      <c r="TF321" s="35"/>
      <c r="TG321" s="35"/>
      <c r="TH321" s="35"/>
      <c r="TI321" s="35"/>
      <c r="TJ321" s="35"/>
      <c r="TK321" s="35"/>
      <c r="TL321" s="35"/>
      <c r="TM321" s="35"/>
      <c r="TN321" s="35"/>
      <c r="TO321" s="35"/>
      <c r="TP321" s="35"/>
      <c r="TQ321" s="35"/>
      <c r="TR321" s="35"/>
      <c r="TS321" s="35"/>
      <c r="TT321" s="35"/>
      <c r="TU321" s="35"/>
      <c r="TV321" s="35"/>
      <c r="TW321" s="35"/>
      <c r="TX321" s="35"/>
      <c r="TY321" s="35"/>
      <c r="TZ321" s="35"/>
      <c r="UA321" s="35"/>
      <c r="UB321" s="35"/>
      <c r="UC321" s="35"/>
      <c r="UD321" s="35"/>
      <c r="UE321" s="35"/>
      <c r="UF321" s="35"/>
      <c r="UG321" s="35"/>
      <c r="UH321" s="35"/>
      <c r="UI321" s="35"/>
      <c r="UJ321" s="35"/>
      <c r="UK321" s="35"/>
      <c r="UL321" s="35"/>
      <c r="UM321" s="35"/>
      <c r="UN321" s="35"/>
      <c r="UO321" s="35"/>
      <c r="UP321" s="35"/>
      <c r="UQ321" s="35"/>
      <c r="UR321" s="35"/>
      <c r="US321" s="35"/>
      <c r="UT321" s="35"/>
      <c r="UU321" s="35"/>
      <c r="UV321" s="35"/>
      <c r="UW321" s="35"/>
      <c r="UX321" s="35"/>
      <c r="UY321" s="35"/>
      <c r="UZ321" s="35"/>
      <c r="VA321" s="35"/>
      <c r="VB321" s="35"/>
      <c r="VC321" s="35"/>
      <c r="VD321" s="35"/>
      <c r="VE321" s="35"/>
      <c r="VF321" s="35"/>
      <c r="VG321" s="35"/>
      <c r="VH321" s="35"/>
      <c r="VI321" s="35"/>
      <c r="VJ321" s="35"/>
      <c r="VK321" s="35"/>
      <c r="VL321" s="35"/>
      <c r="VM321" s="35"/>
      <c r="VN321" s="35"/>
      <c r="VO321" s="35"/>
      <c r="VP321" s="35"/>
      <c r="VQ321" s="35"/>
      <c r="VR321" s="35"/>
      <c r="VS321" s="35"/>
      <c r="VT321" s="35"/>
      <c r="VU321" s="35"/>
      <c r="VV321" s="35"/>
      <c r="VW321" s="35"/>
      <c r="VX321" s="35"/>
      <c r="VY321" s="35"/>
      <c r="VZ321" s="35"/>
      <c r="WA321" s="35"/>
      <c r="WB321" s="35"/>
      <c r="WC321" s="35"/>
      <c r="WD321" s="35"/>
      <c r="WE321" s="35"/>
      <c r="WF321" s="35"/>
      <c r="WG321" s="35"/>
      <c r="WH321" s="35"/>
      <c r="WI321" s="35"/>
      <c r="WJ321" s="35"/>
      <c r="WK321" s="35"/>
      <c r="WL321" s="35"/>
      <c r="WM321" s="35"/>
      <c r="WN321" s="35"/>
      <c r="WO321" s="35"/>
      <c r="WP321" s="35"/>
      <c r="WQ321" s="35"/>
      <c r="WR321" s="35"/>
      <c r="WS321" s="35"/>
      <c r="WT321" s="35"/>
      <c r="WU321" s="35"/>
      <c r="WV321" s="35"/>
      <c r="WW321" s="35"/>
      <c r="WX321" s="35"/>
      <c r="WY321" s="35"/>
      <c r="WZ321" s="35"/>
      <c r="XA321" s="35"/>
      <c r="XB321" s="35"/>
      <c r="XC321" s="35"/>
      <c r="XD321" s="35"/>
      <c r="XE321" s="35"/>
      <c r="XF321" s="35"/>
      <c r="XG321" s="35"/>
      <c r="XH321" s="35"/>
      <c r="XI321" s="35"/>
      <c r="XJ321" s="35"/>
      <c r="XK321" s="35"/>
      <c r="XL321" s="35"/>
      <c r="XM321" s="35"/>
      <c r="XN321" s="35"/>
      <c r="XO321" s="35"/>
      <c r="XP321" s="35"/>
      <c r="XQ321" s="35"/>
      <c r="XR321" s="35"/>
      <c r="XS321" s="35"/>
      <c r="XT321" s="35"/>
      <c r="XU321" s="35"/>
      <c r="XV321" s="35"/>
      <c r="XW321" s="35"/>
      <c r="XX321" s="35"/>
      <c r="XY321" s="35"/>
      <c r="XZ321" s="35"/>
      <c r="YA321" s="35"/>
      <c r="YB321" s="35"/>
      <c r="YC321" s="35"/>
      <c r="YD321" s="35"/>
      <c r="YE321" s="35"/>
      <c r="YF321" s="35"/>
      <c r="YG321" s="35"/>
      <c r="YH321" s="35"/>
      <c r="YI321" s="35"/>
      <c r="YJ321" s="35"/>
      <c r="YK321" s="35"/>
      <c r="YL321" s="35"/>
      <c r="YM321" s="35"/>
      <c r="YN321" s="35"/>
      <c r="YO321" s="35"/>
      <c r="YP321" s="35"/>
      <c r="YQ321" s="35"/>
      <c r="YR321" s="35"/>
      <c r="YS321" s="35"/>
      <c r="YT321" s="35"/>
      <c r="YU321" s="35"/>
      <c r="YV321" s="35"/>
      <c r="YW321" s="35"/>
      <c r="YX321" s="35"/>
      <c r="YY321" s="35"/>
      <c r="YZ321" s="35"/>
      <c r="ZA321" s="35"/>
      <c r="ZB321" s="35"/>
      <c r="ZC321" s="35"/>
      <c r="ZD321" s="35"/>
      <c r="ZE321" s="35"/>
      <c r="ZF321" s="35"/>
      <c r="ZG321" s="35"/>
      <c r="ZH321" s="35"/>
      <c r="ZI321" s="35"/>
      <c r="ZJ321" s="35"/>
      <c r="ZK321" s="35"/>
      <c r="ZL321" s="35"/>
      <c r="ZM321" s="35"/>
      <c r="ZN321" s="35"/>
      <c r="ZO321" s="35"/>
      <c r="ZP321" s="35"/>
      <c r="ZQ321" s="35"/>
      <c r="ZR321" s="35"/>
      <c r="ZS321" s="35"/>
      <c r="ZT321" s="35"/>
      <c r="ZU321" s="35"/>
      <c r="ZV321" s="35"/>
      <c r="ZW321" s="35"/>
      <c r="ZX321" s="35"/>
      <c r="ZY321" s="35"/>
      <c r="ZZ321" s="35"/>
      <c r="AAA321" s="35"/>
      <c r="AAB321" s="35"/>
      <c r="AAC321" s="35"/>
      <c r="AAD321" s="35"/>
      <c r="AAE321" s="35"/>
      <c r="AAF321" s="35"/>
      <c r="AAG321" s="35"/>
      <c r="AAH321" s="35"/>
      <c r="AAI321" s="35"/>
      <c r="AAJ321" s="35"/>
      <c r="AAK321" s="35"/>
      <c r="AAL321" s="35"/>
      <c r="AAM321" s="35"/>
      <c r="AAN321" s="35"/>
      <c r="AAO321" s="35"/>
      <c r="AAP321" s="35"/>
      <c r="AAQ321" s="35"/>
      <c r="AAR321" s="35"/>
      <c r="AAS321" s="35"/>
      <c r="AAT321" s="35"/>
      <c r="AAU321" s="35"/>
      <c r="AAV321" s="35"/>
      <c r="AAW321" s="35"/>
      <c r="AAX321" s="35"/>
      <c r="AAY321" s="35"/>
      <c r="AAZ321" s="35"/>
      <c r="ABA321" s="35"/>
      <c r="ABB321" s="35"/>
      <c r="ABC321" s="35"/>
      <c r="ABD321" s="35"/>
      <c r="ABE321" s="35"/>
      <c r="ABF321" s="35"/>
      <c r="ABG321" s="35"/>
      <c r="ABH321" s="35"/>
      <c r="ABI321" s="35"/>
      <c r="ABJ321" s="35"/>
      <c r="ABK321" s="35"/>
      <c r="ABL321" s="35"/>
      <c r="ABM321" s="35"/>
      <c r="ABN321" s="35"/>
      <c r="ABO321" s="35"/>
      <c r="ABP321" s="35"/>
      <c r="ABQ321" s="35"/>
      <c r="ABR321" s="35"/>
      <c r="ABS321" s="35"/>
      <c r="ABT321" s="35"/>
      <c r="ABU321" s="35"/>
      <c r="ABV321" s="35"/>
      <c r="ABW321" s="35"/>
      <c r="ABX321" s="35"/>
      <c r="ABY321" s="35"/>
      <c r="ABZ321" s="35"/>
      <c r="ACA321" s="35"/>
      <c r="ACB321" s="35"/>
      <c r="ACC321" s="35"/>
      <c r="ACD321" s="35"/>
      <c r="ACE321" s="35"/>
      <c r="ACF321" s="35"/>
      <c r="ACG321" s="35"/>
      <c r="ACH321" s="35"/>
      <c r="ACI321" s="35"/>
      <c r="ACJ321" s="35"/>
      <c r="ACK321" s="35"/>
      <c r="ACL321" s="35"/>
      <c r="ACM321" s="35"/>
      <c r="ACN321" s="35"/>
      <c r="ACO321" s="35"/>
      <c r="ACP321" s="35"/>
      <c r="ACQ321" s="35"/>
      <c r="ACR321" s="35"/>
      <c r="ACS321" s="35"/>
      <c r="ACT321" s="35"/>
      <c r="ACU321" s="35"/>
      <c r="ACV321" s="35"/>
      <c r="ACW321" s="35"/>
      <c r="ACX321" s="35"/>
      <c r="ACY321" s="35"/>
      <c r="ACZ321" s="35"/>
      <c r="ADA321" s="35"/>
      <c r="ADB321" s="35"/>
      <c r="ADC321" s="35"/>
      <c r="ADD321" s="35"/>
      <c r="ADE321" s="35"/>
      <c r="ADF321" s="35"/>
      <c r="ADG321" s="35"/>
      <c r="ADH321" s="35"/>
      <c r="ADI321" s="35"/>
      <c r="ADJ321" s="35"/>
      <c r="ADK321" s="35"/>
      <c r="ADL321" s="35"/>
      <c r="ADM321" s="35"/>
      <c r="ADN321" s="35"/>
      <c r="ADO321" s="35"/>
      <c r="ADP321" s="35"/>
      <c r="ADQ321" s="35"/>
      <c r="ADR321" s="35"/>
      <c r="ADS321" s="35"/>
      <c r="ADT321" s="35"/>
      <c r="ADU321" s="35"/>
      <c r="ADV321" s="35"/>
      <c r="ADW321" s="35"/>
      <c r="ADX321" s="35"/>
      <c r="ADY321" s="35"/>
      <c r="ADZ321" s="35"/>
      <c r="AEA321" s="35"/>
      <c r="AEB321" s="35"/>
      <c r="AEC321" s="35"/>
      <c r="AED321" s="35"/>
      <c r="AEE321" s="35"/>
      <c r="AEF321" s="35"/>
      <c r="AEG321" s="35"/>
      <c r="AEH321" s="35"/>
      <c r="AEI321" s="35"/>
      <c r="AEJ321" s="35"/>
      <c r="AEK321" s="35"/>
      <c r="AEL321" s="35"/>
      <c r="AEM321" s="35"/>
      <c r="AEN321" s="35"/>
      <c r="AEO321" s="35"/>
      <c r="AEP321" s="35"/>
      <c r="AEQ321" s="35"/>
      <c r="AER321" s="35"/>
      <c r="AES321" s="35"/>
      <c r="AET321" s="35"/>
      <c r="AEU321" s="35"/>
      <c r="AEV321" s="35"/>
      <c r="AEW321" s="35"/>
      <c r="AEX321" s="35"/>
      <c r="AEY321" s="35"/>
      <c r="AEZ321" s="35"/>
      <c r="AFA321" s="35"/>
      <c r="AFB321" s="35"/>
      <c r="AFC321" s="35"/>
      <c r="AFD321" s="35"/>
      <c r="AFE321" s="35"/>
      <c r="AFF321" s="35"/>
      <c r="AFG321" s="35"/>
      <c r="AFH321" s="35"/>
      <c r="AFI321" s="35"/>
      <c r="AFJ321" s="35"/>
      <c r="AFK321" s="35"/>
      <c r="AFL321" s="35"/>
      <c r="AFM321" s="35"/>
      <c r="AFN321" s="35"/>
      <c r="AFO321" s="35"/>
      <c r="AFP321" s="35"/>
      <c r="AFQ321" s="35"/>
      <c r="AFR321" s="35"/>
      <c r="AFS321" s="35"/>
      <c r="AFT321" s="35"/>
      <c r="AFU321" s="35"/>
      <c r="AFV321" s="35"/>
      <c r="AFW321" s="35"/>
      <c r="AFX321" s="35"/>
      <c r="AFY321" s="35"/>
      <c r="AFZ321" s="35"/>
      <c r="AGA321" s="35"/>
      <c r="AGB321" s="35"/>
      <c r="AGC321" s="35"/>
      <c r="AGD321" s="35"/>
      <c r="AGE321" s="35"/>
      <c r="AGF321" s="35"/>
      <c r="AGG321" s="35"/>
      <c r="AGH321" s="35"/>
      <c r="AGI321" s="35"/>
      <c r="AGJ321" s="35"/>
      <c r="AGK321" s="35"/>
      <c r="AGL321" s="35"/>
      <c r="AGM321" s="35"/>
      <c r="AGN321" s="35"/>
      <c r="AGO321" s="35"/>
      <c r="AGP321" s="35"/>
      <c r="AGQ321" s="35"/>
      <c r="AGR321" s="35"/>
      <c r="AGS321" s="35"/>
      <c r="AGT321" s="35"/>
      <c r="AGU321" s="35"/>
      <c r="AGV321" s="35"/>
      <c r="AGW321" s="35"/>
      <c r="AGX321" s="35"/>
      <c r="AGY321" s="35"/>
      <c r="AGZ321" s="35"/>
      <c r="AHA321" s="35"/>
      <c r="AHB321" s="35"/>
      <c r="AHC321" s="35"/>
      <c r="AHD321" s="35"/>
      <c r="AHE321" s="35"/>
      <c r="AHF321" s="35"/>
      <c r="AHG321" s="35"/>
      <c r="AHH321" s="35"/>
      <c r="AHI321" s="35"/>
      <c r="AHJ321" s="35"/>
      <c r="AHK321" s="35"/>
      <c r="AHL321" s="35"/>
      <c r="AHM321" s="35"/>
      <c r="AHN321" s="35"/>
      <c r="AHO321" s="35"/>
      <c r="AHP321" s="35"/>
      <c r="AHQ321" s="35"/>
      <c r="AHR321" s="35"/>
      <c r="AHS321" s="35"/>
      <c r="AHT321" s="35"/>
      <c r="AHU321" s="35"/>
      <c r="AHV321" s="35"/>
      <c r="AHW321" s="35"/>
      <c r="AHX321" s="35"/>
      <c r="AHY321" s="35"/>
      <c r="AHZ321" s="35"/>
      <c r="AIA321" s="35"/>
      <c r="AIB321" s="35"/>
      <c r="AIC321" s="35"/>
      <c r="AID321" s="35"/>
      <c r="AIE321" s="35"/>
      <c r="AIF321" s="35"/>
      <c r="AIG321" s="35"/>
      <c r="AIH321" s="35"/>
      <c r="AII321" s="35"/>
      <c r="AIJ321" s="35"/>
      <c r="AIK321" s="35"/>
      <c r="AIL321" s="35"/>
      <c r="AIM321" s="35"/>
      <c r="AIN321" s="35"/>
      <c r="AIO321" s="35"/>
      <c r="AIP321" s="35"/>
      <c r="AIQ321" s="35"/>
      <c r="AIR321" s="35"/>
      <c r="AIS321" s="35"/>
      <c r="AIT321" s="35"/>
      <c r="AIU321" s="35"/>
      <c r="AIV321" s="35"/>
      <c r="AIW321" s="35"/>
      <c r="AIX321" s="35"/>
      <c r="AIY321" s="35"/>
      <c r="AIZ321" s="35"/>
      <c r="AJA321" s="35"/>
      <c r="AJB321" s="35"/>
      <c r="AJC321" s="35"/>
      <c r="AJD321" s="35"/>
      <c r="AJE321" s="35"/>
      <c r="AJF321" s="35"/>
      <c r="AJG321" s="35"/>
      <c r="AJH321" s="35"/>
      <c r="AJI321" s="35"/>
      <c r="AJJ321" s="35"/>
      <c r="AJK321" s="35"/>
      <c r="AJL321" s="35"/>
      <c r="AJM321" s="35"/>
      <c r="AJN321" s="35"/>
      <c r="AJO321" s="35"/>
      <c r="AJP321" s="35"/>
      <c r="AJQ321" s="35"/>
      <c r="AJR321" s="35"/>
      <c r="AJS321" s="35"/>
      <c r="AJT321" s="35"/>
      <c r="AJU321" s="35"/>
      <c r="AJV321" s="35"/>
      <c r="AJW321" s="35"/>
      <c r="AJX321" s="35"/>
      <c r="AJY321" s="35"/>
      <c r="AJZ321" s="35"/>
      <c r="AKA321" s="35"/>
      <c r="AKB321" s="35"/>
      <c r="AKC321" s="35"/>
      <c r="AKD321" s="35"/>
      <c r="AKE321" s="35"/>
      <c r="AKF321" s="35"/>
      <c r="AKG321" s="35"/>
      <c r="AKH321" s="35"/>
      <c r="AKI321" s="35"/>
      <c r="AKJ321" s="35"/>
      <c r="AKK321" s="35"/>
      <c r="AKL321" s="35"/>
      <c r="AKM321" s="35"/>
      <c r="AKN321" s="35"/>
      <c r="AKO321" s="35"/>
      <c r="AKP321" s="35"/>
      <c r="AKQ321" s="35"/>
      <c r="AKR321" s="35"/>
      <c r="AKS321" s="35"/>
      <c r="AKT321" s="35"/>
      <c r="AKU321" s="35"/>
      <c r="AKV321" s="35"/>
      <c r="AKW321" s="35"/>
      <c r="AKX321" s="35"/>
      <c r="AKY321" s="35"/>
      <c r="AKZ321" s="35"/>
      <c r="ALA321" s="35"/>
      <c r="ALB321" s="35"/>
      <c r="ALC321" s="35"/>
      <c r="ALD321" s="35"/>
      <c r="ALE321" s="35"/>
      <c r="ALF321" s="35"/>
      <c r="ALG321" s="35"/>
      <c r="ALH321" s="35"/>
      <c r="ALI321" s="35"/>
      <c r="ALJ321" s="35"/>
      <c r="ALK321" s="35"/>
      <c r="ALL321" s="35"/>
      <c r="ALM321" s="35"/>
      <c r="ALN321" s="35"/>
      <c r="ALO321" s="35"/>
      <c r="ALP321" s="35"/>
      <c r="ALQ321" s="35"/>
      <c r="ALR321" s="35"/>
      <c r="ALS321" s="35"/>
      <c r="ALT321" s="35"/>
      <c r="ALU321" s="35"/>
      <c r="ALV321" s="35"/>
      <c r="ALW321" s="35"/>
      <c r="ALX321" s="35"/>
      <c r="ALY321" s="35"/>
      <c r="ALZ321" s="35"/>
      <c r="AMA321" s="35"/>
    </row>
    <row r="322" spans="14:1015">
      <c r="N322" s="3">
        <f>Y322*info!T$4+AC322*info!T$5+AG322*info!T$6+AK322*info!T$7+N321</f>
        <v>9.3413999999999877</v>
      </c>
      <c r="P322" s="45">
        <v>282</v>
      </c>
      <c r="Q322" s="131"/>
      <c r="R322" s="131"/>
      <c r="S322" s="161">
        <f t="shared" si="157"/>
        <v>5.0188537549407129E-2</v>
      </c>
      <c r="T322" s="169">
        <f>AA321*$AA$30*$AA$34*(1-$AA$32)+AE321*$AE$30*$AE$34*(1-$AE$32)+AI321*$AI$30*$AI$34*(1-$AI$32)+AM321*$AM$30*$AM$34*(1-$AM$32)+AQ321*$AQ$30*$AQ$34*(1-$AQ$32)+AU321*$AU$30*$AU$34*(1-$AU$32)+Q322-R322+AW321+AX321+Advance!G296</f>
        <v>0.48659999999999981</v>
      </c>
      <c r="U322" s="132">
        <f t="shared" si="166"/>
        <v>0</v>
      </c>
      <c r="V322" s="165">
        <f t="shared" si="145"/>
        <v>0.48659999999999981</v>
      </c>
      <c r="W322" s="166">
        <f t="shared" si="158"/>
        <v>19.067999999999998</v>
      </c>
      <c r="X322" s="49"/>
      <c r="Y322" s="42">
        <f t="shared" si="137"/>
        <v>0</v>
      </c>
      <c r="Z322" s="46">
        <f t="shared" si="159"/>
        <v>0</v>
      </c>
      <c r="AA322" s="47">
        <f t="shared" si="146"/>
        <v>0</v>
      </c>
      <c r="AB322" s="48">
        <f t="shared" si="147"/>
        <v>0.48659999999999981</v>
      </c>
      <c r="AC322" s="49">
        <f t="shared" si="148"/>
        <v>0</v>
      </c>
      <c r="AD322" s="46">
        <f t="shared" si="160"/>
        <v>0</v>
      </c>
      <c r="AE322" s="46">
        <f t="shared" si="149"/>
        <v>100</v>
      </c>
      <c r="AF322" s="50">
        <f t="shared" si="138"/>
        <v>0.48659999999999981</v>
      </c>
      <c r="AG322" s="42">
        <f t="shared" si="161"/>
        <v>0</v>
      </c>
      <c r="AH322" s="46">
        <f t="shared" si="162"/>
        <v>0</v>
      </c>
      <c r="AI322" s="46">
        <f t="shared" si="150"/>
        <v>200</v>
      </c>
      <c r="AJ322" s="50">
        <f t="shared" si="139"/>
        <v>0.48659999999999981</v>
      </c>
      <c r="AK322" s="42">
        <f t="shared" si="151"/>
        <v>13</v>
      </c>
      <c r="AL322" s="46">
        <f t="shared" si="163"/>
        <v>-11</v>
      </c>
      <c r="AM322" s="46">
        <f t="shared" si="152"/>
        <v>363</v>
      </c>
      <c r="AN322" s="50">
        <f t="shared" si="140"/>
        <v>1.8599999999999839E-2</v>
      </c>
      <c r="AO322" s="42">
        <f t="shared" si="153"/>
        <v>0</v>
      </c>
      <c r="AP322" s="46">
        <f t="shared" si="164"/>
        <v>0</v>
      </c>
      <c r="AQ322" s="46">
        <f t="shared" si="154"/>
        <v>0</v>
      </c>
      <c r="AR322" s="50">
        <f t="shared" si="141"/>
        <v>1.8599999999999839E-2</v>
      </c>
      <c r="AS322" s="42">
        <f t="shared" si="155"/>
        <v>0</v>
      </c>
      <c r="AT322" s="46">
        <f t="shared" si="165"/>
        <v>0</v>
      </c>
      <c r="AU322" s="46">
        <f t="shared" si="156"/>
        <v>0</v>
      </c>
      <c r="AV322" s="51">
        <f t="shared" si="142"/>
        <v>1.8599999999999839E-2</v>
      </c>
      <c r="AW322" s="42">
        <f t="shared" si="143"/>
        <v>0.48659999999999981</v>
      </c>
      <c r="AX322" s="43">
        <f t="shared" si="144"/>
        <v>-0.46799999999999997</v>
      </c>
      <c r="AY322" s="42">
        <f t="shared" si="167"/>
        <v>663</v>
      </c>
      <c r="AZ322" s="52">
        <f t="shared" si="168"/>
        <v>19.067999999999998</v>
      </c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  <c r="QQ322" s="35"/>
      <c r="QR322" s="35"/>
      <c r="QS322" s="35"/>
      <c r="QT322" s="35"/>
      <c r="QU322" s="35"/>
      <c r="QV322" s="35"/>
      <c r="QW322" s="35"/>
      <c r="QX322" s="35"/>
      <c r="QY322" s="35"/>
      <c r="QZ322" s="35"/>
      <c r="RA322" s="35"/>
      <c r="RB322" s="35"/>
      <c r="RC322" s="35"/>
      <c r="RD322" s="35"/>
      <c r="RE322" s="35"/>
      <c r="RF322" s="35"/>
      <c r="RG322" s="35"/>
      <c r="RH322" s="35"/>
      <c r="RI322" s="35"/>
      <c r="RJ322" s="35"/>
      <c r="RK322" s="35"/>
      <c r="RL322" s="35"/>
      <c r="RM322" s="35"/>
      <c r="RN322" s="35"/>
      <c r="RO322" s="35"/>
      <c r="RP322" s="35"/>
      <c r="RQ322" s="35"/>
      <c r="RR322" s="35"/>
      <c r="RS322" s="35"/>
      <c r="RT322" s="35"/>
      <c r="RU322" s="35"/>
      <c r="RV322" s="35"/>
      <c r="RW322" s="35"/>
      <c r="RX322" s="35"/>
      <c r="RY322" s="35"/>
      <c r="RZ322" s="35"/>
      <c r="SA322" s="35"/>
      <c r="SB322" s="35"/>
      <c r="SC322" s="35"/>
      <c r="SD322" s="35"/>
      <c r="SE322" s="35"/>
      <c r="SF322" s="35"/>
      <c r="SG322" s="35"/>
      <c r="SH322" s="35"/>
      <c r="SI322" s="35"/>
      <c r="SJ322" s="35"/>
      <c r="SK322" s="35"/>
      <c r="SL322" s="35"/>
      <c r="SM322" s="35"/>
      <c r="SN322" s="35"/>
      <c r="SO322" s="35"/>
      <c r="SP322" s="35"/>
      <c r="SQ322" s="35"/>
      <c r="SR322" s="35"/>
      <c r="SS322" s="35"/>
      <c r="ST322" s="35"/>
      <c r="SU322" s="35"/>
      <c r="SV322" s="35"/>
      <c r="SW322" s="35"/>
      <c r="SX322" s="35"/>
      <c r="SY322" s="35"/>
      <c r="SZ322" s="35"/>
      <c r="TA322" s="35"/>
      <c r="TB322" s="35"/>
      <c r="TC322" s="35"/>
      <c r="TD322" s="35"/>
      <c r="TE322" s="35"/>
      <c r="TF322" s="35"/>
      <c r="TG322" s="35"/>
      <c r="TH322" s="35"/>
      <c r="TI322" s="35"/>
      <c r="TJ322" s="35"/>
      <c r="TK322" s="35"/>
      <c r="TL322" s="35"/>
      <c r="TM322" s="35"/>
      <c r="TN322" s="35"/>
      <c r="TO322" s="35"/>
      <c r="TP322" s="35"/>
      <c r="TQ322" s="35"/>
      <c r="TR322" s="35"/>
      <c r="TS322" s="35"/>
      <c r="TT322" s="35"/>
      <c r="TU322" s="35"/>
      <c r="TV322" s="35"/>
      <c r="TW322" s="35"/>
      <c r="TX322" s="35"/>
      <c r="TY322" s="35"/>
      <c r="TZ322" s="35"/>
      <c r="UA322" s="35"/>
      <c r="UB322" s="35"/>
      <c r="UC322" s="35"/>
      <c r="UD322" s="35"/>
      <c r="UE322" s="35"/>
      <c r="UF322" s="35"/>
      <c r="UG322" s="35"/>
      <c r="UH322" s="35"/>
      <c r="UI322" s="35"/>
      <c r="UJ322" s="35"/>
      <c r="UK322" s="35"/>
      <c r="UL322" s="35"/>
      <c r="UM322" s="35"/>
      <c r="UN322" s="35"/>
      <c r="UO322" s="35"/>
      <c r="UP322" s="35"/>
      <c r="UQ322" s="35"/>
      <c r="UR322" s="35"/>
      <c r="US322" s="35"/>
      <c r="UT322" s="35"/>
      <c r="UU322" s="35"/>
      <c r="UV322" s="35"/>
      <c r="UW322" s="35"/>
      <c r="UX322" s="35"/>
      <c r="UY322" s="35"/>
      <c r="UZ322" s="35"/>
      <c r="VA322" s="35"/>
      <c r="VB322" s="35"/>
      <c r="VC322" s="35"/>
      <c r="VD322" s="35"/>
      <c r="VE322" s="35"/>
      <c r="VF322" s="35"/>
      <c r="VG322" s="35"/>
      <c r="VH322" s="35"/>
      <c r="VI322" s="35"/>
      <c r="VJ322" s="35"/>
      <c r="VK322" s="35"/>
      <c r="VL322" s="35"/>
      <c r="VM322" s="35"/>
      <c r="VN322" s="35"/>
      <c r="VO322" s="35"/>
      <c r="VP322" s="35"/>
      <c r="VQ322" s="35"/>
      <c r="VR322" s="35"/>
      <c r="VS322" s="35"/>
      <c r="VT322" s="35"/>
      <c r="VU322" s="35"/>
      <c r="VV322" s="35"/>
      <c r="VW322" s="35"/>
      <c r="VX322" s="35"/>
      <c r="VY322" s="35"/>
      <c r="VZ322" s="35"/>
      <c r="WA322" s="35"/>
      <c r="WB322" s="35"/>
      <c r="WC322" s="35"/>
      <c r="WD322" s="35"/>
      <c r="WE322" s="35"/>
      <c r="WF322" s="35"/>
      <c r="WG322" s="35"/>
      <c r="WH322" s="35"/>
      <c r="WI322" s="35"/>
      <c r="WJ322" s="35"/>
      <c r="WK322" s="35"/>
      <c r="WL322" s="35"/>
      <c r="WM322" s="35"/>
      <c r="WN322" s="35"/>
      <c r="WO322" s="35"/>
      <c r="WP322" s="35"/>
      <c r="WQ322" s="35"/>
      <c r="WR322" s="35"/>
      <c r="WS322" s="35"/>
      <c r="WT322" s="35"/>
      <c r="WU322" s="35"/>
      <c r="WV322" s="35"/>
      <c r="WW322" s="35"/>
      <c r="WX322" s="35"/>
      <c r="WY322" s="35"/>
      <c r="WZ322" s="35"/>
      <c r="XA322" s="35"/>
      <c r="XB322" s="35"/>
      <c r="XC322" s="35"/>
      <c r="XD322" s="35"/>
      <c r="XE322" s="35"/>
      <c r="XF322" s="35"/>
      <c r="XG322" s="35"/>
      <c r="XH322" s="35"/>
      <c r="XI322" s="35"/>
      <c r="XJ322" s="35"/>
      <c r="XK322" s="35"/>
      <c r="XL322" s="35"/>
      <c r="XM322" s="35"/>
      <c r="XN322" s="35"/>
      <c r="XO322" s="35"/>
      <c r="XP322" s="35"/>
      <c r="XQ322" s="35"/>
      <c r="XR322" s="35"/>
      <c r="XS322" s="35"/>
      <c r="XT322" s="35"/>
      <c r="XU322" s="35"/>
      <c r="XV322" s="35"/>
      <c r="XW322" s="35"/>
      <c r="XX322" s="35"/>
      <c r="XY322" s="35"/>
      <c r="XZ322" s="35"/>
      <c r="YA322" s="35"/>
      <c r="YB322" s="35"/>
      <c r="YC322" s="35"/>
      <c r="YD322" s="35"/>
      <c r="YE322" s="35"/>
      <c r="YF322" s="35"/>
      <c r="YG322" s="35"/>
      <c r="YH322" s="35"/>
      <c r="YI322" s="35"/>
      <c r="YJ322" s="35"/>
      <c r="YK322" s="35"/>
      <c r="YL322" s="35"/>
      <c r="YM322" s="35"/>
      <c r="YN322" s="35"/>
      <c r="YO322" s="35"/>
      <c r="YP322" s="35"/>
      <c r="YQ322" s="35"/>
      <c r="YR322" s="35"/>
      <c r="YS322" s="35"/>
      <c r="YT322" s="35"/>
      <c r="YU322" s="35"/>
      <c r="YV322" s="35"/>
      <c r="YW322" s="35"/>
      <c r="YX322" s="35"/>
      <c r="YY322" s="35"/>
      <c r="YZ322" s="35"/>
      <c r="ZA322" s="35"/>
      <c r="ZB322" s="35"/>
      <c r="ZC322" s="35"/>
      <c r="ZD322" s="35"/>
      <c r="ZE322" s="35"/>
      <c r="ZF322" s="35"/>
      <c r="ZG322" s="35"/>
      <c r="ZH322" s="35"/>
      <c r="ZI322" s="35"/>
      <c r="ZJ322" s="35"/>
      <c r="ZK322" s="35"/>
      <c r="ZL322" s="35"/>
      <c r="ZM322" s="35"/>
      <c r="ZN322" s="35"/>
      <c r="ZO322" s="35"/>
      <c r="ZP322" s="35"/>
      <c r="ZQ322" s="35"/>
      <c r="ZR322" s="35"/>
      <c r="ZS322" s="35"/>
      <c r="ZT322" s="35"/>
      <c r="ZU322" s="35"/>
      <c r="ZV322" s="35"/>
      <c r="ZW322" s="35"/>
      <c r="ZX322" s="35"/>
      <c r="ZY322" s="35"/>
      <c r="ZZ322" s="35"/>
      <c r="AAA322" s="35"/>
      <c r="AAB322" s="35"/>
      <c r="AAC322" s="35"/>
      <c r="AAD322" s="35"/>
      <c r="AAE322" s="35"/>
      <c r="AAF322" s="35"/>
      <c r="AAG322" s="35"/>
      <c r="AAH322" s="35"/>
      <c r="AAI322" s="35"/>
      <c r="AAJ322" s="35"/>
      <c r="AAK322" s="35"/>
      <c r="AAL322" s="35"/>
      <c r="AAM322" s="35"/>
      <c r="AAN322" s="35"/>
      <c r="AAO322" s="35"/>
      <c r="AAP322" s="35"/>
      <c r="AAQ322" s="35"/>
      <c r="AAR322" s="35"/>
      <c r="AAS322" s="35"/>
      <c r="AAT322" s="35"/>
      <c r="AAU322" s="35"/>
      <c r="AAV322" s="35"/>
      <c r="AAW322" s="35"/>
      <c r="AAX322" s="35"/>
      <c r="AAY322" s="35"/>
      <c r="AAZ322" s="35"/>
      <c r="ABA322" s="35"/>
      <c r="ABB322" s="35"/>
      <c r="ABC322" s="35"/>
      <c r="ABD322" s="35"/>
      <c r="ABE322" s="35"/>
      <c r="ABF322" s="35"/>
      <c r="ABG322" s="35"/>
      <c r="ABH322" s="35"/>
      <c r="ABI322" s="35"/>
      <c r="ABJ322" s="35"/>
      <c r="ABK322" s="35"/>
      <c r="ABL322" s="35"/>
      <c r="ABM322" s="35"/>
      <c r="ABN322" s="35"/>
      <c r="ABO322" s="35"/>
      <c r="ABP322" s="35"/>
      <c r="ABQ322" s="35"/>
      <c r="ABR322" s="35"/>
      <c r="ABS322" s="35"/>
      <c r="ABT322" s="35"/>
      <c r="ABU322" s="35"/>
      <c r="ABV322" s="35"/>
      <c r="ABW322" s="35"/>
      <c r="ABX322" s="35"/>
      <c r="ABY322" s="35"/>
      <c r="ABZ322" s="35"/>
      <c r="ACA322" s="35"/>
      <c r="ACB322" s="35"/>
      <c r="ACC322" s="35"/>
      <c r="ACD322" s="35"/>
      <c r="ACE322" s="35"/>
      <c r="ACF322" s="35"/>
      <c r="ACG322" s="35"/>
      <c r="ACH322" s="35"/>
      <c r="ACI322" s="35"/>
      <c r="ACJ322" s="35"/>
      <c r="ACK322" s="35"/>
      <c r="ACL322" s="35"/>
      <c r="ACM322" s="35"/>
      <c r="ACN322" s="35"/>
      <c r="ACO322" s="35"/>
      <c r="ACP322" s="35"/>
      <c r="ACQ322" s="35"/>
      <c r="ACR322" s="35"/>
      <c r="ACS322" s="35"/>
      <c r="ACT322" s="35"/>
      <c r="ACU322" s="35"/>
      <c r="ACV322" s="35"/>
      <c r="ACW322" s="35"/>
      <c r="ACX322" s="35"/>
      <c r="ACY322" s="35"/>
      <c r="ACZ322" s="35"/>
      <c r="ADA322" s="35"/>
      <c r="ADB322" s="35"/>
      <c r="ADC322" s="35"/>
      <c r="ADD322" s="35"/>
      <c r="ADE322" s="35"/>
      <c r="ADF322" s="35"/>
      <c r="ADG322" s="35"/>
      <c r="ADH322" s="35"/>
      <c r="ADI322" s="35"/>
      <c r="ADJ322" s="35"/>
      <c r="ADK322" s="35"/>
      <c r="ADL322" s="35"/>
      <c r="ADM322" s="35"/>
      <c r="ADN322" s="35"/>
      <c r="ADO322" s="35"/>
      <c r="ADP322" s="35"/>
      <c r="ADQ322" s="35"/>
      <c r="ADR322" s="35"/>
      <c r="ADS322" s="35"/>
      <c r="ADT322" s="35"/>
      <c r="ADU322" s="35"/>
      <c r="ADV322" s="35"/>
      <c r="ADW322" s="35"/>
      <c r="ADX322" s="35"/>
      <c r="ADY322" s="35"/>
      <c r="ADZ322" s="35"/>
      <c r="AEA322" s="35"/>
      <c r="AEB322" s="35"/>
      <c r="AEC322" s="35"/>
      <c r="AED322" s="35"/>
      <c r="AEE322" s="35"/>
      <c r="AEF322" s="35"/>
      <c r="AEG322" s="35"/>
      <c r="AEH322" s="35"/>
      <c r="AEI322" s="35"/>
      <c r="AEJ322" s="35"/>
      <c r="AEK322" s="35"/>
      <c r="AEL322" s="35"/>
      <c r="AEM322" s="35"/>
      <c r="AEN322" s="35"/>
      <c r="AEO322" s="35"/>
      <c r="AEP322" s="35"/>
      <c r="AEQ322" s="35"/>
      <c r="AER322" s="35"/>
      <c r="AES322" s="35"/>
      <c r="AET322" s="35"/>
      <c r="AEU322" s="35"/>
      <c r="AEV322" s="35"/>
      <c r="AEW322" s="35"/>
      <c r="AEX322" s="35"/>
      <c r="AEY322" s="35"/>
      <c r="AEZ322" s="35"/>
      <c r="AFA322" s="35"/>
      <c r="AFB322" s="35"/>
      <c r="AFC322" s="35"/>
      <c r="AFD322" s="35"/>
      <c r="AFE322" s="35"/>
      <c r="AFF322" s="35"/>
      <c r="AFG322" s="35"/>
      <c r="AFH322" s="35"/>
      <c r="AFI322" s="35"/>
      <c r="AFJ322" s="35"/>
      <c r="AFK322" s="35"/>
      <c r="AFL322" s="35"/>
      <c r="AFM322" s="35"/>
      <c r="AFN322" s="35"/>
      <c r="AFO322" s="35"/>
      <c r="AFP322" s="35"/>
      <c r="AFQ322" s="35"/>
      <c r="AFR322" s="35"/>
      <c r="AFS322" s="35"/>
      <c r="AFT322" s="35"/>
      <c r="AFU322" s="35"/>
      <c r="AFV322" s="35"/>
      <c r="AFW322" s="35"/>
      <c r="AFX322" s="35"/>
      <c r="AFY322" s="35"/>
      <c r="AFZ322" s="35"/>
      <c r="AGA322" s="35"/>
      <c r="AGB322" s="35"/>
      <c r="AGC322" s="35"/>
      <c r="AGD322" s="35"/>
      <c r="AGE322" s="35"/>
      <c r="AGF322" s="35"/>
      <c r="AGG322" s="35"/>
      <c r="AGH322" s="35"/>
      <c r="AGI322" s="35"/>
      <c r="AGJ322" s="35"/>
      <c r="AGK322" s="35"/>
      <c r="AGL322" s="35"/>
      <c r="AGM322" s="35"/>
      <c r="AGN322" s="35"/>
      <c r="AGO322" s="35"/>
      <c r="AGP322" s="35"/>
      <c r="AGQ322" s="35"/>
      <c r="AGR322" s="35"/>
      <c r="AGS322" s="35"/>
      <c r="AGT322" s="35"/>
      <c r="AGU322" s="35"/>
      <c r="AGV322" s="35"/>
      <c r="AGW322" s="35"/>
      <c r="AGX322" s="35"/>
      <c r="AGY322" s="35"/>
      <c r="AGZ322" s="35"/>
      <c r="AHA322" s="35"/>
      <c r="AHB322" s="35"/>
      <c r="AHC322" s="35"/>
      <c r="AHD322" s="35"/>
      <c r="AHE322" s="35"/>
      <c r="AHF322" s="35"/>
      <c r="AHG322" s="35"/>
      <c r="AHH322" s="35"/>
      <c r="AHI322" s="35"/>
      <c r="AHJ322" s="35"/>
      <c r="AHK322" s="35"/>
      <c r="AHL322" s="35"/>
      <c r="AHM322" s="35"/>
      <c r="AHN322" s="35"/>
      <c r="AHO322" s="35"/>
      <c r="AHP322" s="35"/>
      <c r="AHQ322" s="35"/>
      <c r="AHR322" s="35"/>
      <c r="AHS322" s="35"/>
      <c r="AHT322" s="35"/>
      <c r="AHU322" s="35"/>
      <c r="AHV322" s="35"/>
      <c r="AHW322" s="35"/>
      <c r="AHX322" s="35"/>
      <c r="AHY322" s="35"/>
      <c r="AHZ322" s="35"/>
      <c r="AIA322" s="35"/>
      <c r="AIB322" s="35"/>
      <c r="AIC322" s="35"/>
      <c r="AID322" s="35"/>
      <c r="AIE322" s="35"/>
      <c r="AIF322" s="35"/>
      <c r="AIG322" s="35"/>
      <c r="AIH322" s="35"/>
      <c r="AII322" s="35"/>
      <c r="AIJ322" s="35"/>
      <c r="AIK322" s="35"/>
      <c r="AIL322" s="35"/>
      <c r="AIM322" s="35"/>
      <c r="AIN322" s="35"/>
      <c r="AIO322" s="35"/>
      <c r="AIP322" s="35"/>
      <c r="AIQ322" s="35"/>
      <c r="AIR322" s="35"/>
      <c r="AIS322" s="35"/>
      <c r="AIT322" s="35"/>
      <c r="AIU322" s="35"/>
      <c r="AIV322" s="35"/>
      <c r="AIW322" s="35"/>
      <c r="AIX322" s="35"/>
      <c r="AIY322" s="35"/>
      <c r="AIZ322" s="35"/>
      <c r="AJA322" s="35"/>
      <c r="AJB322" s="35"/>
      <c r="AJC322" s="35"/>
      <c r="AJD322" s="35"/>
      <c r="AJE322" s="35"/>
      <c r="AJF322" s="35"/>
      <c r="AJG322" s="35"/>
      <c r="AJH322" s="35"/>
      <c r="AJI322" s="35"/>
      <c r="AJJ322" s="35"/>
      <c r="AJK322" s="35"/>
      <c r="AJL322" s="35"/>
      <c r="AJM322" s="35"/>
      <c r="AJN322" s="35"/>
      <c r="AJO322" s="35"/>
      <c r="AJP322" s="35"/>
      <c r="AJQ322" s="35"/>
      <c r="AJR322" s="35"/>
      <c r="AJS322" s="35"/>
      <c r="AJT322" s="35"/>
      <c r="AJU322" s="35"/>
      <c r="AJV322" s="35"/>
      <c r="AJW322" s="35"/>
      <c r="AJX322" s="35"/>
      <c r="AJY322" s="35"/>
      <c r="AJZ322" s="35"/>
      <c r="AKA322" s="35"/>
      <c r="AKB322" s="35"/>
      <c r="AKC322" s="35"/>
      <c r="AKD322" s="35"/>
      <c r="AKE322" s="35"/>
      <c r="AKF322" s="35"/>
      <c r="AKG322" s="35"/>
      <c r="AKH322" s="35"/>
      <c r="AKI322" s="35"/>
      <c r="AKJ322" s="35"/>
      <c r="AKK322" s="35"/>
      <c r="AKL322" s="35"/>
      <c r="AKM322" s="35"/>
      <c r="AKN322" s="35"/>
      <c r="AKO322" s="35"/>
      <c r="AKP322" s="35"/>
      <c r="AKQ322" s="35"/>
      <c r="AKR322" s="35"/>
      <c r="AKS322" s="35"/>
      <c r="AKT322" s="35"/>
      <c r="AKU322" s="35"/>
      <c r="AKV322" s="35"/>
      <c r="AKW322" s="35"/>
      <c r="AKX322" s="35"/>
      <c r="AKY322" s="35"/>
      <c r="AKZ322" s="35"/>
      <c r="ALA322" s="35"/>
      <c r="ALB322" s="35"/>
      <c r="ALC322" s="35"/>
      <c r="ALD322" s="35"/>
      <c r="ALE322" s="35"/>
      <c r="ALF322" s="35"/>
      <c r="ALG322" s="35"/>
      <c r="ALH322" s="35"/>
      <c r="ALI322" s="35"/>
      <c r="ALJ322" s="35"/>
      <c r="ALK322" s="35"/>
      <c r="ALL322" s="35"/>
      <c r="ALM322" s="35"/>
      <c r="ALN322" s="35"/>
      <c r="ALO322" s="35"/>
      <c r="ALP322" s="35"/>
      <c r="ALQ322" s="35"/>
      <c r="ALR322" s="35"/>
      <c r="ALS322" s="35"/>
      <c r="ALT322" s="35"/>
      <c r="ALU322" s="35"/>
      <c r="ALV322" s="35"/>
      <c r="ALW322" s="35"/>
      <c r="ALX322" s="35"/>
      <c r="ALY322" s="35"/>
      <c r="ALZ322" s="35"/>
      <c r="AMA322" s="35"/>
    </row>
    <row r="323" spans="14:1015">
      <c r="N323" s="3">
        <f>Y323*info!T$4+AC323*info!T$5+AG323*info!T$6+AK323*info!T$7+N322</f>
        <v>9.388199999999987</v>
      </c>
      <c r="P323" s="45">
        <v>283</v>
      </c>
      <c r="Q323" s="131"/>
      <c r="R323" s="131"/>
      <c r="S323" s="161">
        <f t="shared" si="157"/>
        <v>5.0352173913043495E-2</v>
      </c>
      <c r="T323" s="169">
        <f>AA322*$AA$30*$AA$34*(1-$AA$32)+AE322*$AE$30*$AE$34*(1-$AE$32)+AI322*$AI$30*$AI$34*(1-$AI$32)+AM322*$AM$30*$AM$34*(1-$AM$32)+AQ322*$AQ$30*$AQ$34*(1-$AQ$32)+AU322*$AU$30*$AU$34*(1-$AU$32)+Q323-R323+AW322+AX322+Advance!G297</f>
        <v>0.49529999999999985</v>
      </c>
      <c r="U323" s="132">
        <f t="shared" si="166"/>
        <v>0</v>
      </c>
      <c r="V323" s="165">
        <f t="shared" si="145"/>
        <v>0.49529999999999985</v>
      </c>
      <c r="W323" s="166">
        <f t="shared" si="158"/>
        <v>19.14</v>
      </c>
      <c r="X323" s="49"/>
      <c r="Y323" s="42">
        <f t="shared" si="137"/>
        <v>0</v>
      </c>
      <c r="Z323" s="46">
        <f t="shared" si="159"/>
        <v>0</v>
      </c>
      <c r="AA323" s="47">
        <f t="shared" si="146"/>
        <v>0</v>
      </c>
      <c r="AB323" s="48">
        <f t="shared" si="147"/>
        <v>0.49529999999999985</v>
      </c>
      <c r="AC323" s="49">
        <f t="shared" si="148"/>
        <v>0</v>
      </c>
      <c r="AD323" s="46">
        <f t="shared" si="160"/>
        <v>0</v>
      </c>
      <c r="AE323" s="46">
        <f t="shared" si="149"/>
        <v>100</v>
      </c>
      <c r="AF323" s="50">
        <f t="shared" si="138"/>
        <v>0.49529999999999985</v>
      </c>
      <c r="AG323" s="42">
        <f t="shared" si="161"/>
        <v>0</v>
      </c>
      <c r="AH323" s="46">
        <f t="shared" si="162"/>
        <v>0</v>
      </c>
      <c r="AI323" s="46">
        <f t="shared" si="150"/>
        <v>200</v>
      </c>
      <c r="AJ323" s="50">
        <f t="shared" si="139"/>
        <v>0.49529999999999985</v>
      </c>
      <c r="AK323" s="42">
        <f t="shared" si="151"/>
        <v>13</v>
      </c>
      <c r="AL323" s="46">
        <f t="shared" si="163"/>
        <v>-11</v>
      </c>
      <c r="AM323" s="46">
        <f t="shared" si="152"/>
        <v>365</v>
      </c>
      <c r="AN323" s="50">
        <f t="shared" si="140"/>
        <v>2.729999999999988E-2</v>
      </c>
      <c r="AO323" s="42">
        <f t="shared" si="153"/>
        <v>0</v>
      </c>
      <c r="AP323" s="46">
        <f t="shared" si="164"/>
        <v>0</v>
      </c>
      <c r="AQ323" s="46">
        <f t="shared" si="154"/>
        <v>0</v>
      </c>
      <c r="AR323" s="50">
        <f t="shared" si="141"/>
        <v>2.729999999999988E-2</v>
      </c>
      <c r="AS323" s="42">
        <f t="shared" si="155"/>
        <v>0</v>
      </c>
      <c r="AT323" s="46">
        <f t="shared" si="165"/>
        <v>0</v>
      </c>
      <c r="AU323" s="46">
        <f t="shared" si="156"/>
        <v>0</v>
      </c>
      <c r="AV323" s="51">
        <f t="shared" si="142"/>
        <v>2.729999999999988E-2</v>
      </c>
      <c r="AW323" s="42">
        <f t="shared" si="143"/>
        <v>0.49529999999999985</v>
      </c>
      <c r="AX323" s="43">
        <f t="shared" si="144"/>
        <v>-0.46799999999999997</v>
      </c>
      <c r="AY323" s="42">
        <f t="shared" si="167"/>
        <v>665</v>
      </c>
      <c r="AZ323" s="52">
        <f t="shared" si="168"/>
        <v>19.14</v>
      </c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  <c r="QQ323" s="35"/>
      <c r="QR323" s="35"/>
      <c r="QS323" s="35"/>
      <c r="QT323" s="35"/>
      <c r="QU323" s="35"/>
      <c r="QV323" s="35"/>
      <c r="QW323" s="35"/>
      <c r="QX323" s="35"/>
      <c r="QY323" s="35"/>
      <c r="QZ323" s="35"/>
      <c r="RA323" s="35"/>
      <c r="RB323" s="35"/>
      <c r="RC323" s="35"/>
      <c r="RD323" s="35"/>
      <c r="RE323" s="35"/>
      <c r="RF323" s="35"/>
      <c r="RG323" s="35"/>
      <c r="RH323" s="35"/>
      <c r="RI323" s="35"/>
      <c r="RJ323" s="35"/>
      <c r="RK323" s="35"/>
      <c r="RL323" s="35"/>
      <c r="RM323" s="35"/>
      <c r="RN323" s="35"/>
      <c r="RO323" s="35"/>
      <c r="RP323" s="35"/>
      <c r="RQ323" s="35"/>
      <c r="RR323" s="35"/>
      <c r="RS323" s="35"/>
      <c r="RT323" s="35"/>
      <c r="RU323" s="35"/>
      <c r="RV323" s="35"/>
      <c r="RW323" s="35"/>
      <c r="RX323" s="35"/>
      <c r="RY323" s="35"/>
      <c r="RZ323" s="35"/>
      <c r="SA323" s="35"/>
      <c r="SB323" s="35"/>
      <c r="SC323" s="35"/>
      <c r="SD323" s="35"/>
      <c r="SE323" s="35"/>
      <c r="SF323" s="35"/>
      <c r="SG323" s="35"/>
      <c r="SH323" s="35"/>
      <c r="SI323" s="35"/>
      <c r="SJ323" s="35"/>
      <c r="SK323" s="35"/>
      <c r="SL323" s="35"/>
      <c r="SM323" s="35"/>
      <c r="SN323" s="35"/>
      <c r="SO323" s="35"/>
      <c r="SP323" s="35"/>
      <c r="SQ323" s="35"/>
      <c r="SR323" s="35"/>
      <c r="SS323" s="35"/>
      <c r="ST323" s="35"/>
      <c r="SU323" s="35"/>
      <c r="SV323" s="35"/>
      <c r="SW323" s="35"/>
      <c r="SX323" s="35"/>
      <c r="SY323" s="35"/>
      <c r="SZ323" s="35"/>
      <c r="TA323" s="35"/>
      <c r="TB323" s="35"/>
      <c r="TC323" s="35"/>
      <c r="TD323" s="35"/>
      <c r="TE323" s="35"/>
      <c r="TF323" s="35"/>
      <c r="TG323" s="35"/>
      <c r="TH323" s="35"/>
      <c r="TI323" s="35"/>
      <c r="TJ323" s="35"/>
      <c r="TK323" s="35"/>
      <c r="TL323" s="35"/>
      <c r="TM323" s="35"/>
      <c r="TN323" s="35"/>
      <c r="TO323" s="35"/>
      <c r="TP323" s="35"/>
      <c r="TQ323" s="35"/>
      <c r="TR323" s="35"/>
      <c r="TS323" s="35"/>
      <c r="TT323" s="35"/>
      <c r="TU323" s="35"/>
      <c r="TV323" s="35"/>
      <c r="TW323" s="35"/>
      <c r="TX323" s="35"/>
      <c r="TY323" s="35"/>
      <c r="TZ323" s="35"/>
      <c r="UA323" s="35"/>
      <c r="UB323" s="35"/>
      <c r="UC323" s="35"/>
      <c r="UD323" s="35"/>
      <c r="UE323" s="35"/>
      <c r="UF323" s="35"/>
      <c r="UG323" s="35"/>
      <c r="UH323" s="35"/>
      <c r="UI323" s="35"/>
      <c r="UJ323" s="35"/>
      <c r="UK323" s="35"/>
      <c r="UL323" s="35"/>
      <c r="UM323" s="35"/>
      <c r="UN323" s="35"/>
      <c r="UO323" s="35"/>
      <c r="UP323" s="35"/>
      <c r="UQ323" s="35"/>
      <c r="UR323" s="35"/>
      <c r="US323" s="35"/>
      <c r="UT323" s="35"/>
      <c r="UU323" s="35"/>
      <c r="UV323" s="35"/>
      <c r="UW323" s="35"/>
      <c r="UX323" s="35"/>
      <c r="UY323" s="35"/>
      <c r="UZ323" s="35"/>
      <c r="VA323" s="35"/>
      <c r="VB323" s="35"/>
      <c r="VC323" s="35"/>
      <c r="VD323" s="35"/>
      <c r="VE323" s="35"/>
      <c r="VF323" s="35"/>
      <c r="VG323" s="35"/>
      <c r="VH323" s="35"/>
      <c r="VI323" s="35"/>
      <c r="VJ323" s="35"/>
      <c r="VK323" s="35"/>
      <c r="VL323" s="35"/>
      <c r="VM323" s="35"/>
      <c r="VN323" s="35"/>
      <c r="VO323" s="35"/>
      <c r="VP323" s="35"/>
      <c r="VQ323" s="35"/>
      <c r="VR323" s="35"/>
      <c r="VS323" s="35"/>
      <c r="VT323" s="35"/>
      <c r="VU323" s="35"/>
      <c r="VV323" s="35"/>
      <c r="VW323" s="35"/>
      <c r="VX323" s="35"/>
      <c r="VY323" s="35"/>
      <c r="VZ323" s="35"/>
      <c r="WA323" s="35"/>
      <c r="WB323" s="35"/>
      <c r="WC323" s="35"/>
      <c r="WD323" s="35"/>
      <c r="WE323" s="35"/>
      <c r="WF323" s="35"/>
      <c r="WG323" s="35"/>
      <c r="WH323" s="35"/>
      <c r="WI323" s="35"/>
      <c r="WJ323" s="35"/>
      <c r="WK323" s="35"/>
      <c r="WL323" s="35"/>
      <c r="WM323" s="35"/>
      <c r="WN323" s="35"/>
      <c r="WO323" s="35"/>
      <c r="WP323" s="35"/>
      <c r="WQ323" s="35"/>
      <c r="WR323" s="35"/>
      <c r="WS323" s="35"/>
      <c r="WT323" s="35"/>
      <c r="WU323" s="35"/>
      <c r="WV323" s="35"/>
      <c r="WW323" s="35"/>
      <c r="WX323" s="35"/>
      <c r="WY323" s="35"/>
      <c r="WZ323" s="35"/>
      <c r="XA323" s="35"/>
      <c r="XB323" s="35"/>
      <c r="XC323" s="35"/>
      <c r="XD323" s="35"/>
      <c r="XE323" s="35"/>
      <c r="XF323" s="35"/>
      <c r="XG323" s="35"/>
      <c r="XH323" s="35"/>
      <c r="XI323" s="35"/>
      <c r="XJ323" s="35"/>
      <c r="XK323" s="35"/>
      <c r="XL323" s="35"/>
      <c r="XM323" s="35"/>
      <c r="XN323" s="35"/>
      <c r="XO323" s="35"/>
      <c r="XP323" s="35"/>
      <c r="XQ323" s="35"/>
      <c r="XR323" s="35"/>
      <c r="XS323" s="35"/>
      <c r="XT323" s="35"/>
      <c r="XU323" s="35"/>
      <c r="XV323" s="35"/>
      <c r="XW323" s="35"/>
      <c r="XX323" s="35"/>
      <c r="XY323" s="35"/>
      <c r="XZ323" s="35"/>
      <c r="YA323" s="35"/>
      <c r="YB323" s="35"/>
      <c r="YC323" s="35"/>
      <c r="YD323" s="35"/>
      <c r="YE323" s="35"/>
      <c r="YF323" s="35"/>
      <c r="YG323" s="35"/>
      <c r="YH323" s="35"/>
      <c r="YI323" s="35"/>
      <c r="YJ323" s="35"/>
      <c r="YK323" s="35"/>
      <c r="YL323" s="35"/>
      <c r="YM323" s="35"/>
      <c r="YN323" s="35"/>
      <c r="YO323" s="35"/>
      <c r="YP323" s="35"/>
      <c r="YQ323" s="35"/>
      <c r="YR323" s="35"/>
      <c r="YS323" s="35"/>
      <c r="YT323" s="35"/>
      <c r="YU323" s="35"/>
      <c r="YV323" s="35"/>
      <c r="YW323" s="35"/>
      <c r="YX323" s="35"/>
      <c r="YY323" s="35"/>
      <c r="YZ323" s="35"/>
      <c r="ZA323" s="35"/>
      <c r="ZB323" s="35"/>
      <c r="ZC323" s="35"/>
      <c r="ZD323" s="35"/>
      <c r="ZE323" s="35"/>
      <c r="ZF323" s="35"/>
      <c r="ZG323" s="35"/>
      <c r="ZH323" s="35"/>
      <c r="ZI323" s="35"/>
      <c r="ZJ323" s="35"/>
      <c r="ZK323" s="35"/>
      <c r="ZL323" s="35"/>
      <c r="ZM323" s="35"/>
      <c r="ZN323" s="35"/>
      <c r="ZO323" s="35"/>
      <c r="ZP323" s="35"/>
      <c r="ZQ323" s="35"/>
      <c r="ZR323" s="35"/>
      <c r="ZS323" s="35"/>
      <c r="ZT323" s="35"/>
      <c r="ZU323" s="35"/>
      <c r="ZV323" s="35"/>
      <c r="ZW323" s="35"/>
      <c r="ZX323" s="35"/>
      <c r="ZY323" s="35"/>
      <c r="ZZ323" s="35"/>
      <c r="AAA323" s="35"/>
      <c r="AAB323" s="35"/>
      <c r="AAC323" s="35"/>
      <c r="AAD323" s="35"/>
      <c r="AAE323" s="35"/>
      <c r="AAF323" s="35"/>
      <c r="AAG323" s="35"/>
      <c r="AAH323" s="35"/>
      <c r="AAI323" s="35"/>
      <c r="AAJ323" s="35"/>
      <c r="AAK323" s="35"/>
      <c r="AAL323" s="35"/>
      <c r="AAM323" s="35"/>
      <c r="AAN323" s="35"/>
      <c r="AAO323" s="35"/>
      <c r="AAP323" s="35"/>
      <c r="AAQ323" s="35"/>
      <c r="AAR323" s="35"/>
      <c r="AAS323" s="35"/>
      <c r="AAT323" s="35"/>
      <c r="AAU323" s="35"/>
      <c r="AAV323" s="35"/>
      <c r="AAW323" s="35"/>
      <c r="AAX323" s="35"/>
      <c r="AAY323" s="35"/>
      <c r="AAZ323" s="35"/>
      <c r="ABA323" s="35"/>
      <c r="ABB323" s="35"/>
      <c r="ABC323" s="35"/>
      <c r="ABD323" s="35"/>
      <c r="ABE323" s="35"/>
      <c r="ABF323" s="35"/>
      <c r="ABG323" s="35"/>
      <c r="ABH323" s="35"/>
      <c r="ABI323" s="35"/>
      <c r="ABJ323" s="35"/>
      <c r="ABK323" s="35"/>
      <c r="ABL323" s="35"/>
      <c r="ABM323" s="35"/>
      <c r="ABN323" s="35"/>
      <c r="ABO323" s="35"/>
      <c r="ABP323" s="35"/>
      <c r="ABQ323" s="35"/>
      <c r="ABR323" s="35"/>
      <c r="ABS323" s="35"/>
      <c r="ABT323" s="35"/>
      <c r="ABU323" s="35"/>
      <c r="ABV323" s="35"/>
      <c r="ABW323" s="35"/>
      <c r="ABX323" s="35"/>
      <c r="ABY323" s="35"/>
      <c r="ABZ323" s="35"/>
      <c r="ACA323" s="35"/>
      <c r="ACB323" s="35"/>
      <c r="ACC323" s="35"/>
      <c r="ACD323" s="35"/>
      <c r="ACE323" s="35"/>
      <c r="ACF323" s="35"/>
      <c r="ACG323" s="35"/>
      <c r="ACH323" s="35"/>
      <c r="ACI323" s="35"/>
      <c r="ACJ323" s="35"/>
      <c r="ACK323" s="35"/>
      <c r="ACL323" s="35"/>
      <c r="ACM323" s="35"/>
      <c r="ACN323" s="35"/>
      <c r="ACO323" s="35"/>
      <c r="ACP323" s="35"/>
      <c r="ACQ323" s="35"/>
      <c r="ACR323" s="35"/>
      <c r="ACS323" s="35"/>
      <c r="ACT323" s="35"/>
      <c r="ACU323" s="35"/>
      <c r="ACV323" s="35"/>
      <c r="ACW323" s="35"/>
      <c r="ACX323" s="35"/>
      <c r="ACY323" s="35"/>
      <c r="ACZ323" s="35"/>
      <c r="ADA323" s="35"/>
      <c r="ADB323" s="35"/>
      <c r="ADC323" s="35"/>
      <c r="ADD323" s="35"/>
      <c r="ADE323" s="35"/>
      <c r="ADF323" s="35"/>
      <c r="ADG323" s="35"/>
      <c r="ADH323" s="35"/>
      <c r="ADI323" s="35"/>
      <c r="ADJ323" s="35"/>
      <c r="ADK323" s="35"/>
      <c r="ADL323" s="35"/>
      <c r="ADM323" s="35"/>
      <c r="ADN323" s="35"/>
      <c r="ADO323" s="35"/>
      <c r="ADP323" s="35"/>
      <c r="ADQ323" s="35"/>
      <c r="ADR323" s="35"/>
      <c r="ADS323" s="35"/>
      <c r="ADT323" s="35"/>
      <c r="ADU323" s="35"/>
      <c r="ADV323" s="35"/>
      <c r="ADW323" s="35"/>
      <c r="ADX323" s="35"/>
      <c r="ADY323" s="35"/>
      <c r="ADZ323" s="35"/>
      <c r="AEA323" s="35"/>
      <c r="AEB323" s="35"/>
      <c r="AEC323" s="35"/>
      <c r="AED323" s="35"/>
      <c r="AEE323" s="35"/>
      <c r="AEF323" s="35"/>
      <c r="AEG323" s="35"/>
      <c r="AEH323" s="35"/>
      <c r="AEI323" s="35"/>
      <c r="AEJ323" s="35"/>
      <c r="AEK323" s="35"/>
      <c r="AEL323" s="35"/>
      <c r="AEM323" s="35"/>
      <c r="AEN323" s="35"/>
      <c r="AEO323" s="35"/>
      <c r="AEP323" s="35"/>
      <c r="AEQ323" s="35"/>
      <c r="AER323" s="35"/>
      <c r="AES323" s="35"/>
      <c r="AET323" s="35"/>
      <c r="AEU323" s="35"/>
      <c r="AEV323" s="35"/>
      <c r="AEW323" s="35"/>
      <c r="AEX323" s="35"/>
      <c r="AEY323" s="35"/>
      <c r="AEZ323" s="35"/>
      <c r="AFA323" s="35"/>
      <c r="AFB323" s="35"/>
      <c r="AFC323" s="35"/>
      <c r="AFD323" s="35"/>
      <c r="AFE323" s="35"/>
      <c r="AFF323" s="35"/>
      <c r="AFG323" s="35"/>
      <c r="AFH323" s="35"/>
      <c r="AFI323" s="35"/>
      <c r="AFJ323" s="35"/>
      <c r="AFK323" s="35"/>
      <c r="AFL323" s="35"/>
      <c r="AFM323" s="35"/>
      <c r="AFN323" s="35"/>
      <c r="AFO323" s="35"/>
      <c r="AFP323" s="35"/>
      <c r="AFQ323" s="35"/>
      <c r="AFR323" s="35"/>
      <c r="AFS323" s="35"/>
      <c r="AFT323" s="35"/>
      <c r="AFU323" s="35"/>
      <c r="AFV323" s="35"/>
      <c r="AFW323" s="35"/>
      <c r="AFX323" s="35"/>
      <c r="AFY323" s="35"/>
      <c r="AFZ323" s="35"/>
      <c r="AGA323" s="35"/>
      <c r="AGB323" s="35"/>
      <c r="AGC323" s="35"/>
      <c r="AGD323" s="35"/>
      <c r="AGE323" s="35"/>
      <c r="AGF323" s="35"/>
      <c r="AGG323" s="35"/>
      <c r="AGH323" s="35"/>
      <c r="AGI323" s="35"/>
      <c r="AGJ323" s="35"/>
      <c r="AGK323" s="35"/>
      <c r="AGL323" s="35"/>
      <c r="AGM323" s="35"/>
      <c r="AGN323" s="35"/>
      <c r="AGO323" s="35"/>
      <c r="AGP323" s="35"/>
      <c r="AGQ323" s="35"/>
      <c r="AGR323" s="35"/>
      <c r="AGS323" s="35"/>
      <c r="AGT323" s="35"/>
      <c r="AGU323" s="35"/>
      <c r="AGV323" s="35"/>
      <c r="AGW323" s="35"/>
      <c r="AGX323" s="35"/>
      <c r="AGY323" s="35"/>
      <c r="AGZ323" s="35"/>
      <c r="AHA323" s="35"/>
      <c r="AHB323" s="35"/>
      <c r="AHC323" s="35"/>
      <c r="AHD323" s="35"/>
      <c r="AHE323" s="35"/>
      <c r="AHF323" s="35"/>
      <c r="AHG323" s="35"/>
      <c r="AHH323" s="35"/>
      <c r="AHI323" s="35"/>
      <c r="AHJ323" s="35"/>
      <c r="AHK323" s="35"/>
      <c r="AHL323" s="35"/>
      <c r="AHM323" s="35"/>
      <c r="AHN323" s="35"/>
      <c r="AHO323" s="35"/>
      <c r="AHP323" s="35"/>
      <c r="AHQ323" s="35"/>
      <c r="AHR323" s="35"/>
      <c r="AHS323" s="35"/>
      <c r="AHT323" s="35"/>
      <c r="AHU323" s="35"/>
      <c r="AHV323" s="35"/>
      <c r="AHW323" s="35"/>
      <c r="AHX323" s="35"/>
      <c r="AHY323" s="35"/>
      <c r="AHZ323" s="35"/>
      <c r="AIA323" s="35"/>
      <c r="AIB323" s="35"/>
      <c r="AIC323" s="35"/>
      <c r="AID323" s="35"/>
      <c r="AIE323" s="35"/>
      <c r="AIF323" s="35"/>
      <c r="AIG323" s="35"/>
      <c r="AIH323" s="35"/>
      <c r="AII323" s="35"/>
      <c r="AIJ323" s="35"/>
      <c r="AIK323" s="35"/>
      <c r="AIL323" s="35"/>
      <c r="AIM323" s="35"/>
      <c r="AIN323" s="35"/>
      <c r="AIO323" s="35"/>
      <c r="AIP323" s="35"/>
      <c r="AIQ323" s="35"/>
      <c r="AIR323" s="35"/>
      <c r="AIS323" s="35"/>
      <c r="AIT323" s="35"/>
      <c r="AIU323" s="35"/>
      <c r="AIV323" s="35"/>
      <c r="AIW323" s="35"/>
      <c r="AIX323" s="35"/>
      <c r="AIY323" s="35"/>
      <c r="AIZ323" s="35"/>
      <c r="AJA323" s="35"/>
      <c r="AJB323" s="35"/>
      <c r="AJC323" s="35"/>
      <c r="AJD323" s="35"/>
      <c r="AJE323" s="35"/>
      <c r="AJF323" s="35"/>
      <c r="AJG323" s="35"/>
      <c r="AJH323" s="35"/>
      <c r="AJI323" s="35"/>
      <c r="AJJ323" s="35"/>
      <c r="AJK323" s="35"/>
      <c r="AJL323" s="35"/>
      <c r="AJM323" s="35"/>
      <c r="AJN323" s="35"/>
      <c r="AJO323" s="35"/>
      <c r="AJP323" s="35"/>
      <c r="AJQ323" s="35"/>
      <c r="AJR323" s="35"/>
      <c r="AJS323" s="35"/>
      <c r="AJT323" s="35"/>
      <c r="AJU323" s="35"/>
      <c r="AJV323" s="35"/>
      <c r="AJW323" s="35"/>
      <c r="AJX323" s="35"/>
      <c r="AJY323" s="35"/>
      <c r="AJZ323" s="35"/>
      <c r="AKA323" s="35"/>
      <c r="AKB323" s="35"/>
      <c r="AKC323" s="35"/>
      <c r="AKD323" s="35"/>
      <c r="AKE323" s="35"/>
      <c r="AKF323" s="35"/>
      <c r="AKG323" s="35"/>
      <c r="AKH323" s="35"/>
      <c r="AKI323" s="35"/>
      <c r="AKJ323" s="35"/>
      <c r="AKK323" s="35"/>
      <c r="AKL323" s="35"/>
      <c r="AKM323" s="35"/>
      <c r="AKN323" s="35"/>
      <c r="AKO323" s="35"/>
      <c r="AKP323" s="35"/>
      <c r="AKQ323" s="35"/>
      <c r="AKR323" s="35"/>
      <c r="AKS323" s="35"/>
      <c r="AKT323" s="35"/>
      <c r="AKU323" s="35"/>
      <c r="AKV323" s="35"/>
      <c r="AKW323" s="35"/>
      <c r="AKX323" s="35"/>
      <c r="AKY323" s="35"/>
      <c r="AKZ323" s="35"/>
      <c r="ALA323" s="35"/>
      <c r="ALB323" s="35"/>
      <c r="ALC323" s="35"/>
      <c r="ALD323" s="35"/>
      <c r="ALE323" s="35"/>
      <c r="ALF323" s="35"/>
      <c r="ALG323" s="35"/>
      <c r="ALH323" s="35"/>
      <c r="ALI323" s="35"/>
      <c r="ALJ323" s="35"/>
      <c r="ALK323" s="35"/>
      <c r="ALL323" s="35"/>
      <c r="ALM323" s="35"/>
      <c r="ALN323" s="35"/>
      <c r="ALO323" s="35"/>
      <c r="ALP323" s="35"/>
      <c r="ALQ323" s="35"/>
      <c r="ALR323" s="35"/>
      <c r="ALS323" s="35"/>
      <c r="ALT323" s="35"/>
      <c r="ALU323" s="35"/>
      <c r="ALV323" s="35"/>
      <c r="ALW323" s="35"/>
      <c r="ALX323" s="35"/>
      <c r="ALY323" s="35"/>
      <c r="ALZ323" s="35"/>
      <c r="AMA323" s="35"/>
    </row>
    <row r="324" spans="14:1015">
      <c r="N324" s="3">
        <f>Y324*info!T$4+AC324*info!T$5+AG324*info!T$6+AK324*info!T$7+N323</f>
        <v>9.481199999999987</v>
      </c>
      <c r="P324" s="45">
        <v>284</v>
      </c>
      <c r="Q324" s="131"/>
      <c r="R324" s="131"/>
      <c r="S324" s="161">
        <f t="shared" si="157"/>
        <v>5.0515810276679854E-2</v>
      </c>
      <c r="T324" s="169">
        <f>AA323*$AA$30*$AA$34*(1-$AA$32)+AE323*$AE$30*$AE$34*(1-$AE$32)+AI323*$AI$30*$AI$34*(1-$AI$32)+AM323*$AM$30*$AM$34*(1-$AM$32)+AQ323*$AQ$30*$AQ$34*(1-$AQ$32)+AU323*$AU$30*$AU$34*(1-$AU$32)+Q324-R324+AW323+AX323+Advance!G298</f>
        <v>0.50579999999999992</v>
      </c>
      <c r="U324" s="132">
        <f t="shared" si="166"/>
        <v>0</v>
      </c>
      <c r="V324" s="165">
        <f t="shared" si="145"/>
        <v>0.50579999999999992</v>
      </c>
      <c r="W324" s="166">
        <f t="shared" si="158"/>
        <v>19.404</v>
      </c>
      <c r="X324" s="49"/>
      <c r="Y324" s="42">
        <f t="shared" si="137"/>
        <v>50</v>
      </c>
      <c r="Z324" s="46">
        <f t="shared" si="159"/>
        <v>0</v>
      </c>
      <c r="AA324" s="47">
        <f t="shared" si="146"/>
        <v>50</v>
      </c>
      <c r="AB324" s="48">
        <f t="shared" si="147"/>
        <v>0.20579999999999993</v>
      </c>
      <c r="AC324" s="49">
        <f t="shared" si="148"/>
        <v>0</v>
      </c>
      <c r="AD324" s="46">
        <f t="shared" si="160"/>
        <v>0</v>
      </c>
      <c r="AE324" s="46">
        <f t="shared" si="149"/>
        <v>100</v>
      </c>
      <c r="AF324" s="50">
        <f t="shared" si="138"/>
        <v>0.20579999999999993</v>
      </c>
      <c r="AG324" s="42">
        <f t="shared" si="161"/>
        <v>0</v>
      </c>
      <c r="AH324" s="46">
        <f t="shared" si="162"/>
        <v>0</v>
      </c>
      <c r="AI324" s="46">
        <f t="shared" si="150"/>
        <v>200</v>
      </c>
      <c r="AJ324" s="50">
        <f t="shared" si="139"/>
        <v>0.20579999999999993</v>
      </c>
      <c r="AK324" s="42">
        <f t="shared" si="151"/>
        <v>5</v>
      </c>
      <c r="AL324" s="46">
        <f t="shared" si="163"/>
        <v>-6</v>
      </c>
      <c r="AM324" s="46">
        <f t="shared" si="152"/>
        <v>364</v>
      </c>
      <c r="AN324" s="50">
        <f t="shared" si="140"/>
        <v>2.5799999999999934E-2</v>
      </c>
      <c r="AO324" s="42">
        <f t="shared" si="153"/>
        <v>0</v>
      </c>
      <c r="AP324" s="46">
        <f t="shared" si="164"/>
        <v>0</v>
      </c>
      <c r="AQ324" s="46">
        <f t="shared" si="154"/>
        <v>0</v>
      </c>
      <c r="AR324" s="50">
        <f t="shared" si="141"/>
        <v>2.5799999999999934E-2</v>
      </c>
      <c r="AS324" s="42">
        <f t="shared" si="155"/>
        <v>0</v>
      </c>
      <c r="AT324" s="46">
        <f t="shared" si="165"/>
        <v>0</v>
      </c>
      <c r="AU324" s="46">
        <f t="shared" si="156"/>
        <v>0</v>
      </c>
      <c r="AV324" s="51">
        <f t="shared" si="142"/>
        <v>2.5799999999999934E-2</v>
      </c>
      <c r="AW324" s="42">
        <f t="shared" si="143"/>
        <v>0</v>
      </c>
      <c r="AX324" s="43">
        <f t="shared" si="144"/>
        <v>2.5799999999999934E-2</v>
      </c>
      <c r="AY324" s="42">
        <f t="shared" si="167"/>
        <v>714</v>
      </c>
      <c r="AZ324" s="52">
        <f t="shared" si="168"/>
        <v>19.404</v>
      </c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  <c r="QQ324" s="35"/>
      <c r="QR324" s="35"/>
      <c r="QS324" s="35"/>
      <c r="QT324" s="35"/>
      <c r="QU324" s="35"/>
      <c r="QV324" s="35"/>
      <c r="QW324" s="35"/>
      <c r="QX324" s="35"/>
      <c r="QY324" s="35"/>
      <c r="QZ324" s="35"/>
      <c r="RA324" s="35"/>
      <c r="RB324" s="35"/>
      <c r="RC324" s="35"/>
      <c r="RD324" s="35"/>
      <c r="RE324" s="35"/>
      <c r="RF324" s="35"/>
      <c r="RG324" s="35"/>
      <c r="RH324" s="35"/>
      <c r="RI324" s="35"/>
      <c r="RJ324" s="35"/>
      <c r="RK324" s="35"/>
      <c r="RL324" s="35"/>
      <c r="RM324" s="35"/>
      <c r="RN324" s="35"/>
      <c r="RO324" s="35"/>
      <c r="RP324" s="35"/>
      <c r="RQ324" s="35"/>
      <c r="RR324" s="35"/>
      <c r="RS324" s="35"/>
      <c r="RT324" s="35"/>
      <c r="RU324" s="35"/>
      <c r="RV324" s="35"/>
      <c r="RW324" s="35"/>
      <c r="RX324" s="35"/>
      <c r="RY324" s="35"/>
      <c r="RZ324" s="35"/>
      <c r="SA324" s="35"/>
      <c r="SB324" s="35"/>
      <c r="SC324" s="35"/>
      <c r="SD324" s="35"/>
      <c r="SE324" s="35"/>
      <c r="SF324" s="35"/>
      <c r="SG324" s="35"/>
      <c r="SH324" s="35"/>
      <c r="SI324" s="35"/>
      <c r="SJ324" s="35"/>
      <c r="SK324" s="35"/>
      <c r="SL324" s="35"/>
      <c r="SM324" s="35"/>
      <c r="SN324" s="35"/>
      <c r="SO324" s="35"/>
      <c r="SP324" s="35"/>
      <c r="SQ324" s="35"/>
      <c r="SR324" s="35"/>
      <c r="SS324" s="35"/>
      <c r="ST324" s="35"/>
      <c r="SU324" s="35"/>
      <c r="SV324" s="35"/>
      <c r="SW324" s="35"/>
      <c r="SX324" s="35"/>
      <c r="SY324" s="35"/>
      <c r="SZ324" s="35"/>
      <c r="TA324" s="35"/>
      <c r="TB324" s="35"/>
      <c r="TC324" s="35"/>
      <c r="TD324" s="35"/>
      <c r="TE324" s="35"/>
      <c r="TF324" s="35"/>
      <c r="TG324" s="35"/>
      <c r="TH324" s="35"/>
      <c r="TI324" s="35"/>
      <c r="TJ324" s="35"/>
      <c r="TK324" s="35"/>
      <c r="TL324" s="35"/>
      <c r="TM324" s="35"/>
      <c r="TN324" s="35"/>
      <c r="TO324" s="35"/>
      <c r="TP324" s="35"/>
      <c r="TQ324" s="35"/>
      <c r="TR324" s="35"/>
      <c r="TS324" s="35"/>
      <c r="TT324" s="35"/>
      <c r="TU324" s="35"/>
      <c r="TV324" s="35"/>
      <c r="TW324" s="35"/>
      <c r="TX324" s="35"/>
      <c r="TY324" s="35"/>
      <c r="TZ324" s="35"/>
      <c r="UA324" s="35"/>
      <c r="UB324" s="35"/>
      <c r="UC324" s="35"/>
      <c r="UD324" s="35"/>
      <c r="UE324" s="35"/>
      <c r="UF324" s="35"/>
      <c r="UG324" s="35"/>
      <c r="UH324" s="35"/>
      <c r="UI324" s="35"/>
      <c r="UJ324" s="35"/>
      <c r="UK324" s="35"/>
      <c r="UL324" s="35"/>
      <c r="UM324" s="35"/>
      <c r="UN324" s="35"/>
      <c r="UO324" s="35"/>
      <c r="UP324" s="35"/>
      <c r="UQ324" s="35"/>
      <c r="UR324" s="35"/>
      <c r="US324" s="35"/>
      <c r="UT324" s="35"/>
      <c r="UU324" s="35"/>
      <c r="UV324" s="35"/>
      <c r="UW324" s="35"/>
      <c r="UX324" s="35"/>
      <c r="UY324" s="35"/>
      <c r="UZ324" s="35"/>
      <c r="VA324" s="35"/>
      <c r="VB324" s="35"/>
      <c r="VC324" s="35"/>
      <c r="VD324" s="35"/>
      <c r="VE324" s="35"/>
      <c r="VF324" s="35"/>
      <c r="VG324" s="35"/>
      <c r="VH324" s="35"/>
      <c r="VI324" s="35"/>
      <c r="VJ324" s="35"/>
      <c r="VK324" s="35"/>
      <c r="VL324" s="35"/>
      <c r="VM324" s="35"/>
      <c r="VN324" s="35"/>
      <c r="VO324" s="35"/>
      <c r="VP324" s="35"/>
      <c r="VQ324" s="35"/>
      <c r="VR324" s="35"/>
      <c r="VS324" s="35"/>
      <c r="VT324" s="35"/>
      <c r="VU324" s="35"/>
      <c r="VV324" s="35"/>
      <c r="VW324" s="35"/>
      <c r="VX324" s="35"/>
      <c r="VY324" s="35"/>
      <c r="VZ324" s="35"/>
      <c r="WA324" s="35"/>
      <c r="WB324" s="35"/>
      <c r="WC324" s="35"/>
      <c r="WD324" s="35"/>
      <c r="WE324" s="35"/>
      <c r="WF324" s="35"/>
      <c r="WG324" s="35"/>
      <c r="WH324" s="35"/>
      <c r="WI324" s="35"/>
      <c r="WJ324" s="35"/>
      <c r="WK324" s="35"/>
      <c r="WL324" s="35"/>
      <c r="WM324" s="35"/>
      <c r="WN324" s="35"/>
      <c r="WO324" s="35"/>
      <c r="WP324" s="35"/>
      <c r="WQ324" s="35"/>
      <c r="WR324" s="35"/>
      <c r="WS324" s="35"/>
      <c r="WT324" s="35"/>
      <c r="WU324" s="35"/>
      <c r="WV324" s="35"/>
      <c r="WW324" s="35"/>
      <c r="WX324" s="35"/>
      <c r="WY324" s="35"/>
      <c r="WZ324" s="35"/>
      <c r="XA324" s="35"/>
      <c r="XB324" s="35"/>
      <c r="XC324" s="35"/>
      <c r="XD324" s="35"/>
      <c r="XE324" s="35"/>
      <c r="XF324" s="35"/>
      <c r="XG324" s="35"/>
      <c r="XH324" s="35"/>
      <c r="XI324" s="35"/>
      <c r="XJ324" s="35"/>
      <c r="XK324" s="35"/>
      <c r="XL324" s="35"/>
      <c r="XM324" s="35"/>
      <c r="XN324" s="35"/>
      <c r="XO324" s="35"/>
      <c r="XP324" s="35"/>
      <c r="XQ324" s="35"/>
      <c r="XR324" s="35"/>
      <c r="XS324" s="35"/>
      <c r="XT324" s="35"/>
      <c r="XU324" s="35"/>
      <c r="XV324" s="35"/>
      <c r="XW324" s="35"/>
      <c r="XX324" s="35"/>
      <c r="XY324" s="35"/>
      <c r="XZ324" s="35"/>
      <c r="YA324" s="35"/>
      <c r="YB324" s="35"/>
      <c r="YC324" s="35"/>
      <c r="YD324" s="35"/>
      <c r="YE324" s="35"/>
      <c r="YF324" s="35"/>
      <c r="YG324" s="35"/>
      <c r="YH324" s="35"/>
      <c r="YI324" s="35"/>
      <c r="YJ324" s="35"/>
      <c r="YK324" s="35"/>
      <c r="YL324" s="35"/>
      <c r="YM324" s="35"/>
      <c r="YN324" s="35"/>
      <c r="YO324" s="35"/>
      <c r="YP324" s="35"/>
      <c r="YQ324" s="35"/>
      <c r="YR324" s="35"/>
      <c r="YS324" s="35"/>
      <c r="YT324" s="35"/>
      <c r="YU324" s="35"/>
      <c r="YV324" s="35"/>
      <c r="YW324" s="35"/>
      <c r="YX324" s="35"/>
      <c r="YY324" s="35"/>
      <c r="YZ324" s="35"/>
      <c r="ZA324" s="35"/>
      <c r="ZB324" s="35"/>
      <c r="ZC324" s="35"/>
      <c r="ZD324" s="35"/>
      <c r="ZE324" s="35"/>
      <c r="ZF324" s="35"/>
      <c r="ZG324" s="35"/>
      <c r="ZH324" s="35"/>
      <c r="ZI324" s="35"/>
      <c r="ZJ324" s="35"/>
      <c r="ZK324" s="35"/>
      <c r="ZL324" s="35"/>
      <c r="ZM324" s="35"/>
      <c r="ZN324" s="35"/>
      <c r="ZO324" s="35"/>
      <c r="ZP324" s="35"/>
      <c r="ZQ324" s="35"/>
      <c r="ZR324" s="35"/>
      <c r="ZS324" s="35"/>
      <c r="ZT324" s="35"/>
      <c r="ZU324" s="35"/>
      <c r="ZV324" s="35"/>
      <c r="ZW324" s="35"/>
      <c r="ZX324" s="35"/>
      <c r="ZY324" s="35"/>
      <c r="ZZ324" s="35"/>
      <c r="AAA324" s="35"/>
      <c r="AAB324" s="35"/>
      <c r="AAC324" s="35"/>
      <c r="AAD324" s="35"/>
      <c r="AAE324" s="35"/>
      <c r="AAF324" s="35"/>
      <c r="AAG324" s="35"/>
      <c r="AAH324" s="35"/>
      <c r="AAI324" s="35"/>
      <c r="AAJ324" s="35"/>
      <c r="AAK324" s="35"/>
      <c r="AAL324" s="35"/>
      <c r="AAM324" s="35"/>
      <c r="AAN324" s="35"/>
      <c r="AAO324" s="35"/>
      <c r="AAP324" s="35"/>
      <c r="AAQ324" s="35"/>
      <c r="AAR324" s="35"/>
      <c r="AAS324" s="35"/>
      <c r="AAT324" s="35"/>
      <c r="AAU324" s="35"/>
      <c r="AAV324" s="35"/>
      <c r="AAW324" s="35"/>
      <c r="AAX324" s="35"/>
      <c r="AAY324" s="35"/>
      <c r="AAZ324" s="35"/>
      <c r="ABA324" s="35"/>
      <c r="ABB324" s="35"/>
      <c r="ABC324" s="35"/>
      <c r="ABD324" s="35"/>
      <c r="ABE324" s="35"/>
      <c r="ABF324" s="35"/>
      <c r="ABG324" s="35"/>
      <c r="ABH324" s="35"/>
      <c r="ABI324" s="35"/>
      <c r="ABJ324" s="35"/>
      <c r="ABK324" s="35"/>
      <c r="ABL324" s="35"/>
      <c r="ABM324" s="35"/>
      <c r="ABN324" s="35"/>
      <c r="ABO324" s="35"/>
      <c r="ABP324" s="35"/>
      <c r="ABQ324" s="35"/>
      <c r="ABR324" s="35"/>
      <c r="ABS324" s="35"/>
      <c r="ABT324" s="35"/>
      <c r="ABU324" s="35"/>
      <c r="ABV324" s="35"/>
      <c r="ABW324" s="35"/>
      <c r="ABX324" s="35"/>
      <c r="ABY324" s="35"/>
      <c r="ABZ324" s="35"/>
      <c r="ACA324" s="35"/>
      <c r="ACB324" s="35"/>
      <c r="ACC324" s="35"/>
      <c r="ACD324" s="35"/>
      <c r="ACE324" s="35"/>
      <c r="ACF324" s="35"/>
      <c r="ACG324" s="35"/>
      <c r="ACH324" s="35"/>
      <c r="ACI324" s="35"/>
      <c r="ACJ324" s="35"/>
      <c r="ACK324" s="35"/>
      <c r="ACL324" s="35"/>
      <c r="ACM324" s="35"/>
      <c r="ACN324" s="35"/>
      <c r="ACO324" s="35"/>
      <c r="ACP324" s="35"/>
      <c r="ACQ324" s="35"/>
      <c r="ACR324" s="35"/>
      <c r="ACS324" s="35"/>
      <c r="ACT324" s="35"/>
      <c r="ACU324" s="35"/>
      <c r="ACV324" s="35"/>
      <c r="ACW324" s="35"/>
      <c r="ACX324" s="35"/>
      <c r="ACY324" s="35"/>
      <c r="ACZ324" s="35"/>
      <c r="ADA324" s="35"/>
      <c r="ADB324" s="35"/>
      <c r="ADC324" s="35"/>
      <c r="ADD324" s="35"/>
      <c r="ADE324" s="35"/>
      <c r="ADF324" s="35"/>
      <c r="ADG324" s="35"/>
      <c r="ADH324" s="35"/>
      <c r="ADI324" s="35"/>
      <c r="ADJ324" s="35"/>
      <c r="ADK324" s="35"/>
      <c r="ADL324" s="35"/>
      <c r="ADM324" s="35"/>
      <c r="ADN324" s="35"/>
      <c r="ADO324" s="35"/>
      <c r="ADP324" s="35"/>
      <c r="ADQ324" s="35"/>
      <c r="ADR324" s="35"/>
      <c r="ADS324" s="35"/>
      <c r="ADT324" s="35"/>
      <c r="ADU324" s="35"/>
      <c r="ADV324" s="35"/>
      <c r="ADW324" s="35"/>
      <c r="ADX324" s="35"/>
      <c r="ADY324" s="35"/>
      <c r="ADZ324" s="35"/>
      <c r="AEA324" s="35"/>
      <c r="AEB324" s="35"/>
      <c r="AEC324" s="35"/>
      <c r="AED324" s="35"/>
      <c r="AEE324" s="35"/>
      <c r="AEF324" s="35"/>
      <c r="AEG324" s="35"/>
      <c r="AEH324" s="35"/>
      <c r="AEI324" s="35"/>
      <c r="AEJ324" s="35"/>
      <c r="AEK324" s="35"/>
      <c r="AEL324" s="35"/>
      <c r="AEM324" s="35"/>
      <c r="AEN324" s="35"/>
      <c r="AEO324" s="35"/>
      <c r="AEP324" s="35"/>
      <c r="AEQ324" s="35"/>
      <c r="AER324" s="35"/>
      <c r="AES324" s="35"/>
      <c r="AET324" s="35"/>
      <c r="AEU324" s="35"/>
      <c r="AEV324" s="35"/>
      <c r="AEW324" s="35"/>
      <c r="AEX324" s="35"/>
      <c r="AEY324" s="35"/>
      <c r="AEZ324" s="35"/>
      <c r="AFA324" s="35"/>
      <c r="AFB324" s="35"/>
      <c r="AFC324" s="35"/>
      <c r="AFD324" s="35"/>
      <c r="AFE324" s="35"/>
      <c r="AFF324" s="35"/>
      <c r="AFG324" s="35"/>
      <c r="AFH324" s="35"/>
      <c r="AFI324" s="35"/>
      <c r="AFJ324" s="35"/>
      <c r="AFK324" s="35"/>
      <c r="AFL324" s="35"/>
      <c r="AFM324" s="35"/>
      <c r="AFN324" s="35"/>
      <c r="AFO324" s="35"/>
      <c r="AFP324" s="35"/>
      <c r="AFQ324" s="35"/>
      <c r="AFR324" s="35"/>
      <c r="AFS324" s="35"/>
      <c r="AFT324" s="35"/>
      <c r="AFU324" s="35"/>
      <c r="AFV324" s="35"/>
      <c r="AFW324" s="35"/>
      <c r="AFX324" s="35"/>
      <c r="AFY324" s="35"/>
      <c r="AFZ324" s="35"/>
      <c r="AGA324" s="35"/>
      <c r="AGB324" s="35"/>
      <c r="AGC324" s="35"/>
      <c r="AGD324" s="35"/>
      <c r="AGE324" s="35"/>
      <c r="AGF324" s="35"/>
      <c r="AGG324" s="35"/>
      <c r="AGH324" s="35"/>
      <c r="AGI324" s="35"/>
      <c r="AGJ324" s="35"/>
      <c r="AGK324" s="35"/>
      <c r="AGL324" s="35"/>
      <c r="AGM324" s="35"/>
      <c r="AGN324" s="35"/>
      <c r="AGO324" s="35"/>
      <c r="AGP324" s="35"/>
      <c r="AGQ324" s="35"/>
      <c r="AGR324" s="35"/>
      <c r="AGS324" s="35"/>
      <c r="AGT324" s="35"/>
      <c r="AGU324" s="35"/>
      <c r="AGV324" s="35"/>
      <c r="AGW324" s="35"/>
      <c r="AGX324" s="35"/>
      <c r="AGY324" s="35"/>
      <c r="AGZ324" s="35"/>
      <c r="AHA324" s="35"/>
      <c r="AHB324" s="35"/>
      <c r="AHC324" s="35"/>
      <c r="AHD324" s="35"/>
      <c r="AHE324" s="35"/>
      <c r="AHF324" s="35"/>
      <c r="AHG324" s="35"/>
      <c r="AHH324" s="35"/>
      <c r="AHI324" s="35"/>
      <c r="AHJ324" s="35"/>
      <c r="AHK324" s="35"/>
      <c r="AHL324" s="35"/>
      <c r="AHM324" s="35"/>
      <c r="AHN324" s="35"/>
      <c r="AHO324" s="35"/>
      <c r="AHP324" s="35"/>
      <c r="AHQ324" s="35"/>
      <c r="AHR324" s="35"/>
      <c r="AHS324" s="35"/>
      <c r="AHT324" s="35"/>
      <c r="AHU324" s="35"/>
      <c r="AHV324" s="35"/>
      <c r="AHW324" s="35"/>
      <c r="AHX324" s="35"/>
      <c r="AHY324" s="35"/>
      <c r="AHZ324" s="35"/>
      <c r="AIA324" s="35"/>
      <c r="AIB324" s="35"/>
      <c r="AIC324" s="35"/>
      <c r="AID324" s="35"/>
      <c r="AIE324" s="35"/>
      <c r="AIF324" s="35"/>
      <c r="AIG324" s="35"/>
      <c r="AIH324" s="35"/>
      <c r="AII324" s="35"/>
      <c r="AIJ324" s="35"/>
      <c r="AIK324" s="35"/>
      <c r="AIL324" s="35"/>
      <c r="AIM324" s="35"/>
      <c r="AIN324" s="35"/>
      <c r="AIO324" s="35"/>
      <c r="AIP324" s="35"/>
      <c r="AIQ324" s="35"/>
      <c r="AIR324" s="35"/>
      <c r="AIS324" s="35"/>
      <c r="AIT324" s="35"/>
      <c r="AIU324" s="35"/>
      <c r="AIV324" s="35"/>
      <c r="AIW324" s="35"/>
      <c r="AIX324" s="35"/>
      <c r="AIY324" s="35"/>
      <c r="AIZ324" s="35"/>
      <c r="AJA324" s="35"/>
      <c r="AJB324" s="35"/>
      <c r="AJC324" s="35"/>
      <c r="AJD324" s="35"/>
      <c r="AJE324" s="35"/>
      <c r="AJF324" s="35"/>
      <c r="AJG324" s="35"/>
      <c r="AJH324" s="35"/>
      <c r="AJI324" s="35"/>
      <c r="AJJ324" s="35"/>
      <c r="AJK324" s="35"/>
      <c r="AJL324" s="35"/>
      <c r="AJM324" s="35"/>
      <c r="AJN324" s="35"/>
      <c r="AJO324" s="35"/>
      <c r="AJP324" s="35"/>
      <c r="AJQ324" s="35"/>
      <c r="AJR324" s="35"/>
      <c r="AJS324" s="35"/>
      <c r="AJT324" s="35"/>
      <c r="AJU324" s="35"/>
      <c r="AJV324" s="35"/>
      <c r="AJW324" s="35"/>
      <c r="AJX324" s="35"/>
      <c r="AJY324" s="35"/>
      <c r="AJZ324" s="35"/>
      <c r="AKA324" s="35"/>
      <c r="AKB324" s="35"/>
      <c r="AKC324" s="35"/>
      <c r="AKD324" s="35"/>
      <c r="AKE324" s="35"/>
      <c r="AKF324" s="35"/>
      <c r="AKG324" s="35"/>
      <c r="AKH324" s="35"/>
      <c r="AKI324" s="35"/>
      <c r="AKJ324" s="35"/>
      <c r="AKK324" s="35"/>
      <c r="AKL324" s="35"/>
      <c r="AKM324" s="35"/>
      <c r="AKN324" s="35"/>
      <c r="AKO324" s="35"/>
      <c r="AKP324" s="35"/>
      <c r="AKQ324" s="35"/>
      <c r="AKR324" s="35"/>
      <c r="AKS324" s="35"/>
      <c r="AKT324" s="35"/>
      <c r="AKU324" s="35"/>
      <c r="AKV324" s="35"/>
      <c r="AKW324" s="35"/>
      <c r="AKX324" s="35"/>
      <c r="AKY324" s="35"/>
      <c r="AKZ324" s="35"/>
      <c r="ALA324" s="35"/>
      <c r="ALB324" s="35"/>
      <c r="ALC324" s="35"/>
      <c r="ALD324" s="35"/>
      <c r="ALE324" s="35"/>
      <c r="ALF324" s="35"/>
      <c r="ALG324" s="35"/>
      <c r="ALH324" s="35"/>
      <c r="ALI324" s="35"/>
      <c r="ALJ324" s="35"/>
      <c r="ALK324" s="35"/>
      <c r="ALL324" s="35"/>
      <c r="ALM324" s="35"/>
      <c r="ALN324" s="35"/>
      <c r="ALO324" s="35"/>
      <c r="ALP324" s="35"/>
      <c r="ALQ324" s="35"/>
      <c r="ALR324" s="35"/>
      <c r="ALS324" s="35"/>
      <c r="ALT324" s="35"/>
      <c r="ALU324" s="35"/>
      <c r="ALV324" s="35"/>
      <c r="ALW324" s="35"/>
      <c r="ALX324" s="35"/>
      <c r="ALY324" s="35"/>
      <c r="ALZ324" s="35"/>
      <c r="AMA324" s="35"/>
    </row>
    <row r="325" spans="14:1015">
      <c r="N325" s="3">
        <f>Y325*info!T$4+AC325*info!T$5+AG325*info!T$6+AK325*info!T$7+N324</f>
        <v>9.5315999999999867</v>
      </c>
      <c r="P325" s="45">
        <v>285</v>
      </c>
      <c r="Q325" s="131"/>
      <c r="R325" s="131"/>
      <c r="S325" s="161">
        <f t="shared" si="157"/>
        <v>5.1933992094861672E-2</v>
      </c>
      <c r="T325" s="169">
        <f>AA324*$AA$30*$AA$34*(1-$AA$32)+AE324*$AE$30*$AE$34*(1-$AE$32)+AI324*$AI$30*$AI$34*(1-$AI$32)+AM324*$AM$30*$AM$34*(1-$AM$32)+AQ324*$AQ$30*$AQ$34*(1-$AQ$32)+AU324*$AU$30*$AU$34*(1-$AU$32)+Q325-R325+AW324+AX324+Advance!G299</f>
        <v>0.51089999999999991</v>
      </c>
      <c r="U325" s="132">
        <f t="shared" si="166"/>
        <v>0</v>
      </c>
      <c r="V325" s="165">
        <f t="shared" si="145"/>
        <v>0.51089999999999991</v>
      </c>
      <c r="W325" s="166">
        <f t="shared" si="158"/>
        <v>19.692</v>
      </c>
      <c r="X325" s="49"/>
      <c r="Y325" s="42">
        <f t="shared" si="137"/>
        <v>0</v>
      </c>
      <c r="Z325" s="46">
        <f t="shared" si="159"/>
        <v>0</v>
      </c>
      <c r="AA325" s="47">
        <f t="shared" si="146"/>
        <v>50</v>
      </c>
      <c r="AB325" s="48">
        <f t="shared" si="147"/>
        <v>0.51089999999999991</v>
      </c>
      <c r="AC325" s="49">
        <f t="shared" si="148"/>
        <v>0</v>
      </c>
      <c r="AD325" s="46">
        <f t="shared" si="160"/>
        <v>0</v>
      </c>
      <c r="AE325" s="46">
        <f t="shared" si="149"/>
        <v>100</v>
      </c>
      <c r="AF325" s="50">
        <f t="shared" si="138"/>
        <v>0.51089999999999991</v>
      </c>
      <c r="AG325" s="42">
        <f t="shared" si="161"/>
        <v>0</v>
      </c>
      <c r="AH325" s="46">
        <f t="shared" si="162"/>
        <v>0</v>
      </c>
      <c r="AI325" s="46">
        <f t="shared" si="150"/>
        <v>200</v>
      </c>
      <c r="AJ325" s="50">
        <f t="shared" si="139"/>
        <v>0.51089999999999991</v>
      </c>
      <c r="AK325" s="42">
        <f t="shared" si="151"/>
        <v>14</v>
      </c>
      <c r="AL325" s="46">
        <f t="shared" si="163"/>
        <v>-6</v>
      </c>
      <c r="AM325" s="46">
        <f t="shared" si="152"/>
        <v>372</v>
      </c>
      <c r="AN325" s="50">
        <f t="shared" si="140"/>
        <v>6.8999999999999062E-3</v>
      </c>
      <c r="AO325" s="42">
        <f t="shared" si="153"/>
        <v>0</v>
      </c>
      <c r="AP325" s="46">
        <f t="shared" si="164"/>
        <v>0</v>
      </c>
      <c r="AQ325" s="46">
        <f t="shared" si="154"/>
        <v>0</v>
      </c>
      <c r="AR325" s="50">
        <f t="shared" si="141"/>
        <v>6.8999999999999062E-3</v>
      </c>
      <c r="AS325" s="42">
        <f t="shared" si="155"/>
        <v>0</v>
      </c>
      <c r="AT325" s="46">
        <f t="shared" si="165"/>
        <v>0</v>
      </c>
      <c r="AU325" s="46">
        <f t="shared" si="156"/>
        <v>0</v>
      </c>
      <c r="AV325" s="51">
        <f t="shared" si="142"/>
        <v>6.8999999999999062E-3</v>
      </c>
      <c r="AW325" s="42">
        <f t="shared" si="143"/>
        <v>0</v>
      </c>
      <c r="AX325" s="43">
        <f t="shared" si="144"/>
        <v>6.8999999999999062E-3</v>
      </c>
      <c r="AY325" s="42">
        <f t="shared" si="167"/>
        <v>722</v>
      </c>
      <c r="AZ325" s="52">
        <f t="shared" si="168"/>
        <v>19.692</v>
      </c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  <c r="QQ325" s="35"/>
      <c r="QR325" s="35"/>
      <c r="QS325" s="35"/>
      <c r="QT325" s="35"/>
      <c r="QU325" s="35"/>
      <c r="QV325" s="35"/>
      <c r="QW325" s="35"/>
      <c r="QX325" s="35"/>
      <c r="QY325" s="35"/>
      <c r="QZ325" s="35"/>
      <c r="RA325" s="35"/>
      <c r="RB325" s="35"/>
      <c r="RC325" s="35"/>
      <c r="RD325" s="35"/>
      <c r="RE325" s="35"/>
      <c r="RF325" s="35"/>
      <c r="RG325" s="35"/>
      <c r="RH325" s="35"/>
      <c r="RI325" s="35"/>
      <c r="RJ325" s="35"/>
      <c r="RK325" s="35"/>
      <c r="RL325" s="35"/>
      <c r="RM325" s="35"/>
      <c r="RN325" s="35"/>
      <c r="RO325" s="35"/>
      <c r="RP325" s="35"/>
      <c r="RQ325" s="35"/>
      <c r="RR325" s="35"/>
      <c r="RS325" s="35"/>
      <c r="RT325" s="35"/>
      <c r="RU325" s="35"/>
      <c r="RV325" s="35"/>
      <c r="RW325" s="35"/>
      <c r="RX325" s="35"/>
      <c r="RY325" s="35"/>
      <c r="RZ325" s="35"/>
      <c r="SA325" s="35"/>
      <c r="SB325" s="35"/>
      <c r="SC325" s="35"/>
      <c r="SD325" s="35"/>
      <c r="SE325" s="35"/>
      <c r="SF325" s="35"/>
      <c r="SG325" s="35"/>
      <c r="SH325" s="35"/>
      <c r="SI325" s="35"/>
      <c r="SJ325" s="35"/>
      <c r="SK325" s="35"/>
      <c r="SL325" s="35"/>
      <c r="SM325" s="35"/>
      <c r="SN325" s="35"/>
      <c r="SO325" s="35"/>
      <c r="SP325" s="35"/>
      <c r="SQ325" s="35"/>
      <c r="SR325" s="35"/>
      <c r="SS325" s="35"/>
      <c r="ST325" s="35"/>
      <c r="SU325" s="35"/>
      <c r="SV325" s="35"/>
      <c r="SW325" s="35"/>
      <c r="SX325" s="35"/>
      <c r="SY325" s="35"/>
      <c r="SZ325" s="35"/>
      <c r="TA325" s="35"/>
      <c r="TB325" s="35"/>
      <c r="TC325" s="35"/>
      <c r="TD325" s="35"/>
      <c r="TE325" s="35"/>
      <c r="TF325" s="35"/>
      <c r="TG325" s="35"/>
      <c r="TH325" s="35"/>
      <c r="TI325" s="35"/>
      <c r="TJ325" s="35"/>
      <c r="TK325" s="35"/>
      <c r="TL325" s="35"/>
      <c r="TM325" s="35"/>
      <c r="TN325" s="35"/>
      <c r="TO325" s="35"/>
      <c r="TP325" s="35"/>
      <c r="TQ325" s="35"/>
      <c r="TR325" s="35"/>
      <c r="TS325" s="35"/>
      <c r="TT325" s="35"/>
      <c r="TU325" s="35"/>
      <c r="TV325" s="35"/>
      <c r="TW325" s="35"/>
      <c r="TX325" s="35"/>
      <c r="TY325" s="35"/>
      <c r="TZ325" s="35"/>
      <c r="UA325" s="35"/>
      <c r="UB325" s="35"/>
      <c r="UC325" s="35"/>
      <c r="UD325" s="35"/>
      <c r="UE325" s="35"/>
      <c r="UF325" s="35"/>
      <c r="UG325" s="35"/>
      <c r="UH325" s="35"/>
      <c r="UI325" s="35"/>
      <c r="UJ325" s="35"/>
      <c r="UK325" s="35"/>
      <c r="UL325" s="35"/>
      <c r="UM325" s="35"/>
      <c r="UN325" s="35"/>
      <c r="UO325" s="35"/>
      <c r="UP325" s="35"/>
      <c r="UQ325" s="35"/>
      <c r="UR325" s="35"/>
      <c r="US325" s="35"/>
      <c r="UT325" s="35"/>
      <c r="UU325" s="35"/>
      <c r="UV325" s="35"/>
      <c r="UW325" s="35"/>
      <c r="UX325" s="35"/>
      <c r="UY325" s="35"/>
      <c r="UZ325" s="35"/>
      <c r="VA325" s="35"/>
      <c r="VB325" s="35"/>
      <c r="VC325" s="35"/>
      <c r="VD325" s="35"/>
      <c r="VE325" s="35"/>
      <c r="VF325" s="35"/>
      <c r="VG325" s="35"/>
      <c r="VH325" s="35"/>
      <c r="VI325" s="35"/>
      <c r="VJ325" s="35"/>
      <c r="VK325" s="35"/>
      <c r="VL325" s="35"/>
      <c r="VM325" s="35"/>
      <c r="VN325" s="35"/>
      <c r="VO325" s="35"/>
      <c r="VP325" s="35"/>
      <c r="VQ325" s="35"/>
      <c r="VR325" s="35"/>
      <c r="VS325" s="35"/>
      <c r="VT325" s="35"/>
      <c r="VU325" s="35"/>
      <c r="VV325" s="35"/>
      <c r="VW325" s="35"/>
      <c r="VX325" s="35"/>
      <c r="VY325" s="35"/>
      <c r="VZ325" s="35"/>
      <c r="WA325" s="35"/>
      <c r="WB325" s="35"/>
      <c r="WC325" s="35"/>
      <c r="WD325" s="35"/>
      <c r="WE325" s="35"/>
      <c r="WF325" s="35"/>
      <c r="WG325" s="35"/>
      <c r="WH325" s="35"/>
      <c r="WI325" s="35"/>
      <c r="WJ325" s="35"/>
      <c r="WK325" s="35"/>
      <c r="WL325" s="35"/>
      <c r="WM325" s="35"/>
      <c r="WN325" s="35"/>
      <c r="WO325" s="35"/>
      <c r="WP325" s="35"/>
      <c r="WQ325" s="35"/>
      <c r="WR325" s="35"/>
      <c r="WS325" s="35"/>
      <c r="WT325" s="35"/>
      <c r="WU325" s="35"/>
      <c r="WV325" s="35"/>
      <c r="WW325" s="35"/>
      <c r="WX325" s="35"/>
      <c r="WY325" s="35"/>
      <c r="WZ325" s="35"/>
      <c r="XA325" s="35"/>
      <c r="XB325" s="35"/>
      <c r="XC325" s="35"/>
      <c r="XD325" s="35"/>
      <c r="XE325" s="35"/>
      <c r="XF325" s="35"/>
      <c r="XG325" s="35"/>
      <c r="XH325" s="35"/>
      <c r="XI325" s="35"/>
      <c r="XJ325" s="35"/>
      <c r="XK325" s="35"/>
      <c r="XL325" s="35"/>
      <c r="XM325" s="35"/>
      <c r="XN325" s="35"/>
      <c r="XO325" s="35"/>
      <c r="XP325" s="35"/>
      <c r="XQ325" s="35"/>
      <c r="XR325" s="35"/>
      <c r="XS325" s="35"/>
      <c r="XT325" s="35"/>
      <c r="XU325" s="35"/>
      <c r="XV325" s="35"/>
      <c r="XW325" s="35"/>
      <c r="XX325" s="35"/>
      <c r="XY325" s="35"/>
      <c r="XZ325" s="35"/>
      <c r="YA325" s="35"/>
      <c r="YB325" s="35"/>
      <c r="YC325" s="35"/>
      <c r="YD325" s="35"/>
      <c r="YE325" s="35"/>
      <c r="YF325" s="35"/>
      <c r="YG325" s="35"/>
      <c r="YH325" s="35"/>
      <c r="YI325" s="35"/>
      <c r="YJ325" s="35"/>
      <c r="YK325" s="35"/>
      <c r="YL325" s="35"/>
      <c r="YM325" s="35"/>
      <c r="YN325" s="35"/>
      <c r="YO325" s="35"/>
      <c r="YP325" s="35"/>
      <c r="YQ325" s="35"/>
      <c r="YR325" s="35"/>
      <c r="YS325" s="35"/>
      <c r="YT325" s="35"/>
      <c r="YU325" s="35"/>
      <c r="YV325" s="35"/>
      <c r="YW325" s="35"/>
      <c r="YX325" s="35"/>
      <c r="YY325" s="35"/>
      <c r="YZ325" s="35"/>
      <c r="ZA325" s="35"/>
      <c r="ZB325" s="35"/>
      <c r="ZC325" s="35"/>
      <c r="ZD325" s="35"/>
      <c r="ZE325" s="35"/>
      <c r="ZF325" s="35"/>
      <c r="ZG325" s="35"/>
      <c r="ZH325" s="35"/>
      <c r="ZI325" s="35"/>
      <c r="ZJ325" s="35"/>
      <c r="ZK325" s="35"/>
      <c r="ZL325" s="35"/>
      <c r="ZM325" s="35"/>
      <c r="ZN325" s="35"/>
      <c r="ZO325" s="35"/>
      <c r="ZP325" s="35"/>
      <c r="ZQ325" s="35"/>
      <c r="ZR325" s="35"/>
      <c r="ZS325" s="35"/>
      <c r="ZT325" s="35"/>
      <c r="ZU325" s="35"/>
      <c r="ZV325" s="35"/>
      <c r="ZW325" s="35"/>
      <c r="ZX325" s="35"/>
      <c r="ZY325" s="35"/>
      <c r="ZZ325" s="35"/>
      <c r="AAA325" s="35"/>
      <c r="AAB325" s="35"/>
      <c r="AAC325" s="35"/>
      <c r="AAD325" s="35"/>
      <c r="AAE325" s="35"/>
      <c r="AAF325" s="35"/>
      <c r="AAG325" s="35"/>
      <c r="AAH325" s="35"/>
      <c r="AAI325" s="35"/>
      <c r="AAJ325" s="35"/>
      <c r="AAK325" s="35"/>
      <c r="AAL325" s="35"/>
      <c r="AAM325" s="35"/>
      <c r="AAN325" s="35"/>
      <c r="AAO325" s="35"/>
      <c r="AAP325" s="35"/>
      <c r="AAQ325" s="35"/>
      <c r="AAR325" s="35"/>
      <c r="AAS325" s="35"/>
      <c r="AAT325" s="35"/>
      <c r="AAU325" s="35"/>
      <c r="AAV325" s="35"/>
      <c r="AAW325" s="35"/>
      <c r="AAX325" s="35"/>
      <c r="AAY325" s="35"/>
      <c r="AAZ325" s="35"/>
      <c r="ABA325" s="35"/>
      <c r="ABB325" s="35"/>
      <c r="ABC325" s="35"/>
      <c r="ABD325" s="35"/>
      <c r="ABE325" s="35"/>
      <c r="ABF325" s="35"/>
      <c r="ABG325" s="35"/>
      <c r="ABH325" s="35"/>
      <c r="ABI325" s="35"/>
      <c r="ABJ325" s="35"/>
      <c r="ABK325" s="35"/>
      <c r="ABL325" s="35"/>
      <c r="ABM325" s="35"/>
      <c r="ABN325" s="35"/>
      <c r="ABO325" s="35"/>
      <c r="ABP325" s="35"/>
      <c r="ABQ325" s="35"/>
      <c r="ABR325" s="35"/>
      <c r="ABS325" s="35"/>
      <c r="ABT325" s="35"/>
      <c r="ABU325" s="35"/>
      <c r="ABV325" s="35"/>
      <c r="ABW325" s="35"/>
      <c r="ABX325" s="35"/>
      <c r="ABY325" s="35"/>
      <c r="ABZ325" s="35"/>
      <c r="ACA325" s="35"/>
      <c r="ACB325" s="35"/>
      <c r="ACC325" s="35"/>
      <c r="ACD325" s="35"/>
      <c r="ACE325" s="35"/>
      <c r="ACF325" s="35"/>
      <c r="ACG325" s="35"/>
      <c r="ACH325" s="35"/>
      <c r="ACI325" s="35"/>
      <c r="ACJ325" s="35"/>
      <c r="ACK325" s="35"/>
      <c r="ACL325" s="35"/>
      <c r="ACM325" s="35"/>
      <c r="ACN325" s="35"/>
      <c r="ACO325" s="35"/>
      <c r="ACP325" s="35"/>
      <c r="ACQ325" s="35"/>
      <c r="ACR325" s="35"/>
      <c r="ACS325" s="35"/>
      <c r="ACT325" s="35"/>
      <c r="ACU325" s="35"/>
      <c r="ACV325" s="35"/>
      <c r="ACW325" s="35"/>
      <c r="ACX325" s="35"/>
      <c r="ACY325" s="35"/>
      <c r="ACZ325" s="35"/>
      <c r="ADA325" s="35"/>
      <c r="ADB325" s="35"/>
      <c r="ADC325" s="35"/>
      <c r="ADD325" s="35"/>
      <c r="ADE325" s="35"/>
      <c r="ADF325" s="35"/>
      <c r="ADG325" s="35"/>
      <c r="ADH325" s="35"/>
      <c r="ADI325" s="35"/>
      <c r="ADJ325" s="35"/>
      <c r="ADK325" s="35"/>
      <c r="ADL325" s="35"/>
      <c r="ADM325" s="35"/>
      <c r="ADN325" s="35"/>
      <c r="ADO325" s="35"/>
      <c r="ADP325" s="35"/>
      <c r="ADQ325" s="35"/>
      <c r="ADR325" s="35"/>
      <c r="ADS325" s="35"/>
      <c r="ADT325" s="35"/>
      <c r="ADU325" s="35"/>
      <c r="ADV325" s="35"/>
      <c r="ADW325" s="35"/>
      <c r="ADX325" s="35"/>
      <c r="ADY325" s="35"/>
      <c r="ADZ325" s="35"/>
      <c r="AEA325" s="35"/>
      <c r="AEB325" s="35"/>
      <c r="AEC325" s="35"/>
      <c r="AED325" s="35"/>
      <c r="AEE325" s="35"/>
      <c r="AEF325" s="35"/>
      <c r="AEG325" s="35"/>
      <c r="AEH325" s="35"/>
      <c r="AEI325" s="35"/>
      <c r="AEJ325" s="35"/>
      <c r="AEK325" s="35"/>
      <c r="AEL325" s="35"/>
      <c r="AEM325" s="35"/>
      <c r="AEN325" s="35"/>
      <c r="AEO325" s="35"/>
      <c r="AEP325" s="35"/>
      <c r="AEQ325" s="35"/>
      <c r="AER325" s="35"/>
      <c r="AES325" s="35"/>
      <c r="AET325" s="35"/>
      <c r="AEU325" s="35"/>
      <c r="AEV325" s="35"/>
      <c r="AEW325" s="35"/>
      <c r="AEX325" s="35"/>
      <c r="AEY325" s="35"/>
      <c r="AEZ325" s="35"/>
      <c r="AFA325" s="35"/>
      <c r="AFB325" s="35"/>
      <c r="AFC325" s="35"/>
      <c r="AFD325" s="35"/>
      <c r="AFE325" s="35"/>
      <c r="AFF325" s="35"/>
      <c r="AFG325" s="35"/>
      <c r="AFH325" s="35"/>
      <c r="AFI325" s="35"/>
      <c r="AFJ325" s="35"/>
      <c r="AFK325" s="35"/>
      <c r="AFL325" s="35"/>
      <c r="AFM325" s="35"/>
      <c r="AFN325" s="35"/>
      <c r="AFO325" s="35"/>
      <c r="AFP325" s="35"/>
      <c r="AFQ325" s="35"/>
      <c r="AFR325" s="35"/>
      <c r="AFS325" s="35"/>
      <c r="AFT325" s="35"/>
      <c r="AFU325" s="35"/>
      <c r="AFV325" s="35"/>
      <c r="AFW325" s="35"/>
      <c r="AFX325" s="35"/>
      <c r="AFY325" s="35"/>
      <c r="AFZ325" s="35"/>
      <c r="AGA325" s="35"/>
      <c r="AGB325" s="35"/>
      <c r="AGC325" s="35"/>
      <c r="AGD325" s="35"/>
      <c r="AGE325" s="35"/>
      <c r="AGF325" s="35"/>
      <c r="AGG325" s="35"/>
      <c r="AGH325" s="35"/>
      <c r="AGI325" s="35"/>
      <c r="AGJ325" s="35"/>
      <c r="AGK325" s="35"/>
      <c r="AGL325" s="35"/>
      <c r="AGM325" s="35"/>
      <c r="AGN325" s="35"/>
      <c r="AGO325" s="35"/>
      <c r="AGP325" s="35"/>
      <c r="AGQ325" s="35"/>
      <c r="AGR325" s="35"/>
      <c r="AGS325" s="35"/>
      <c r="AGT325" s="35"/>
      <c r="AGU325" s="35"/>
      <c r="AGV325" s="35"/>
      <c r="AGW325" s="35"/>
      <c r="AGX325" s="35"/>
      <c r="AGY325" s="35"/>
      <c r="AGZ325" s="35"/>
      <c r="AHA325" s="35"/>
      <c r="AHB325" s="35"/>
      <c r="AHC325" s="35"/>
      <c r="AHD325" s="35"/>
      <c r="AHE325" s="35"/>
      <c r="AHF325" s="35"/>
      <c r="AHG325" s="35"/>
      <c r="AHH325" s="35"/>
      <c r="AHI325" s="35"/>
      <c r="AHJ325" s="35"/>
      <c r="AHK325" s="35"/>
      <c r="AHL325" s="35"/>
      <c r="AHM325" s="35"/>
      <c r="AHN325" s="35"/>
      <c r="AHO325" s="35"/>
      <c r="AHP325" s="35"/>
      <c r="AHQ325" s="35"/>
      <c r="AHR325" s="35"/>
      <c r="AHS325" s="35"/>
      <c r="AHT325" s="35"/>
      <c r="AHU325" s="35"/>
      <c r="AHV325" s="35"/>
      <c r="AHW325" s="35"/>
      <c r="AHX325" s="35"/>
      <c r="AHY325" s="35"/>
      <c r="AHZ325" s="35"/>
      <c r="AIA325" s="35"/>
      <c r="AIB325" s="35"/>
      <c r="AIC325" s="35"/>
      <c r="AID325" s="35"/>
      <c r="AIE325" s="35"/>
      <c r="AIF325" s="35"/>
      <c r="AIG325" s="35"/>
      <c r="AIH325" s="35"/>
      <c r="AII325" s="35"/>
      <c r="AIJ325" s="35"/>
      <c r="AIK325" s="35"/>
      <c r="AIL325" s="35"/>
      <c r="AIM325" s="35"/>
      <c r="AIN325" s="35"/>
      <c r="AIO325" s="35"/>
      <c r="AIP325" s="35"/>
      <c r="AIQ325" s="35"/>
      <c r="AIR325" s="35"/>
      <c r="AIS325" s="35"/>
      <c r="AIT325" s="35"/>
      <c r="AIU325" s="35"/>
      <c r="AIV325" s="35"/>
      <c r="AIW325" s="35"/>
      <c r="AIX325" s="35"/>
      <c r="AIY325" s="35"/>
      <c r="AIZ325" s="35"/>
      <c r="AJA325" s="35"/>
      <c r="AJB325" s="35"/>
      <c r="AJC325" s="35"/>
      <c r="AJD325" s="35"/>
      <c r="AJE325" s="35"/>
      <c r="AJF325" s="35"/>
      <c r="AJG325" s="35"/>
      <c r="AJH325" s="35"/>
      <c r="AJI325" s="35"/>
      <c r="AJJ325" s="35"/>
      <c r="AJK325" s="35"/>
      <c r="AJL325" s="35"/>
      <c r="AJM325" s="35"/>
      <c r="AJN325" s="35"/>
      <c r="AJO325" s="35"/>
      <c r="AJP325" s="35"/>
      <c r="AJQ325" s="35"/>
      <c r="AJR325" s="35"/>
      <c r="AJS325" s="35"/>
      <c r="AJT325" s="35"/>
      <c r="AJU325" s="35"/>
      <c r="AJV325" s="35"/>
      <c r="AJW325" s="35"/>
      <c r="AJX325" s="35"/>
      <c r="AJY325" s="35"/>
      <c r="AJZ325" s="35"/>
      <c r="AKA325" s="35"/>
      <c r="AKB325" s="35"/>
      <c r="AKC325" s="35"/>
      <c r="AKD325" s="35"/>
      <c r="AKE325" s="35"/>
      <c r="AKF325" s="35"/>
      <c r="AKG325" s="35"/>
      <c r="AKH325" s="35"/>
      <c r="AKI325" s="35"/>
      <c r="AKJ325" s="35"/>
      <c r="AKK325" s="35"/>
      <c r="AKL325" s="35"/>
      <c r="AKM325" s="35"/>
      <c r="AKN325" s="35"/>
      <c r="AKO325" s="35"/>
      <c r="AKP325" s="35"/>
      <c r="AKQ325" s="35"/>
      <c r="AKR325" s="35"/>
      <c r="AKS325" s="35"/>
      <c r="AKT325" s="35"/>
      <c r="AKU325" s="35"/>
      <c r="AKV325" s="35"/>
      <c r="AKW325" s="35"/>
      <c r="AKX325" s="35"/>
      <c r="AKY325" s="35"/>
      <c r="AKZ325" s="35"/>
      <c r="ALA325" s="35"/>
      <c r="ALB325" s="35"/>
      <c r="ALC325" s="35"/>
      <c r="ALD325" s="35"/>
      <c r="ALE325" s="35"/>
      <c r="ALF325" s="35"/>
      <c r="ALG325" s="35"/>
      <c r="ALH325" s="35"/>
      <c r="ALI325" s="35"/>
      <c r="ALJ325" s="35"/>
      <c r="ALK325" s="35"/>
      <c r="ALL325" s="35"/>
      <c r="ALM325" s="35"/>
      <c r="ALN325" s="35"/>
      <c r="ALO325" s="35"/>
      <c r="ALP325" s="35"/>
      <c r="ALQ325" s="35"/>
      <c r="ALR325" s="35"/>
      <c r="ALS325" s="35"/>
      <c r="ALT325" s="35"/>
      <c r="ALU325" s="35"/>
      <c r="ALV325" s="35"/>
      <c r="ALW325" s="35"/>
      <c r="ALX325" s="35"/>
      <c r="ALY325" s="35"/>
      <c r="ALZ325" s="35"/>
      <c r="AMA325" s="35"/>
    </row>
    <row r="326" spans="14:1015">
      <c r="N326" s="3">
        <f>Y326*info!T$4+AC326*info!T$5+AG326*info!T$6+AK326*info!T$7+N325</f>
        <v>9.578399999999986</v>
      </c>
      <c r="P326" s="45">
        <v>286</v>
      </c>
      <c r="Q326" s="131"/>
      <c r="R326" s="131"/>
      <c r="S326" s="161">
        <f t="shared" si="157"/>
        <v>5.2588537549407129E-2</v>
      </c>
      <c r="T326" s="169">
        <f>AA325*$AA$30*$AA$34*(1-$AA$32)+AE325*$AE$30*$AE$34*(1-$AE$32)+AI325*$AI$30*$AI$34*(1-$AI$32)+AM325*$AM$30*$AM$34*(1-$AM$32)+AQ325*$AQ$30*$AQ$34*(1-$AQ$32)+AU325*$AU$30*$AU$34*(1-$AU$32)+Q326-R326+AW325+AX325+Advance!G300</f>
        <v>0.49919999999999987</v>
      </c>
      <c r="U326" s="132">
        <f t="shared" si="166"/>
        <v>0</v>
      </c>
      <c r="V326" s="165">
        <f t="shared" si="145"/>
        <v>0.49919999999999987</v>
      </c>
      <c r="W326" s="166">
        <f t="shared" si="158"/>
        <v>19.943999999999999</v>
      </c>
      <c r="X326" s="49"/>
      <c r="Y326" s="42">
        <f t="shared" si="137"/>
        <v>0</v>
      </c>
      <c r="Z326" s="46">
        <f t="shared" si="159"/>
        <v>0</v>
      </c>
      <c r="AA326" s="47">
        <f t="shared" si="146"/>
        <v>50</v>
      </c>
      <c r="AB326" s="48">
        <f t="shared" si="147"/>
        <v>0.49919999999999987</v>
      </c>
      <c r="AC326" s="49">
        <f t="shared" si="148"/>
        <v>0</v>
      </c>
      <c r="AD326" s="46">
        <f t="shared" si="160"/>
        <v>0</v>
      </c>
      <c r="AE326" s="46">
        <f t="shared" si="149"/>
        <v>100</v>
      </c>
      <c r="AF326" s="50">
        <f t="shared" si="138"/>
        <v>0.49919999999999987</v>
      </c>
      <c r="AG326" s="42">
        <f t="shared" si="161"/>
        <v>0</v>
      </c>
      <c r="AH326" s="46">
        <f t="shared" si="162"/>
        <v>0</v>
      </c>
      <c r="AI326" s="46">
        <f t="shared" si="150"/>
        <v>200</v>
      </c>
      <c r="AJ326" s="50">
        <f t="shared" si="139"/>
        <v>0.49919999999999987</v>
      </c>
      <c r="AK326" s="42">
        <f t="shared" si="151"/>
        <v>13</v>
      </c>
      <c r="AL326" s="46">
        <f t="shared" si="163"/>
        <v>-6</v>
      </c>
      <c r="AM326" s="46">
        <f t="shared" si="152"/>
        <v>379</v>
      </c>
      <c r="AN326" s="50">
        <f t="shared" si="140"/>
        <v>3.1199999999999894E-2</v>
      </c>
      <c r="AO326" s="42">
        <f t="shared" si="153"/>
        <v>0</v>
      </c>
      <c r="AP326" s="46">
        <f t="shared" si="164"/>
        <v>0</v>
      </c>
      <c r="AQ326" s="46">
        <f t="shared" si="154"/>
        <v>0</v>
      </c>
      <c r="AR326" s="50">
        <f t="shared" si="141"/>
        <v>3.1199999999999894E-2</v>
      </c>
      <c r="AS326" s="42">
        <f t="shared" si="155"/>
        <v>0</v>
      </c>
      <c r="AT326" s="46">
        <f t="shared" si="165"/>
        <v>0</v>
      </c>
      <c r="AU326" s="46">
        <f t="shared" si="156"/>
        <v>0</v>
      </c>
      <c r="AV326" s="51">
        <f t="shared" si="142"/>
        <v>3.1199999999999894E-2</v>
      </c>
      <c r="AW326" s="42">
        <f t="shared" si="143"/>
        <v>0.49919999999999987</v>
      </c>
      <c r="AX326" s="43">
        <f t="shared" si="144"/>
        <v>-0.46799999999999997</v>
      </c>
      <c r="AY326" s="42">
        <f t="shared" si="167"/>
        <v>729</v>
      </c>
      <c r="AZ326" s="52">
        <f t="shared" si="168"/>
        <v>19.943999999999999</v>
      </c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  <c r="QQ326" s="35"/>
      <c r="QR326" s="35"/>
      <c r="QS326" s="35"/>
      <c r="QT326" s="35"/>
      <c r="QU326" s="35"/>
      <c r="QV326" s="35"/>
      <c r="QW326" s="35"/>
      <c r="QX326" s="35"/>
      <c r="QY326" s="35"/>
      <c r="QZ326" s="35"/>
      <c r="RA326" s="35"/>
      <c r="RB326" s="35"/>
      <c r="RC326" s="35"/>
      <c r="RD326" s="35"/>
      <c r="RE326" s="35"/>
      <c r="RF326" s="35"/>
      <c r="RG326" s="35"/>
      <c r="RH326" s="35"/>
      <c r="RI326" s="35"/>
      <c r="RJ326" s="35"/>
      <c r="RK326" s="35"/>
      <c r="RL326" s="35"/>
      <c r="RM326" s="35"/>
      <c r="RN326" s="35"/>
      <c r="RO326" s="35"/>
      <c r="RP326" s="35"/>
      <c r="RQ326" s="35"/>
      <c r="RR326" s="35"/>
      <c r="RS326" s="35"/>
      <c r="RT326" s="35"/>
      <c r="RU326" s="35"/>
      <c r="RV326" s="35"/>
      <c r="RW326" s="35"/>
      <c r="RX326" s="35"/>
      <c r="RY326" s="35"/>
      <c r="RZ326" s="35"/>
      <c r="SA326" s="35"/>
      <c r="SB326" s="35"/>
      <c r="SC326" s="35"/>
      <c r="SD326" s="35"/>
      <c r="SE326" s="35"/>
      <c r="SF326" s="35"/>
      <c r="SG326" s="35"/>
      <c r="SH326" s="35"/>
      <c r="SI326" s="35"/>
      <c r="SJ326" s="35"/>
      <c r="SK326" s="35"/>
      <c r="SL326" s="35"/>
      <c r="SM326" s="35"/>
      <c r="SN326" s="35"/>
      <c r="SO326" s="35"/>
      <c r="SP326" s="35"/>
      <c r="SQ326" s="35"/>
      <c r="SR326" s="35"/>
      <c r="SS326" s="35"/>
      <c r="ST326" s="35"/>
      <c r="SU326" s="35"/>
      <c r="SV326" s="35"/>
      <c r="SW326" s="35"/>
      <c r="SX326" s="35"/>
      <c r="SY326" s="35"/>
      <c r="SZ326" s="35"/>
      <c r="TA326" s="35"/>
      <c r="TB326" s="35"/>
      <c r="TC326" s="35"/>
      <c r="TD326" s="35"/>
      <c r="TE326" s="35"/>
      <c r="TF326" s="35"/>
      <c r="TG326" s="35"/>
      <c r="TH326" s="35"/>
      <c r="TI326" s="35"/>
      <c r="TJ326" s="35"/>
      <c r="TK326" s="35"/>
      <c r="TL326" s="35"/>
      <c r="TM326" s="35"/>
      <c r="TN326" s="35"/>
      <c r="TO326" s="35"/>
      <c r="TP326" s="35"/>
      <c r="TQ326" s="35"/>
      <c r="TR326" s="35"/>
      <c r="TS326" s="35"/>
      <c r="TT326" s="35"/>
      <c r="TU326" s="35"/>
      <c r="TV326" s="35"/>
      <c r="TW326" s="35"/>
      <c r="TX326" s="35"/>
      <c r="TY326" s="35"/>
      <c r="TZ326" s="35"/>
      <c r="UA326" s="35"/>
      <c r="UB326" s="35"/>
      <c r="UC326" s="35"/>
      <c r="UD326" s="35"/>
      <c r="UE326" s="35"/>
      <c r="UF326" s="35"/>
      <c r="UG326" s="35"/>
      <c r="UH326" s="35"/>
      <c r="UI326" s="35"/>
      <c r="UJ326" s="35"/>
      <c r="UK326" s="35"/>
      <c r="UL326" s="35"/>
      <c r="UM326" s="35"/>
      <c r="UN326" s="35"/>
      <c r="UO326" s="35"/>
      <c r="UP326" s="35"/>
      <c r="UQ326" s="35"/>
      <c r="UR326" s="35"/>
      <c r="US326" s="35"/>
      <c r="UT326" s="35"/>
      <c r="UU326" s="35"/>
      <c r="UV326" s="35"/>
      <c r="UW326" s="35"/>
      <c r="UX326" s="35"/>
      <c r="UY326" s="35"/>
      <c r="UZ326" s="35"/>
      <c r="VA326" s="35"/>
      <c r="VB326" s="35"/>
      <c r="VC326" s="35"/>
      <c r="VD326" s="35"/>
      <c r="VE326" s="35"/>
      <c r="VF326" s="35"/>
      <c r="VG326" s="35"/>
      <c r="VH326" s="35"/>
      <c r="VI326" s="35"/>
      <c r="VJ326" s="35"/>
      <c r="VK326" s="35"/>
      <c r="VL326" s="35"/>
      <c r="VM326" s="35"/>
      <c r="VN326" s="35"/>
      <c r="VO326" s="35"/>
      <c r="VP326" s="35"/>
      <c r="VQ326" s="35"/>
      <c r="VR326" s="35"/>
      <c r="VS326" s="35"/>
      <c r="VT326" s="35"/>
      <c r="VU326" s="35"/>
      <c r="VV326" s="35"/>
      <c r="VW326" s="35"/>
      <c r="VX326" s="35"/>
      <c r="VY326" s="35"/>
      <c r="VZ326" s="35"/>
      <c r="WA326" s="35"/>
      <c r="WB326" s="35"/>
      <c r="WC326" s="35"/>
      <c r="WD326" s="35"/>
      <c r="WE326" s="35"/>
      <c r="WF326" s="35"/>
      <c r="WG326" s="35"/>
      <c r="WH326" s="35"/>
      <c r="WI326" s="35"/>
      <c r="WJ326" s="35"/>
      <c r="WK326" s="35"/>
      <c r="WL326" s="35"/>
      <c r="WM326" s="35"/>
      <c r="WN326" s="35"/>
      <c r="WO326" s="35"/>
      <c r="WP326" s="35"/>
      <c r="WQ326" s="35"/>
      <c r="WR326" s="35"/>
      <c r="WS326" s="35"/>
      <c r="WT326" s="35"/>
      <c r="WU326" s="35"/>
      <c r="WV326" s="35"/>
      <c r="WW326" s="35"/>
      <c r="WX326" s="35"/>
      <c r="WY326" s="35"/>
      <c r="WZ326" s="35"/>
      <c r="XA326" s="35"/>
      <c r="XB326" s="35"/>
      <c r="XC326" s="35"/>
      <c r="XD326" s="35"/>
      <c r="XE326" s="35"/>
      <c r="XF326" s="35"/>
      <c r="XG326" s="35"/>
      <c r="XH326" s="35"/>
      <c r="XI326" s="35"/>
      <c r="XJ326" s="35"/>
      <c r="XK326" s="35"/>
      <c r="XL326" s="35"/>
      <c r="XM326" s="35"/>
      <c r="XN326" s="35"/>
      <c r="XO326" s="35"/>
      <c r="XP326" s="35"/>
      <c r="XQ326" s="35"/>
      <c r="XR326" s="35"/>
      <c r="XS326" s="35"/>
      <c r="XT326" s="35"/>
      <c r="XU326" s="35"/>
      <c r="XV326" s="35"/>
      <c r="XW326" s="35"/>
      <c r="XX326" s="35"/>
      <c r="XY326" s="35"/>
      <c r="XZ326" s="35"/>
      <c r="YA326" s="35"/>
      <c r="YB326" s="35"/>
      <c r="YC326" s="35"/>
      <c r="YD326" s="35"/>
      <c r="YE326" s="35"/>
      <c r="YF326" s="35"/>
      <c r="YG326" s="35"/>
      <c r="YH326" s="35"/>
      <c r="YI326" s="35"/>
      <c r="YJ326" s="35"/>
      <c r="YK326" s="35"/>
      <c r="YL326" s="35"/>
      <c r="YM326" s="35"/>
      <c r="YN326" s="35"/>
      <c r="YO326" s="35"/>
      <c r="YP326" s="35"/>
      <c r="YQ326" s="35"/>
      <c r="YR326" s="35"/>
      <c r="YS326" s="35"/>
      <c r="YT326" s="35"/>
      <c r="YU326" s="35"/>
      <c r="YV326" s="35"/>
      <c r="YW326" s="35"/>
      <c r="YX326" s="35"/>
      <c r="YY326" s="35"/>
      <c r="YZ326" s="35"/>
      <c r="ZA326" s="35"/>
      <c r="ZB326" s="35"/>
      <c r="ZC326" s="35"/>
      <c r="ZD326" s="35"/>
      <c r="ZE326" s="35"/>
      <c r="ZF326" s="35"/>
      <c r="ZG326" s="35"/>
      <c r="ZH326" s="35"/>
      <c r="ZI326" s="35"/>
      <c r="ZJ326" s="35"/>
      <c r="ZK326" s="35"/>
      <c r="ZL326" s="35"/>
      <c r="ZM326" s="35"/>
      <c r="ZN326" s="35"/>
      <c r="ZO326" s="35"/>
      <c r="ZP326" s="35"/>
      <c r="ZQ326" s="35"/>
      <c r="ZR326" s="35"/>
      <c r="ZS326" s="35"/>
      <c r="ZT326" s="35"/>
      <c r="ZU326" s="35"/>
      <c r="ZV326" s="35"/>
      <c r="ZW326" s="35"/>
      <c r="ZX326" s="35"/>
      <c r="ZY326" s="35"/>
      <c r="ZZ326" s="35"/>
      <c r="AAA326" s="35"/>
      <c r="AAB326" s="35"/>
      <c r="AAC326" s="35"/>
      <c r="AAD326" s="35"/>
      <c r="AAE326" s="35"/>
      <c r="AAF326" s="35"/>
      <c r="AAG326" s="35"/>
      <c r="AAH326" s="35"/>
      <c r="AAI326" s="35"/>
      <c r="AAJ326" s="35"/>
      <c r="AAK326" s="35"/>
      <c r="AAL326" s="35"/>
      <c r="AAM326" s="35"/>
      <c r="AAN326" s="35"/>
      <c r="AAO326" s="35"/>
      <c r="AAP326" s="35"/>
      <c r="AAQ326" s="35"/>
      <c r="AAR326" s="35"/>
      <c r="AAS326" s="35"/>
      <c r="AAT326" s="35"/>
      <c r="AAU326" s="35"/>
      <c r="AAV326" s="35"/>
      <c r="AAW326" s="35"/>
      <c r="AAX326" s="35"/>
      <c r="AAY326" s="35"/>
      <c r="AAZ326" s="35"/>
      <c r="ABA326" s="35"/>
      <c r="ABB326" s="35"/>
      <c r="ABC326" s="35"/>
      <c r="ABD326" s="35"/>
      <c r="ABE326" s="35"/>
      <c r="ABF326" s="35"/>
      <c r="ABG326" s="35"/>
      <c r="ABH326" s="35"/>
      <c r="ABI326" s="35"/>
      <c r="ABJ326" s="35"/>
      <c r="ABK326" s="35"/>
      <c r="ABL326" s="35"/>
      <c r="ABM326" s="35"/>
      <c r="ABN326" s="35"/>
      <c r="ABO326" s="35"/>
      <c r="ABP326" s="35"/>
      <c r="ABQ326" s="35"/>
      <c r="ABR326" s="35"/>
      <c r="ABS326" s="35"/>
      <c r="ABT326" s="35"/>
      <c r="ABU326" s="35"/>
      <c r="ABV326" s="35"/>
      <c r="ABW326" s="35"/>
      <c r="ABX326" s="35"/>
      <c r="ABY326" s="35"/>
      <c r="ABZ326" s="35"/>
      <c r="ACA326" s="35"/>
      <c r="ACB326" s="35"/>
      <c r="ACC326" s="35"/>
      <c r="ACD326" s="35"/>
      <c r="ACE326" s="35"/>
      <c r="ACF326" s="35"/>
      <c r="ACG326" s="35"/>
      <c r="ACH326" s="35"/>
      <c r="ACI326" s="35"/>
      <c r="ACJ326" s="35"/>
      <c r="ACK326" s="35"/>
      <c r="ACL326" s="35"/>
      <c r="ACM326" s="35"/>
      <c r="ACN326" s="35"/>
      <c r="ACO326" s="35"/>
      <c r="ACP326" s="35"/>
      <c r="ACQ326" s="35"/>
      <c r="ACR326" s="35"/>
      <c r="ACS326" s="35"/>
      <c r="ACT326" s="35"/>
      <c r="ACU326" s="35"/>
      <c r="ACV326" s="35"/>
      <c r="ACW326" s="35"/>
      <c r="ACX326" s="35"/>
      <c r="ACY326" s="35"/>
      <c r="ACZ326" s="35"/>
      <c r="ADA326" s="35"/>
      <c r="ADB326" s="35"/>
      <c r="ADC326" s="35"/>
      <c r="ADD326" s="35"/>
      <c r="ADE326" s="35"/>
      <c r="ADF326" s="35"/>
      <c r="ADG326" s="35"/>
      <c r="ADH326" s="35"/>
      <c r="ADI326" s="35"/>
      <c r="ADJ326" s="35"/>
      <c r="ADK326" s="35"/>
      <c r="ADL326" s="35"/>
      <c r="ADM326" s="35"/>
      <c r="ADN326" s="35"/>
      <c r="ADO326" s="35"/>
      <c r="ADP326" s="35"/>
      <c r="ADQ326" s="35"/>
      <c r="ADR326" s="35"/>
      <c r="ADS326" s="35"/>
      <c r="ADT326" s="35"/>
      <c r="ADU326" s="35"/>
      <c r="ADV326" s="35"/>
      <c r="ADW326" s="35"/>
      <c r="ADX326" s="35"/>
      <c r="ADY326" s="35"/>
      <c r="ADZ326" s="35"/>
      <c r="AEA326" s="35"/>
      <c r="AEB326" s="35"/>
      <c r="AEC326" s="35"/>
      <c r="AED326" s="35"/>
      <c r="AEE326" s="35"/>
      <c r="AEF326" s="35"/>
      <c r="AEG326" s="35"/>
      <c r="AEH326" s="35"/>
      <c r="AEI326" s="35"/>
      <c r="AEJ326" s="35"/>
      <c r="AEK326" s="35"/>
      <c r="AEL326" s="35"/>
      <c r="AEM326" s="35"/>
      <c r="AEN326" s="35"/>
      <c r="AEO326" s="35"/>
      <c r="AEP326" s="35"/>
      <c r="AEQ326" s="35"/>
      <c r="AER326" s="35"/>
      <c r="AES326" s="35"/>
      <c r="AET326" s="35"/>
      <c r="AEU326" s="35"/>
      <c r="AEV326" s="35"/>
      <c r="AEW326" s="35"/>
      <c r="AEX326" s="35"/>
      <c r="AEY326" s="35"/>
      <c r="AEZ326" s="35"/>
      <c r="AFA326" s="35"/>
      <c r="AFB326" s="35"/>
      <c r="AFC326" s="35"/>
      <c r="AFD326" s="35"/>
      <c r="AFE326" s="35"/>
      <c r="AFF326" s="35"/>
      <c r="AFG326" s="35"/>
      <c r="AFH326" s="35"/>
      <c r="AFI326" s="35"/>
      <c r="AFJ326" s="35"/>
      <c r="AFK326" s="35"/>
      <c r="AFL326" s="35"/>
      <c r="AFM326" s="35"/>
      <c r="AFN326" s="35"/>
      <c r="AFO326" s="35"/>
      <c r="AFP326" s="35"/>
      <c r="AFQ326" s="35"/>
      <c r="AFR326" s="35"/>
      <c r="AFS326" s="35"/>
      <c r="AFT326" s="35"/>
      <c r="AFU326" s="35"/>
      <c r="AFV326" s="35"/>
      <c r="AFW326" s="35"/>
      <c r="AFX326" s="35"/>
      <c r="AFY326" s="35"/>
      <c r="AFZ326" s="35"/>
      <c r="AGA326" s="35"/>
      <c r="AGB326" s="35"/>
      <c r="AGC326" s="35"/>
      <c r="AGD326" s="35"/>
      <c r="AGE326" s="35"/>
      <c r="AGF326" s="35"/>
      <c r="AGG326" s="35"/>
      <c r="AGH326" s="35"/>
      <c r="AGI326" s="35"/>
      <c r="AGJ326" s="35"/>
      <c r="AGK326" s="35"/>
      <c r="AGL326" s="35"/>
      <c r="AGM326" s="35"/>
      <c r="AGN326" s="35"/>
      <c r="AGO326" s="35"/>
      <c r="AGP326" s="35"/>
      <c r="AGQ326" s="35"/>
      <c r="AGR326" s="35"/>
      <c r="AGS326" s="35"/>
      <c r="AGT326" s="35"/>
      <c r="AGU326" s="35"/>
      <c r="AGV326" s="35"/>
      <c r="AGW326" s="35"/>
      <c r="AGX326" s="35"/>
      <c r="AGY326" s="35"/>
      <c r="AGZ326" s="35"/>
      <c r="AHA326" s="35"/>
      <c r="AHB326" s="35"/>
      <c r="AHC326" s="35"/>
      <c r="AHD326" s="35"/>
      <c r="AHE326" s="35"/>
      <c r="AHF326" s="35"/>
      <c r="AHG326" s="35"/>
      <c r="AHH326" s="35"/>
      <c r="AHI326" s="35"/>
      <c r="AHJ326" s="35"/>
      <c r="AHK326" s="35"/>
      <c r="AHL326" s="35"/>
      <c r="AHM326" s="35"/>
      <c r="AHN326" s="35"/>
      <c r="AHO326" s="35"/>
      <c r="AHP326" s="35"/>
      <c r="AHQ326" s="35"/>
      <c r="AHR326" s="35"/>
      <c r="AHS326" s="35"/>
      <c r="AHT326" s="35"/>
      <c r="AHU326" s="35"/>
      <c r="AHV326" s="35"/>
      <c r="AHW326" s="35"/>
      <c r="AHX326" s="35"/>
      <c r="AHY326" s="35"/>
      <c r="AHZ326" s="35"/>
      <c r="AIA326" s="35"/>
      <c r="AIB326" s="35"/>
      <c r="AIC326" s="35"/>
      <c r="AID326" s="35"/>
      <c r="AIE326" s="35"/>
      <c r="AIF326" s="35"/>
      <c r="AIG326" s="35"/>
      <c r="AIH326" s="35"/>
      <c r="AII326" s="35"/>
      <c r="AIJ326" s="35"/>
      <c r="AIK326" s="35"/>
      <c r="AIL326" s="35"/>
      <c r="AIM326" s="35"/>
      <c r="AIN326" s="35"/>
      <c r="AIO326" s="35"/>
      <c r="AIP326" s="35"/>
      <c r="AIQ326" s="35"/>
      <c r="AIR326" s="35"/>
      <c r="AIS326" s="35"/>
      <c r="AIT326" s="35"/>
      <c r="AIU326" s="35"/>
      <c r="AIV326" s="35"/>
      <c r="AIW326" s="35"/>
      <c r="AIX326" s="35"/>
      <c r="AIY326" s="35"/>
      <c r="AIZ326" s="35"/>
      <c r="AJA326" s="35"/>
      <c r="AJB326" s="35"/>
      <c r="AJC326" s="35"/>
      <c r="AJD326" s="35"/>
      <c r="AJE326" s="35"/>
      <c r="AJF326" s="35"/>
      <c r="AJG326" s="35"/>
      <c r="AJH326" s="35"/>
      <c r="AJI326" s="35"/>
      <c r="AJJ326" s="35"/>
      <c r="AJK326" s="35"/>
      <c r="AJL326" s="35"/>
      <c r="AJM326" s="35"/>
      <c r="AJN326" s="35"/>
      <c r="AJO326" s="35"/>
      <c r="AJP326" s="35"/>
      <c r="AJQ326" s="35"/>
      <c r="AJR326" s="35"/>
      <c r="AJS326" s="35"/>
      <c r="AJT326" s="35"/>
      <c r="AJU326" s="35"/>
      <c r="AJV326" s="35"/>
      <c r="AJW326" s="35"/>
      <c r="AJX326" s="35"/>
      <c r="AJY326" s="35"/>
      <c r="AJZ326" s="35"/>
      <c r="AKA326" s="35"/>
      <c r="AKB326" s="35"/>
      <c r="AKC326" s="35"/>
      <c r="AKD326" s="35"/>
      <c r="AKE326" s="35"/>
      <c r="AKF326" s="35"/>
      <c r="AKG326" s="35"/>
      <c r="AKH326" s="35"/>
      <c r="AKI326" s="35"/>
      <c r="AKJ326" s="35"/>
      <c r="AKK326" s="35"/>
      <c r="AKL326" s="35"/>
      <c r="AKM326" s="35"/>
      <c r="AKN326" s="35"/>
      <c r="AKO326" s="35"/>
      <c r="AKP326" s="35"/>
      <c r="AKQ326" s="35"/>
      <c r="AKR326" s="35"/>
      <c r="AKS326" s="35"/>
      <c r="AKT326" s="35"/>
      <c r="AKU326" s="35"/>
      <c r="AKV326" s="35"/>
      <c r="AKW326" s="35"/>
      <c r="AKX326" s="35"/>
      <c r="AKY326" s="35"/>
      <c r="AKZ326" s="35"/>
      <c r="ALA326" s="35"/>
      <c r="ALB326" s="35"/>
      <c r="ALC326" s="35"/>
      <c r="ALD326" s="35"/>
      <c r="ALE326" s="35"/>
      <c r="ALF326" s="35"/>
      <c r="ALG326" s="35"/>
      <c r="ALH326" s="35"/>
      <c r="ALI326" s="35"/>
      <c r="ALJ326" s="35"/>
      <c r="ALK326" s="35"/>
      <c r="ALL326" s="35"/>
      <c r="ALM326" s="35"/>
      <c r="ALN326" s="35"/>
      <c r="ALO326" s="35"/>
      <c r="ALP326" s="35"/>
      <c r="ALQ326" s="35"/>
      <c r="ALR326" s="35"/>
      <c r="ALS326" s="35"/>
      <c r="ALT326" s="35"/>
      <c r="ALU326" s="35"/>
      <c r="ALV326" s="35"/>
      <c r="ALW326" s="35"/>
      <c r="ALX326" s="35"/>
      <c r="ALY326" s="35"/>
      <c r="ALZ326" s="35"/>
      <c r="AMA326" s="35"/>
    </row>
    <row r="327" spans="14:1015">
      <c r="N327" s="3">
        <f>Y327*info!T$4+AC327*info!T$5+AG327*info!T$6+AK327*info!T$7+N326</f>
        <v>9.6323999999999863</v>
      </c>
      <c r="P327" s="45">
        <v>287</v>
      </c>
      <c r="Q327" s="131"/>
      <c r="R327" s="131"/>
      <c r="S327" s="161">
        <f t="shared" si="157"/>
        <v>5.3161264822134402E-2</v>
      </c>
      <c r="T327" s="169">
        <f>AA326*$AA$30*$AA$34*(1-$AA$32)+AE326*$AE$30*$AE$34*(1-$AE$32)+AI326*$AI$30*$AI$34*(1-$AI$32)+AM326*$AM$30*$AM$34*(1-$AM$32)+AQ326*$AQ$30*$AQ$34*(1-$AQ$32)+AU326*$AU$30*$AU$34*(1-$AU$32)+Q327-R327+AW326+AX326+Advance!G301</f>
        <v>0.52979999999999983</v>
      </c>
      <c r="U327" s="132">
        <f t="shared" si="166"/>
        <v>0</v>
      </c>
      <c r="V327" s="165">
        <f t="shared" si="145"/>
        <v>0.52979999999999983</v>
      </c>
      <c r="W327" s="166">
        <f t="shared" si="158"/>
        <v>20.231999999999999</v>
      </c>
      <c r="X327" s="49"/>
      <c r="Y327" s="42">
        <f t="shared" si="137"/>
        <v>0</v>
      </c>
      <c r="Z327" s="46">
        <f t="shared" si="159"/>
        <v>0</v>
      </c>
      <c r="AA327" s="47">
        <f t="shared" si="146"/>
        <v>50</v>
      </c>
      <c r="AB327" s="48">
        <f t="shared" si="147"/>
        <v>0.52979999999999983</v>
      </c>
      <c r="AC327" s="49">
        <f t="shared" si="148"/>
        <v>0</v>
      </c>
      <c r="AD327" s="46">
        <f t="shared" si="160"/>
        <v>0</v>
      </c>
      <c r="AE327" s="46">
        <f t="shared" si="149"/>
        <v>100</v>
      </c>
      <c r="AF327" s="50">
        <f t="shared" si="138"/>
        <v>0.52979999999999983</v>
      </c>
      <c r="AG327" s="42">
        <f t="shared" si="161"/>
        <v>3</v>
      </c>
      <c r="AH327" s="46">
        <f t="shared" si="162"/>
        <v>-3</v>
      </c>
      <c r="AI327" s="46">
        <f t="shared" si="150"/>
        <v>200</v>
      </c>
      <c r="AJ327" s="50">
        <f t="shared" si="139"/>
        <v>0.45779999999999982</v>
      </c>
      <c r="AK327" s="42">
        <f t="shared" si="151"/>
        <v>12</v>
      </c>
      <c r="AL327" s="46">
        <f t="shared" si="163"/>
        <v>-4</v>
      </c>
      <c r="AM327" s="46">
        <f t="shared" si="152"/>
        <v>387</v>
      </c>
      <c r="AN327" s="50">
        <f t="shared" si="140"/>
        <v>2.5799999999999879E-2</v>
      </c>
      <c r="AO327" s="42">
        <f t="shared" si="153"/>
        <v>0</v>
      </c>
      <c r="AP327" s="46">
        <f t="shared" si="164"/>
        <v>0</v>
      </c>
      <c r="AQ327" s="46">
        <f t="shared" si="154"/>
        <v>0</v>
      </c>
      <c r="AR327" s="50">
        <f t="shared" si="141"/>
        <v>2.5799999999999879E-2</v>
      </c>
      <c r="AS327" s="42">
        <f t="shared" si="155"/>
        <v>0</v>
      </c>
      <c r="AT327" s="46">
        <f t="shared" si="165"/>
        <v>0</v>
      </c>
      <c r="AU327" s="46">
        <f t="shared" si="156"/>
        <v>0</v>
      </c>
      <c r="AV327" s="51">
        <f t="shared" si="142"/>
        <v>2.5799999999999879E-2</v>
      </c>
      <c r="AW327" s="42">
        <f t="shared" si="143"/>
        <v>0</v>
      </c>
      <c r="AX327" s="43">
        <f t="shared" si="144"/>
        <v>2.5799999999999879E-2</v>
      </c>
      <c r="AY327" s="42">
        <f t="shared" si="167"/>
        <v>737</v>
      </c>
      <c r="AZ327" s="52">
        <f t="shared" si="168"/>
        <v>20.231999999999999</v>
      </c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  <c r="QQ327" s="35"/>
      <c r="QR327" s="35"/>
      <c r="QS327" s="35"/>
      <c r="QT327" s="35"/>
      <c r="QU327" s="35"/>
      <c r="QV327" s="35"/>
      <c r="QW327" s="35"/>
      <c r="QX327" s="35"/>
      <c r="QY327" s="35"/>
      <c r="QZ327" s="35"/>
      <c r="RA327" s="35"/>
      <c r="RB327" s="35"/>
      <c r="RC327" s="35"/>
      <c r="RD327" s="35"/>
      <c r="RE327" s="35"/>
      <c r="RF327" s="35"/>
      <c r="RG327" s="35"/>
      <c r="RH327" s="35"/>
      <c r="RI327" s="35"/>
      <c r="RJ327" s="35"/>
      <c r="RK327" s="35"/>
      <c r="RL327" s="35"/>
      <c r="RM327" s="35"/>
      <c r="RN327" s="35"/>
      <c r="RO327" s="35"/>
      <c r="RP327" s="35"/>
      <c r="RQ327" s="35"/>
      <c r="RR327" s="35"/>
      <c r="RS327" s="35"/>
      <c r="RT327" s="35"/>
      <c r="RU327" s="35"/>
      <c r="RV327" s="35"/>
      <c r="RW327" s="35"/>
      <c r="RX327" s="35"/>
      <c r="RY327" s="35"/>
      <c r="RZ327" s="35"/>
      <c r="SA327" s="35"/>
      <c r="SB327" s="35"/>
      <c r="SC327" s="35"/>
      <c r="SD327" s="35"/>
      <c r="SE327" s="35"/>
      <c r="SF327" s="35"/>
      <c r="SG327" s="35"/>
      <c r="SH327" s="35"/>
      <c r="SI327" s="35"/>
      <c r="SJ327" s="35"/>
      <c r="SK327" s="35"/>
      <c r="SL327" s="35"/>
      <c r="SM327" s="35"/>
      <c r="SN327" s="35"/>
      <c r="SO327" s="35"/>
      <c r="SP327" s="35"/>
      <c r="SQ327" s="35"/>
      <c r="SR327" s="35"/>
      <c r="SS327" s="35"/>
      <c r="ST327" s="35"/>
      <c r="SU327" s="35"/>
      <c r="SV327" s="35"/>
      <c r="SW327" s="35"/>
      <c r="SX327" s="35"/>
      <c r="SY327" s="35"/>
      <c r="SZ327" s="35"/>
      <c r="TA327" s="35"/>
      <c r="TB327" s="35"/>
      <c r="TC327" s="35"/>
      <c r="TD327" s="35"/>
      <c r="TE327" s="35"/>
      <c r="TF327" s="35"/>
      <c r="TG327" s="35"/>
      <c r="TH327" s="35"/>
      <c r="TI327" s="35"/>
      <c r="TJ327" s="35"/>
      <c r="TK327" s="35"/>
      <c r="TL327" s="35"/>
      <c r="TM327" s="35"/>
      <c r="TN327" s="35"/>
      <c r="TO327" s="35"/>
      <c r="TP327" s="35"/>
      <c r="TQ327" s="35"/>
      <c r="TR327" s="35"/>
      <c r="TS327" s="35"/>
      <c r="TT327" s="35"/>
      <c r="TU327" s="35"/>
      <c r="TV327" s="35"/>
      <c r="TW327" s="35"/>
      <c r="TX327" s="35"/>
      <c r="TY327" s="35"/>
      <c r="TZ327" s="35"/>
      <c r="UA327" s="35"/>
      <c r="UB327" s="35"/>
      <c r="UC327" s="35"/>
      <c r="UD327" s="35"/>
      <c r="UE327" s="35"/>
      <c r="UF327" s="35"/>
      <c r="UG327" s="35"/>
      <c r="UH327" s="35"/>
      <c r="UI327" s="35"/>
      <c r="UJ327" s="35"/>
      <c r="UK327" s="35"/>
      <c r="UL327" s="35"/>
      <c r="UM327" s="35"/>
      <c r="UN327" s="35"/>
      <c r="UO327" s="35"/>
      <c r="UP327" s="35"/>
      <c r="UQ327" s="35"/>
      <c r="UR327" s="35"/>
      <c r="US327" s="35"/>
      <c r="UT327" s="35"/>
      <c r="UU327" s="35"/>
      <c r="UV327" s="35"/>
      <c r="UW327" s="35"/>
      <c r="UX327" s="35"/>
      <c r="UY327" s="35"/>
      <c r="UZ327" s="35"/>
      <c r="VA327" s="35"/>
      <c r="VB327" s="35"/>
      <c r="VC327" s="35"/>
      <c r="VD327" s="35"/>
      <c r="VE327" s="35"/>
      <c r="VF327" s="35"/>
      <c r="VG327" s="35"/>
      <c r="VH327" s="35"/>
      <c r="VI327" s="35"/>
      <c r="VJ327" s="35"/>
      <c r="VK327" s="35"/>
      <c r="VL327" s="35"/>
      <c r="VM327" s="35"/>
      <c r="VN327" s="35"/>
      <c r="VO327" s="35"/>
      <c r="VP327" s="35"/>
      <c r="VQ327" s="35"/>
      <c r="VR327" s="35"/>
      <c r="VS327" s="35"/>
      <c r="VT327" s="35"/>
      <c r="VU327" s="35"/>
      <c r="VV327" s="35"/>
      <c r="VW327" s="35"/>
      <c r="VX327" s="35"/>
      <c r="VY327" s="35"/>
      <c r="VZ327" s="35"/>
      <c r="WA327" s="35"/>
      <c r="WB327" s="35"/>
      <c r="WC327" s="35"/>
      <c r="WD327" s="35"/>
      <c r="WE327" s="35"/>
      <c r="WF327" s="35"/>
      <c r="WG327" s="35"/>
      <c r="WH327" s="35"/>
      <c r="WI327" s="35"/>
      <c r="WJ327" s="35"/>
      <c r="WK327" s="35"/>
      <c r="WL327" s="35"/>
      <c r="WM327" s="35"/>
      <c r="WN327" s="35"/>
      <c r="WO327" s="35"/>
      <c r="WP327" s="35"/>
      <c r="WQ327" s="35"/>
      <c r="WR327" s="35"/>
      <c r="WS327" s="35"/>
      <c r="WT327" s="35"/>
      <c r="WU327" s="35"/>
      <c r="WV327" s="35"/>
      <c r="WW327" s="35"/>
      <c r="WX327" s="35"/>
      <c r="WY327" s="35"/>
      <c r="WZ327" s="35"/>
      <c r="XA327" s="35"/>
      <c r="XB327" s="35"/>
      <c r="XC327" s="35"/>
      <c r="XD327" s="35"/>
      <c r="XE327" s="35"/>
      <c r="XF327" s="35"/>
      <c r="XG327" s="35"/>
      <c r="XH327" s="35"/>
      <c r="XI327" s="35"/>
      <c r="XJ327" s="35"/>
      <c r="XK327" s="35"/>
      <c r="XL327" s="35"/>
      <c r="XM327" s="35"/>
      <c r="XN327" s="35"/>
      <c r="XO327" s="35"/>
      <c r="XP327" s="35"/>
      <c r="XQ327" s="35"/>
      <c r="XR327" s="35"/>
      <c r="XS327" s="35"/>
      <c r="XT327" s="35"/>
      <c r="XU327" s="35"/>
      <c r="XV327" s="35"/>
      <c r="XW327" s="35"/>
      <c r="XX327" s="35"/>
      <c r="XY327" s="35"/>
      <c r="XZ327" s="35"/>
      <c r="YA327" s="35"/>
      <c r="YB327" s="35"/>
      <c r="YC327" s="35"/>
      <c r="YD327" s="35"/>
      <c r="YE327" s="35"/>
      <c r="YF327" s="35"/>
      <c r="YG327" s="35"/>
      <c r="YH327" s="35"/>
      <c r="YI327" s="35"/>
      <c r="YJ327" s="35"/>
      <c r="YK327" s="35"/>
      <c r="YL327" s="35"/>
      <c r="YM327" s="35"/>
      <c r="YN327" s="35"/>
      <c r="YO327" s="35"/>
      <c r="YP327" s="35"/>
      <c r="YQ327" s="35"/>
      <c r="YR327" s="35"/>
      <c r="YS327" s="35"/>
      <c r="YT327" s="35"/>
      <c r="YU327" s="35"/>
      <c r="YV327" s="35"/>
      <c r="YW327" s="35"/>
      <c r="YX327" s="35"/>
      <c r="YY327" s="35"/>
      <c r="YZ327" s="35"/>
      <c r="ZA327" s="35"/>
      <c r="ZB327" s="35"/>
      <c r="ZC327" s="35"/>
      <c r="ZD327" s="35"/>
      <c r="ZE327" s="35"/>
      <c r="ZF327" s="35"/>
      <c r="ZG327" s="35"/>
      <c r="ZH327" s="35"/>
      <c r="ZI327" s="35"/>
      <c r="ZJ327" s="35"/>
      <c r="ZK327" s="35"/>
      <c r="ZL327" s="35"/>
      <c r="ZM327" s="35"/>
      <c r="ZN327" s="35"/>
      <c r="ZO327" s="35"/>
      <c r="ZP327" s="35"/>
      <c r="ZQ327" s="35"/>
      <c r="ZR327" s="35"/>
      <c r="ZS327" s="35"/>
      <c r="ZT327" s="35"/>
      <c r="ZU327" s="35"/>
      <c r="ZV327" s="35"/>
      <c r="ZW327" s="35"/>
      <c r="ZX327" s="35"/>
      <c r="ZY327" s="35"/>
      <c r="ZZ327" s="35"/>
      <c r="AAA327" s="35"/>
      <c r="AAB327" s="35"/>
      <c r="AAC327" s="35"/>
      <c r="AAD327" s="35"/>
      <c r="AAE327" s="35"/>
      <c r="AAF327" s="35"/>
      <c r="AAG327" s="35"/>
      <c r="AAH327" s="35"/>
      <c r="AAI327" s="35"/>
      <c r="AAJ327" s="35"/>
      <c r="AAK327" s="35"/>
      <c r="AAL327" s="35"/>
      <c r="AAM327" s="35"/>
      <c r="AAN327" s="35"/>
      <c r="AAO327" s="35"/>
      <c r="AAP327" s="35"/>
      <c r="AAQ327" s="35"/>
      <c r="AAR327" s="35"/>
      <c r="AAS327" s="35"/>
      <c r="AAT327" s="35"/>
      <c r="AAU327" s="35"/>
      <c r="AAV327" s="35"/>
      <c r="AAW327" s="35"/>
      <c r="AAX327" s="35"/>
      <c r="AAY327" s="35"/>
      <c r="AAZ327" s="35"/>
      <c r="ABA327" s="35"/>
      <c r="ABB327" s="35"/>
      <c r="ABC327" s="35"/>
      <c r="ABD327" s="35"/>
      <c r="ABE327" s="35"/>
      <c r="ABF327" s="35"/>
      <c r="ABG327" s="35"/>
      <c r="ABH327" s="35"/>
      <c r="ABI327" s="35"/>
      <c r="ABJ327" s="35"/>
      <c r="ABK327" s="35"/>
      <c r="ABL327" s="35"/>
      <c r="ABM327" s="35"/>
      <c r="ABN327" s="35"/>
      <c r="ABO327" s="35"/>
      <c r="ABP327" s="35"/>
      <c r="ABQ327" s="35"/>
      <c r="ABR327" s="35"/>
      <c r="ABS327" s="35"/>
      <c r="ABT327" s="35"/>
      <c r="ABU327" s="35"/>
      <c r="ABV327" s="35"/>
      <c r="ABW327" s="35"/>
      <c r="ABX327" s="35"/>
      <c r="ABY327" s="35"/>
      <c r="ABZ327" s="35"/>
      <c r="ACA327" s="35"/>
      <c r="ACB327" s="35"/>
      <c r="ACC327" s="35"/>
      <c r="ACD327" s="35"/>
      <c r="ACE327" s="35"/>
      <c r="ACF327" s="35"/>
      <c r="ACG327" s="35"/>
      <c r="ACH327" s="35"/>
      <c r="ACI327" s="35"/>
      <c r="ACJ327" s="35"/>
      <c r="ACK327" s="35"/>
      <c r="ACL327" s="35"/>
      <c r="ACM327" s="35"/>
      <c r="ACN327" s="35"/>
      <c r="ACO327" s="35"/>
      <c r="ACP327" s="35"/>
      <c r="ACQ327" s="35"/>
      <c r="ACR327" s="35"/>
      <c r="ACS327" s="35"/>
      <c r="ACT327" s="35"/>
      <c r="ACU327" s="35"/>
      <c r="ACV327" s="35"/>
      <c r="ACW327" s="35"/>
      <c r="ACX327" s="35"/>
      <c r="ACY327" s="35"/>
      <c r="ACZ327" s="35"/>
      <c r="ADA327" s="35"/>
      <c r="ADB327" s="35"/>
      <c r="ADC327" s="35"/>
      <c r="ADD327" s="35"/>
      <c r="ADE327" s="35"/>
      <c r="ADF327" s="35"/>
      <c r="ADG327" s="35"/>
      <c r="ADH327" s="35"/>
      <c r="ADI327" s="35"/>
      <c r="ADJ327" s="35"/>
      <c r="ADK327" s="35"/>
      <c r="ADL327" s="35"/>
      <c r="ADM327" s="35"/>
      <c r="ADN327" s="35"/>
      <c r="ADO327" s="35"/>
      <c r="ADP327" s="35"/>
      <c r="ADQ327" s="35"/>
      <c r="ADR327" s="35"/>
      <c r="ADS327" s="35"/>
      <c r="ADT327" s="35"/>
      <c r="ADU327" s="35"/>
      <c r="ADV327" s="35"/>
      <c r="ADW327" s="35"/>
      <c r="ADX327" s="35"/>
      <c r="ADY327" s="35"/>
      <c r="ADZ327" s="35"/>
      <c r="AEA327" s="35"/>
      <c r="AEB327" s="35"/>
      <c r="AEC327" s="35"/>
      <c r="AED327" s="35"/>
      <c r="AEE327" s="35"/>
      <c r="AEF327" s="35"/>
      <c r="AEG327" s="35"/>
      <c r="AEH327" s="35"/>
      <c r="AEI327" s="35"/>
      <c r="AEJ327" s="35"/>
      <c r="AEK327" s="35"/>
      <c r="AEL327" s="35"/>
      <c r="AEM327" s="35"/>
      <c r="AEN327" s="35"/>
      <c r="AEO327" s="35"/>
      <c r="AEP327" s="35"/>
      <c r="AEQ327" s="35"/>
      <c r="AER327" s="35"/>
      <c r="AES327" s="35"/>
      <c r="AET327" s="35"/>
      <c r="AEU327" s="35"/>
      <c r="AEV327" s="35"/>
      <c r="AEW327" s="35"/>
      <c r="AEX327" s="35"/>
      <c r="AEY327" s="35"/>
      <c r="AEZ327" s="35"/>
      <c r="AFA327" s="35"/>
      <c r="AFB327" s="35"/>
      <c r="AFC327" s="35"/>
      <c r="AFD327" s="35"/>
      <c r="AFE327" s="35"/>
      <c r="AFF327" s="35"/>
      <c r="AFG327" s="35"/>
      <c r="AFH327" s="35"/>
      <c r="AFI327" s="35"/>
      <c r="AFJ327" s="35"/>
      <c r="AFK327" s="35"/>
      <c r="AFL327" s="35"/>
      <c r="AFM327" s="35"/>
      <c r="AFN327" s="35"/>
      <c r="AFO327" s="35"/>
      <c r="AFP327" s="35"/>
      <c r="AFQ327" s="35"/>
      <c r="AFR327" s="35"/>
      <c r="AFS327" s="35"/>
      <c r="AFT327" s="35"/>
      <c r="AFU327" s="35"/>
      <c r="AFV327" s="35"/>
      <c r="AFW327" s="35"/>
      <c r="AFX327" s="35"/>
      <c r="AFY327" s="35"/>
      <c r="AFZ327" s="35"/>
      <c r="AGA327" s="35"/>
      <c r="AGB327" s="35"/>
      <c r="AGC327" s="35"/>
      <c r="AGD327" s="35"/>
      <c r="AGE327" s="35"/>
      <c r="AGF327" s="35"/>
      <c r="AGG327" s="35"/>
      <c r="AGH327" s="35"/>
      <c r="AGI327" s="35"/>
      <c r="AGJ327" s="35"/>
      <c r="AGK327" s="35"/>
      <c r="AGL327" s="35"/>
      <c r="AGM327" s="35"/>
      <c r="AGN327" s="35"/>
      <c r="AGO327" s="35"/>
      <c r="AGP327" s="35"/>
      <c r="AGQ327" s="35"/>
      <c r="AGR327" s="35"/>
      <c r="AGS327" s="35"/>
      <c r="AGT327" s="35"/>
      <c r="AGU327" s="35"/>
      <c r="AGV327" s="35"/>
      <c r="AGW327" s="35"/>
      <c r="AGX327" s="35"/>
      <c r="AGY327" s="35"/>
      <c r="AGZ327" s="35"/>
      <c r="AHA327" s="35"/>
      <c r="AHB327" s="35"/>
      <c r="AHC327" s="35"/>
      <c r="AHD327" s="35"/>
      <c r="AHE327" s="35"/>
      <c r="AHF327" s="35"/>
      <c r="AHG327" s="35"/>
      <c r="AHH327" s="35"/>
      <c r="AHI327" s="35"/>
      <c r="AHJ327" s="35"/>
      <c r="AHK327" s="35"/>
      <c r="AHL327" s="35"/>
      <c r="AHM327" s="35"/>
      <c r="AHN327" s="35"/>
      <c r="AHO327" s="35"/>
      <c r="AHP327" s="35"/>
      <c r="AHQ327" s="35"/>
      <c r="AHR327" s="35"/>
      <c r="AHS327" s="35"/>
      <c r="AHT327" s="35"/>
      <c r="AHU327" s="35"/>
      <c r="AHV327" s="35"/>
      <c r="AHW327" s="35"/>
      <c r="AHX327" s="35"/>
      <c r="AHY327" s="35"/>
      <c r="AHZ327" s="35"/>
      <c r="AIA327" s="35"/>
      <c r="AIB327" s="35"/>
      <c r="AIC327" s="35"/>
      <c r="AID327" s="35"/>
      <c r="AIE327" s="35"/>
      <c r="AIF327" s="35"/>
      <c r="AIG327" s="35"/>
      <c r="AIH327" s="35"/>
      <c r="AII327" s="35"/>
      <c r="AIJ327" s="35"/>
      <c r="AIK327" s="35"/>
      <c r="AIL327" s="35"/>
      <c r="AIM327" s="35"/>
      <c r="AIN327" s="35"/>
      <c r="AIO327" s="35"/>
      <c r="AIP327" s="35"/>
      <c r="AIQ327" s="35"/>
      <c r="AIR327" s="35"/>
      <c r="AIS327" s="35"/>
      <c r="AIT327" s="35"/>
      <c r="AIU327" s="35"/>
      <c r="AIV327" s="35"/>
      <c r="AIW327" s="35"/>
      <c r="AIX327" s="35"/>
      <c r="AIY327" s="35"/>
      <c r="AIZ327" s="35"/>
      <c r="AJA327" s="35"/>
      <c r="AJB327" s="35"/>
      <c r="AJC327" s="35"/>
      <c r="AJD327" s="35"/>
      <c r="AJE327" s="35"/>
      <c r="AJF327" s="35"/>
      <c r="AJG327" s="35"/>
      <c r="AJH327" s="35"/>
      <c r="AJI327" s="35"/>
      <c r="AJJ327" s="35"/>
      <c r="AJK327" s="35"/>
      <c r="AJL327" s="35"/>
      <c r="AJM327" s="35"/>
      <c r="AJN327" s="35"/>
      <c r="AJO327" s="35"/>
      <c r="AJP327" s="35"/>
      <c r="AJQ327" s="35"/>
      <c r="AJR327" s="35"/>
      <c r="AJS327" s="35"/>
      <c r="AJT327" s="35"/>
      <c r="AJU327" s="35"/>
      <c r="AJV327" s="35"/>
      <c r="AJW327" s="35"/>
      <c r="AJX327" s="35"/>
      <c r="AJY327" s="35"/>
      <c r="AJZ327" s="35"/>
      <c r="AKA327" s="35"/>
      <c r="AKB327" s="35"/>
      <c r="AKC327" s="35"/>
      <c r="AKD327" s="35"/>
      <c r="AKE327" s="35"/>
      <c r="AKF327" s="35"/>
      <c r="AKG327" s="35"/>
      <c r="AKH327" s="35"/>
      <c r="AKI327" s="35"/>
      <c r="AKJ327" s="35"/>
      <c r="AKK327" s="35"/>
      <c r="AKL327" s="35"/>
      <c r="AKM327" s="35"/>
      <c r="AKN327" s="35"/>
      <c r="AKO327" s="35"/>
      <c r="AKP327" s="35"/>
      <c r="AKQ327" s="35"/>
      <c r="AKR327" s="35"/>
      <c r="AKS327" s="35"/>
      <c r="AKT327" s="35"/>
      <c r="AKU327" s="35"/>
      <c r="AKV327" s="35"/>
      <c r="AKW327" s="35"/>
      <c r="AKX327" s="35"/>
      <c r="AKY327" s="35"/>
      <c r="AKZ327" s="35"/>
      <c r="ALA327" s="35"/>
      <c r="ALB327" s="35"/>
      <c r="ALC327" s="35"/>
      <c r="ALD327" s="35"/>
      <c r="ALE327" s="35"/>
      <c r="ALF327" s="35"/>
      <c r="ALG327" s="35"/>
      <c r="ALH327" s="35"/>
      <c r="ALI327" s="35"/>
      <c r="ALJ327" s="35"/>
      <c r="ALK327" s="35"/>
      <c r="ALL327" s="35"/>
      <c r="ALM327" s="35"/>
      <c r="ALN327" s="35"/>
      <c r="ALO327" s="35"/>
      <c r="ALP327" s="35"/>
      <c r="ALQ327" s="35"/>
      <c r="ALR327" s="35"/>
      <c r="ALS327" s="35"/>
      <c r="ALT327" s="35"/>
      <c r="ALU327" s="35"/>
      <c r="ALV327" s="35"/>
      <c r="ALW327" s="35"/>
      <c r="ALX327" s="35"/>
      <c r="ALY327" s="35"/>
      <c r="ALZ327" s="35"/>
      <c r="AMA327" s="35"/>
    </row>
    <row r="328" spans="14:1015">
      <c r="N328" s="3">
        <f>Y328*info!T$4+AC328*info!T$5+AG328*info!T$6+AK328*info!T$7+N327</f>
        <v>9.7019999999999857</v>
      </c>
      <c r="P328" s="45">
        <v>288</v>
      </c>
      <c r="Q328" s="131"/>
      <c r="R328" s="131"/>
      <c r="S328" s="161">
        <f t="shared" si="157"/>
        <v>5.3815810276679851E-2</v>
      </c>
      <c r="T328" s="169">
        <f>AA327*$AA$30*$AA$34*(1-$AA$32)+AE327*$AE$30*$AE$34*(1-$AE$32)+AI327*$AI$30*$AI$34*(1-$AI$32)+AM327*$AM$30*$AM$34*(1-$AM$32)+AQ327*$AQ$30*$AQ$34*(1-$AQ$32)+AU327*$AU$30*$AU$34*(1-$AU$32)+Q328-R328+AW327+AX327+Advance!G302</f>
        <v>0.53159999999999985</v>
      </c>
      <c r="U328" s="132">
        <f t="shared" si="166"/>
        <v>0</v>
      </c>
      <c r="V328" s="165">
        <f t="shared" si="145"/>
        <v>0.53159999999999985</v>
      </c>
      <c r="W328" s="166">
        <f t="shared" si="158"/>
        <v>20.34</v>
      </c>
      <c r="X328" s="49"/>
      <c r="Y328" s="42">
        <f t="shared" si="137"/>
        <v>0</v>
      </c>
      <c r="Z328" s="46">
        <f t="shared" si="159"/>
        <v>0</v>
      </c>
      <c r="AA328" s="47">
        <f t="shared" si="146"/>
        <v>50</v>
      </c>
      <c r="AB328" s="48">
        <f t="shared" si="147"/>
        <v>0.53159999999999985</v>
      </c>
      <c r="AC328" s="49">
        <f t="shared" si="148"/>
        <v>14</v>
      </c>
      <c r="AD328" s="46">
        <f t="shared" si="160"/>
        <v>-14</v>
      </c>
      <c r="AE328" s="46">
        <f t="shared" si="149"/>
        <v>100</v>
      </c>
      <c r="AF328" s="50">
        <f t="shared" si="138"/>
        <v>0.36359999999999981</v>
      </c>
      <c r="AG328" s="42">
        <f t="shared" si="161"/>
        <v>2</v>
      </c>
      <c r="AH328" s="46">
        <f t="shared" si="162"/>
        <v>-2</v>
      </c>
      <c r="AI328" s="46">
        <f t="shared" si="150"/>
        <v>200</v>
      </c>
      <c r="AJ328" s="50">
        <f t="shared" si="139"/>
        <v>0.31559999999999983</v>
      </c>
      <c r="AK328" s="42">
        <f t="shared" si="151"/>
        <v>8</v>
      </c>
      <c r="AL328" s="46">
        <f t="shared" si="163"/>
        <v>-5</v>
      </c>
      <c r="AM328" s="46">
        <f t="shared" si="152"/>
        <v>390</v>
      </c>
      <c r="AN328" s="50">
        <f t="shared" si="140"/>
        <v>2.7599999999999847E-2</v>
      </c>
      <c r="AO328" s="42">
        <f t="shared" si="153"/>
        <v>0</v>
      </c>
      <c r="AP328" s="46">
        <f t="shared" si="164"/>
        <v>0</v>
      </c>
      <c r="AQ328" s="46">
        <f t="shared" si="154"/>
        <v>0</v>
      </c>
      <c r="AR328" s="50">
        <f t="shared" si="141"/>
        <v>2.7599999999999847E-2</v>
      </c>
      <c r="AS328" s="42">
        <f t="shared" si="155"/>
        <v>0</v>
      </c>
      <c r="AT328" s="46">
        <f t="shared" si="165"/>
        <v>0</v>
      </c>
      <c r="AU328" s="46">
        <f t="shared" si="156"/>
        <v>0</v>
      </c>
      <c r="AV328" s="51">
        <f t="shared" si="142"/>
        <v>2.7599999999999847E-2</v>
      </c>
      <c r="AW328" s="42">
        <f t="shared" si="143"/>
        <v>0</v>
      </c>
      <c r="AX328" s="43">
        <f t="shared" si="144"/>
        <v>2.7599999999999847E-2</v>
      </c>
      <c r="AY328" s="42">
        <f t="shared" si="167"/>
        <v>740</v>
      </c>
      <c r="AZ328" s="52">
        <f t="shared" si="168"/>
        <v>20.34</v>
      </c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  <c r="QQ328" s="35"/>
      <c r="QR328" s="35"/>
      <c r="QS328" s="35"/>
      <c r="QT328" s="35"/>
      <c r="QU328" s="35"/>
      <c r="QV328" s="35"/>
      <c r="QW328" s="35"/>
      <c r="QX328" s="35"/>
      <c r="QY328" s="35"/>
      <c r="QZ328" s="35"/>
      <c r="RA328" s="35"/>
      <c r="RB328" s="35"/>
      <c r="RC328" s="35"/>
      <c r="RD328" s="35"/>
      <c r="RE328" s="35"/>
      <c r="RF328" s="35"/>
      <c r="RG328" s="35"/>
      <c r="RH328" s="35"/>
      <c r="RI328" s="35"/>
      <c r="RJ328" s="35"/>
      <c r="RK328" s="35"/>
      <c r="RL328" s="35"/>
      <c r="RM328" s="35"/>
      <c r="RN328" s="35"/>
      <c r="RO328" s="35"/>
      <c r="RP328" s="35"/>
      <c r="RQ328" s="35"/>
      <c r="RR328" s="35"/>
      <c r="RS328" s="35"/>
      <c r="RT328" s="35"/>
      <c r="RU328" s="35"/>
      <c r="RV328" s="35"/>
      <c r="RW328" s="35"/>
      <c r="RX328" s="35"/>
      <c r="RY328" s="35"/>
      <c r="RZ328" s="35"/>
      <c r="SA328" s="35"/>
      <c r="SB328" s="35"/>
      <c r="SC328" s="35"/>
      <c r="SD328" s="35"/>
      <c r="SE328" s="35"/>
      <c r="SF328" s="35"/>
      <c r="SG328" s="35"/>
      <c r="SH328" s="35"/>
      <c r="SI328" s="35"/>
      <c r="SJ328" s="35"/>
      <c r="SK328" s="35"/>
      <c r="SL328" s="35"/>
      <c r="SM328" s="35"/>
      <c r="SN328" s="35"/>
      <c r="SO328" s="35"/>
      <c r="SP328" s="35"/>
      <c r="SQ328" s="35"/>
      <c r="SR328" s="35"/>
      <c r="SS328" s="35"/>
      <c r="ST328" s="35"/>
      <c r="SU328" s="35"/>
      <c r="SV328" s="35"/>
      <c r="SW328" s="35"/>
      <c r="SX328" s="35"/>
      <c r="SY328" s="35"/>
      <c r="SZ328" s="35"/>
      <c r="TA328" s="35"/>
      <c r="TB328" s="35"/>
      <c r="TC328" s="35"/>
      <c r="TD328" s="35"/>
      <c r="TE328" s="35"/>
      <c r="TF328" s="35"/>
      <c r="TG328" s="35"/>
      <c r="TH328" s="35"/>
      <c r="TI328" s="35"/>
      <c r="TJ328" s="35"/>
      <c r="TK328" s="35"/>
      <c r="TL328" s="35"/>
      <c r="TM328" s="35"/>
      <c r="TN328" s="35"/>
      <c r="TO328" s="35"/>
      <c r="TP328" s="35"/>
      <c r="TQ328" s="35"/>
      <c r="TR328" s="35"/>
      <c r="TS328" s="35"/>
      <c r="TT328" s="35"/>
      <c r="TU328" s="35"/>
      <c r="TV328" s="35"/>
      <c r="TW328" s="35"/>
      <c r="TX328" s="35"/>
      <c r="TY328" s="35"/>
      <c r="TZ328" s="35"/>
      <c r="UA328" s="35"/>
      <c r="UB328" s="35"/>
      <c r="UC328" s="35"/>
      <c r="UD328" s="35"/>
      <c r="UE328" s="35"/>
      <c r="UF328" s="35"/>
      <c r="UG328" s="35"/>
      <c r="UH328" s="35"/>
      <c r="UI328" s="35"/>
      <c r="UJ328" s="35"/>
      <c r="UK328" s="35"/>
      <c r="UL328" s="35"/>
      <c r="UM328" s="35"/>
      <c r="UN328" s="35"/>
      <c r="UO328" s="35"/>
      <c r="UP328" s="35"/>
      <c r="UQ328" s="35"/>
      <c r="UR328" s="35"/>
      <c r="US328" s="35"/>
      <c r="UT328" s="35"/>
      <c r="UU328" s="35"/>
      <c r="UV328" s="35"/>
      <c r="UW328" s="35"/>
      <c r="UX328" s="35"/>
      <c r="UY328" s="35"/>
      <c r="UZ328" s="35"/>
      <c r="VA328" s="35"/>
      <c r="VB328" s="35"/>
      <c r="VC328" s="35"/>
      <c r="VD328" s="35"/>
      <c r="VE328" s="35"/>
      <c r="VF328" s="35"/>
      <c r="VG328" s="35"/>
      <c r="VH328" s="35"/>
      <c r="VI328" s="35"/>
      <c r="VJ328" s="35"/>
      <c r="VK328" s="35"/>
      <c r="VL328" s="35"/>
      <c r="VM328" s="35"/>
      <c r="VN328" s="35"/>
      <c r="VO328" s="35"/>
      <c r="VP328" s="35"/>
      <c r="VQ328" s="35"/>
      <c r="VR328" s="35"/>
      <c r="VS328" s="35"/>
      <c r="VT328" s="35"/>
      <c r="VU328" s="35"/>
      <c r="VV328" s="35"/>
      <c r="VW328" s="35"/>
      <c r="VX328" s="35"/>
      <c r="VY328" s="35"/>
      <c r="VZ328" s="35"/>
      <c r="WA328" s="35"/>
      <c r="WB328" s="35"/>
      <c r="WC328" s="35"/>
      <c r="WD328" s="35"/>
      <c r="WE328" s="35"/>
      <c r="WF328" s="35"/>
      <c r="WG328" s="35"/>
      <c r="WH328" s="35"/>
      <c r="WI328" s="35"/>
      <c r="WJ328" s="35"/>
      <c r="WK328" s="35"/>
      <c r="WL328" s="35"/>
      <c r="WM328" s="35"/>
      <c r="WN328" s="35"/>
      <c r="WO328" s="35"/>
      <c r="WP328" s="35"/>
      <c r="WQ328" s="35"/>
      <c r="WR328" s="35"/>
      <c r="WS328" s="35"/>
      <c r="WT328" s="35"/>
      <c r="WU328" s="35"/>
      <c r="WV328" s="35"/>
      <c r="WW328" s="35"/>
      <c r="WX328" s="35"/>
      <c r="WY328" s="35"/>
      <c r="WZ328" s="35"/>
      <c r="XA328" s="35"/>
      <c r="XB328" s="35"/>
      <c r="XC328" s="35"/>
      <c r="XD328" s="35"/>
      <c r="XE328" s="35"/>
      <c r="XF328" s="35"/>
      <c r="XG328" s="35"/>
      <c r="XH328" s="35"/>
      <c r="XI328" s="35"/>
      <c r="XJ328" s="35"/>
      <c r="XK328" s="35"/>
      <c r="XL328" s="35"/>
      <c r="XM328" s="35"/>
      <c r="XN328" s="35"/>
      <c r="XO328" s="35"/>
      <c r="XP328" s="35"/>
      <c r="XQ328" s="35"/>
      <c r="XR328" s="35"/>
      <c r="XS328" s="35"/>
      <c r="XT328" s="35"/>
      <c r="XU328" s="35"/>
      <c r="XV328" s="35"/>
      <c r="XW328" s="35"/>
      <c r="XX328" s="35"/>
      <c r="XY328" s="35"/>
      <c r="XZ328" s="35"/>
      <c r="YA328" s="35"/>
      <c r="YB328" s="35"/>
      <c r="YC328" s="35"/>
      <c r="YD328" s="35"/>
      <c r="YE328" s="35"/>
      <c r="YF328" s="35"/>
      <c r="YG328" s="35"/>
      <c r="YH328" s="35"/>
      <c r="YI328" s="35"/>
      <c r="YJ328" s="35"/>
      <c r="YK328" s="35"/>
      <c r="YL328" s="35"/>
      <c r="YM328" s="35"/>
      <c r="YN328" s="35"/>
      <c r="YO328" s="35"/>
      <c r="YP328" s="35"/>
      <c r="YQ328" s="35"/>
      <c r="YR328" s="35"/>
      <c r="YS328" s="35"/>
      <c r="YT328" s="35"/>
      <c r="YU328" s="35"/>
      <c r="YV328" s="35"/>
      <c r="YW328" s="35"/>
      <c r="YX328" s="35"/>
      <c r="YY328" s="35"/>
      <c r="YZ328" s="35"/>
      <c r="ZA328" s="35"/>
      <c r="ZB328" s="35"/>
      <c r="ZC328" s="35"/>
      <c r="ZD328" s="35"/>
      <c r="ZE328" s="35"/>
      <c r="ZF328" s="35"/>
      <c r="ZG328" s="35"/>
      <c r="ZH328" s="35"/>
      <c r="ZI328" s="35"/>
      <c r="ZJ328" s="35"/>
      <c r="ZK328" s="35"/>
      <c r="ZL328" s="35"/>
      <c r="ZM328" s="35"/>
      <c r="ZN328" s="35"/>
      <c r="ZO328" s="35"/>
      <c r="ZP328" s="35"/>
      <c r="ZQ328" s="35"/>
      <c r="ZR328" s="35"/>
      <c r="ZS328" s="35"/>
      <c r="ZT328" s="35"/>
      <c r="ZU328" s="35"/>
      <c r="ZV328" s="35"/>
      <c r="ZW328" s="35"/>
      <c r="ZX328" s="35"/>
      <c r="ZY328" s="35"/>
      <c r="ZZ328" s="35"/>
      <c r="AAA328" s="35"/>
      <c r="AAB328" s="35"/>
      <c r="AAC328" s="35"/>
      <c r="AAD328" s="35"/>
      <c r="AAE328" s="35"/>
      <c r="AAF328" s="35"/>
      <c r="AAG328" s="35"/>
      <c r="AAH328" s="35"/>
      <c r="AAI328" s="35"/>
      <c r="AAJ328" s="35"/>
      <c r="AAK328" s="35"/>
      <c r="AAL328" s="35"/>
      <c r="AAM328" s="35"/>
      <c r="AAN328" s="35"/>
      <c r="AAO328" s="35"/>
      <c r="AAP328" s="35"/>
      <c r="AAQ328" s="35"/>
      <c r="AAR328" s="35"/>
      <c r="AAS328" s="35"/>
      <c r="AAT328" s="35"/>
      <c r="AAU328" s="35"/>
      <c r="AAV328" s="35"/>
      <c r="AAW328" s="35"/>
      <c r="AAX328" s="35"/>
      <c r="AAY328" s="35"/>
      <c r="AAZ328" s="35"/>
      <c r="ABA328" s="35"/>
      <c r="ABB328" s="35"/>
      <c r="ABC328" s="35"/>
      <c r="ABD328" s="35"/>
      <c r="ABE328" s="35"/>
      <c r="ABF328" s="35"/>
      <c r="ABG328" s="35"/>
      <c r="ABH328" s="35"/>
      <c r="ABI328" s="35"/>
      <c r="ABJ328" s="35"/>
      <c r="ABK328" s="35"/>
      <c r="ABL328" s="35"/>
      <c r="ABM328" s="35"/>
      <c r="ABN328" s="35"/>
      <c r="ABO328" s="35"/>
      <c r="ABP328" s="35"/>
      <c r="ABQ328" s="35"/>
      <c r="ABR328" s="35"/>
      <c r="ABS328" s="35"/>
      <c r="ABT328" s="35"/>
      <c r="ABU328" s="35"/>
      <c r="ABV328" s="35"/>
      <c r="ABW328" s="35"/>
      <c r="ABX328" s="35"/>
      <c r="ABY328" s="35"/>
      <c r="ABZ328" s="35"/>
      <c r="ACA328" s="35"/>
      <c r="ACB328" s="35"/>
      <c r="ACC328" s="35"/>
      <c r="ACD328" s="35"/>
      <c r="ACE328" s="35"/>
      <c r="ACF328" s="35"/>
      <c r="ACG328" s="35"/>
      <c r="ACH328" s="35"/>
      <c r="ACI328" s="35"/>
      <c r="ACJ328" s="35"/>
      <c r="ACK328" s="35"/>
      <c r="ACL328" s="35"/>
      <c r="ACM328" s="35"/>
      <c r="ACN328" s="35"/>
      <c r="ACO328" s="35"/>
      <c r="ACP328" s="35"/>
      <c r="ACQ328" s="35"/>
      <c r="ACR328" s="35"/>
      <c r="ACS328" s="35"/>
      <c r="ACT328" s="35"/>
      <c r="ACU328" s="35"/>
      <c r="ACV328" s="35"/>
      <c r="ACW328" s="35"/>
      <c r="ACX328" s="35"/>
      <c r="ACY328" s="35"/>
      <c r="ACZ328" s="35"/>
      <c r="ADA328" s="35"/>
      <c r="ADB328" s="35"/>
      <c r="ADC328" s="35"/>
      <c r="ADD328" s="35"/>
      <c r="ADE328" s="35"/>
      <c r="ADF328" s="35"/>
      <c r="ADG328" s="35"/>
      <c r="ADH328" s="35"/>
      <c r="ADI328" s="35"/>
      <c r="ADJ328" s="35"/>
      <c r="ADK328" s="35"/>
      <c r="ADL328" s="35"/>
      <c r="ADM328" s="35"/>
      <c r="ADN328" s="35"/>
      <c r="ADO328" s="35"/>
      <c r="ADP328" s="35"/>
      <c r="ADQ328" s="35"/>
      <c r="ADR328" s="35"/>
      <c r="ADS328" s="35"/>
      <c r="ADT328" s="35"/>
      <c r="ADU328" s="35"/>
      <c r="ADV328" s="35"/>
      <c r="ADW328" s="35"/>
      <c r="ADX328" s="35"/>
      <c r="ADY328" s="35"/>
      <c r="ADZ328" s="35"/>
      <c r="AEA328" s="35"/>
      <c r="AEB328" s="35"/>
      <c r="AEC328" s="35"/>
      <c r="AED328" s="35"/>
      <c r="AEE328" s="35"/>
      <c r="AEF328" s="35"/>
      <c r="AEG328" s="35"/>
      <c r="AEH328" s="35"/>
      <c r="AEI328" s="35"/>
      <c r="AEJ328" s="35"/>
      <c r="AEK328" s="35"/>
      <c r="AEL328" s="35"/>
      <c r="AEM328" s="35"/>
      <c r="AEN328" s="35"/>
      <c r="AEO328" s="35"/>
      <c r="AEP328" s="35"/>
      <c r="AEQ328" s="35"/>
      <c r="AER328" s="35"/>
      <c r="AES328" s="35"/>
      <c r="AET328" s="35"/>
      <c r="AEU328" s="35"/>
      <c r="AEV328" s="35"/>
      <c r="AEW328" s="35"/>
      <c r="AEX328" s="35"/>
      <c r="AEY328" s="35"/>
      <c r="AEZ328" s="35"/>
      <c r="AFA328" s="35"/>
      <c r="AFB328" s="35"/>
      <c r="AFC328" s="35"/>
      <c r="AFD328" s="35"/>
      <c r="AFE328" s="35"/>
      <c r="AFF328" s="35"/>
      <c r="AFG328" s="35"/>
      <c r="AFH328" s="35"/>
      <c r="AFI328" s="35"/>
      <c r="AFJ328" s="35"/>
      <c r="AFK328" s="35"/>
      <c r="AFL328" s="35"/>
      <c r="AFM328" s="35"/>
      <c r="AFN328" s="35"/>
      <c r="AFO328" s="35"/>
      <c r="AFP328" s="35"/>
      <c r="AFQ328" s="35"/>
      <c r="AFR328" s="35"/>
      <c r="AFS328" s="35"/>
      <c r="AFT328" s="35"/>
      <c r="AFU328" s="35"/>
      <c r="AFV328" s="35"/>
      <c r="AFW328" s="35"/>
      <c r="AFX328" s="35"/>
      <c r="AFY328" s="35"/>
      <c r="AFZ328" s="35"/>
      <c r="AGA328" s="35"/>
      <c r="AGB328" s="35"/>
      <c r="AGC328" s="35"/>
      <c r="AGD328" s="35"/>
      <c r="AGE328" s="35"/>
      <c r="AGF328" s="35"/>
      <c r="AGG328" s="35"/>
      <c r="AGH328" s="35"/>
      <c r="AGI328" s="35"/>
      <c r="AGJ328" s="35"/>
      <c r="AGK328" s="35"/>
      <c r="AGL328" s="35"/>
      <c r="AGM328" s="35"/>
      <c r="AGN328" s="35"/>
      <c r="AGO328" s="35"/>
      <c r="AGP328" s="35"/>
      <c r="AGQ328" s="35"/>
      <c r="AGR328" s="35"/>
      <c r="AGS328" s="35"/>
      <c r="AGT328" s="35"/>
      <c r="AGU328" s="35"/>
      <c r="AGV328" s="35"/>
      <c r="AGW328" s="35"/>
      <c r="AGX328" s="35"/>
      <c r="AGY328" s="35"/>
      <c r="AGZ328" s="35"/>
      <c r="AHA328" s="35"/>
      <c r="AHB328" s="35"/>
      <c r="AHC328" s="35"/>
      <c r="AHD328" s="35"/>
      <c r="AHE328" s="35"/>
      <c r="AHF328" s="35"/>
      <c r="AHG328" s="35"/>
      <c r="AHH328" s="35"/>
      <c r="AHI328" s="35"/>
      <c r="AHJ328" s="35"/>
      <c r="AHK328" s="35"/>
      <c r="AHL328" s="35"/>
      <c r="AHM328" s="35"/>
      <c r="AHN328" s="35"/>
      <c r="AHO328" s="35"/>
      <c r="AHP328" s="35"/>
      <c r="AHQ328" s="35"/>
      <c r="AHR328" s="35"/>
      <c r="AHS328" s="35"/>
      <c r="AHT328" s="35"/>
      <c r="AHU328" s="35"/>
      <c r="AHV328" s="35"/>
      <c r="AHW328" s="35"/>
      <c r="AHX328" s="35"/>
      <c r="AHY328" s="35"/>
      <c r="AHZ328" s="35"/>
      <c r="AIA328" s="35"/>
      <c r="AIB328" s="35"/>
      <c r="AIC328" s="35"/>
      <c r="AID328" s="35"/>
      <c r="AIE328" s="35"/>
      <c r="AIF328" s="35"/>
      <c r="AIG328" s="35"/>
      <c r="AIH328" s="35"/>
      <c r="AII328" s="35"/>
      <c r="AIJ328" s="35"/>
      <c r="AIK328" s="35"/>
      <c r="AIL328" s="35"/>
      <c r="AIM328" s="35"/>
      <c r="AIN328" s="35"/>
      <c r="AIO328" s="35"/>
      <c r="AIP328" s="35"/>
      <c r="AIQ328" s="35"/>
      <c r="AIR328" s="35"/>
      <c r="AIS328" s="35"/>
      <c r="AIT328" s="35"/>
      <c r="AIU328" s="35"/>
      <c r="AIV328" s="35"/>
      <c r="AIW328" s="35"/>
      <c r="AIX328" s="35"/>
      <c r="AIY328" s="35"/>
      <c r="AIZ328" s="35"/>
      <c r="AJA328" s="35"/>
      <c r="AJB328" s="35"/>
      <c r="AJC328" s="35"/>
      <c r="AJD328" s="35"/>
      <c r="AJE328" s="35"/>
      <c r="AJF328" s="35"/>
      <c r="AJG328" s="35"/>
      <c r="AJH328" s="35"/>
      <c r="AJI328" s="35"/>
      <c r="AJJ328" s="35"/>
      <c r="AJK328" s="35"/>
      <c r="AJL328" s="35"/>
      <c r="AJM328" s="35"/>
      <c r="AJN328" s="35"/>
      <c r="AJO328" s="35"/>
      <c r="AJP328" s="35"/>
      <c r="AJQ328" s="35"/>
      <c r="AJR328" s="35"/>
      <c r="AJS328" s="35"/>
      <c r="AJT328" s="35"/>
      <c r="AJU328" s="35"/>
      <c r="AJV328" s="35"/>
      <c r="AJW328" s="35"/>
      <c r="AJX328" s="35"/>
      <c r="AJY328" s="35"/>
      <c r="AJZ328" s="35"/>
      <c r="AKA328" s="35"/>
      <c r="AKB328" s="35"/>
      <c r="AKC328" s="35"/>
      <c r="AKD328" s="35"/>
      <c r="AKE328" s="35"/>
      <c r="AKF328" s="35"/>
      <c r="AKG328" s="35"/>
      <c r="AKH328" s="35"/>
      <c r="AKI328" s="35"/>
      <c r="AKJ328" s="35"/>
      <c r="AKK328" s="35"/>
      <c r="AKL328" s="35"/>
      <c r="AKM328" s="35"/>
      <c r="AKN328" s="35"/>
      <c r="AKO328" s="35"/>
      <c r="AKP328" s="35"/>
      <c r="AKQ328" s="35"/>
      <c r="AKR328" s="35"/>
      <c r="AKS328" s="35"/>
      <c r="AKT328" s="35"/>
      <c r="AKU328" s="35"/>
      <c r="AKV328" s="35"/>
      <c r="AKW328" s="35"/>
      <c r="AKX328" s="35"/>
      <c r="AKY328" s="35"/>
      <c r="AKZ328" s="35"/>
      <c r="ALA328" s="35"/>
      <c r="ALB328" s="35"/>
      <c r="ALC328" s="35"/>
      <c r="ALD328" s="35"/>
      <c r="ALE328" s="35"/>
      <c r="ALF328" s="35"/>
      <c r="ALG328" s="35"/>
      <c r="ALH328" s="35"/>
      <c r="ALI328" s="35"/>
      <c r="ALJ328" s="35"/>
      <c r="ALK328" s="35"/>
      <c r="ALL328" s="35"/>
      <c r="ALM328" s="35"/>
      <c r="ALN328" s="35"/>
      <c r="ALO328" s="35"/>
      <c r="ALP328" s="35"/>
      <c r="ALQ328" s="35"/>
      <c r="ALR328" s="35"/>
      <c r="ALS328" s="35"/>
      <c r="ALT328" s="35"/>
      <c r="ALU328" s="35"/>
      <c r="ALV328" s="35"/>
      <c r="ALW328" s="35"/>
      <c r="ALX328" s="35"/>
      <c r="ALY328" s="35"/>
      <c r="ALZ328" s="35"/>
      <c r="AMA328" s="35"/>
    </row>
    <row r="329" spans="14:1015">
      <c r="N329" s="3">
        <f>Y329*info!T$4+AC329*info!T$5+AG329*info!T$6+AK329*info!T$7+N328</f>
        <v>9.7727999999999859</v>
      </c>
      <c r="P329" s="45">
        <v>289</v>
      </c>
      <c r="Q329" s="131"/>
      <c r="R329" s="131"/>
      <c r="S329" s="161">
        <f t="shared" si="157"/>
        <v>5.40612648221344E-2</v>
      </c>
      <c r="T329" s="169">
        <f>AA328*$AA$30*$AA$34*(1-$AA$32)+AE328*$AE$30*$AE$34*(1-$AE$32)+AI328*$AI$30*$AI$34*(1-$AI$32)+AM328*$AM$30*$AM$34*(1-$AM$32)+AQ328*$AQ$30*$AQ$34*(1-$AQ$32)+AU328*$AU$30*$AU$34*(1-$AU$32)+Q329-R329+AW328+AX328+Advance!G303</f>
        <v>0.5360999999999998</v>
      </c>
      <c r="U329" s="132">
        <f t="shared" si="166"/>
        <v>0</v>
      </c>
      <c r="V329" s="165">
        <f t="shared" si="145"/>
        <v>0.5360999999999998</v>
      </c>
      <c r="W329" s="166">
        <f t="shared" si="158"/>
        <v>20.52</v>
      </c>
      <c r="X329" s="49"/>
      <c r="Y329" s="42">
        <f t="shared" si="137"/>
        <v>0</v>
      </c>
      <c r="Z329" s="46">
        <f t="shared" si="159"/>
        <v>0</v>
      </c>
      <c r="AA329" s="47">
        <f t="shared" si="146"/>
        <v>50</v>
      </c>
      <c r="AB329" s="48">
        <f t="shared" si="147"/>
        <v>0.5360999999999998</v>
      </c>
      <c r="AC329" s="49">
        <f t="shared" si="148"/>
        <v>10</v>
      </c>
      <c r="AD329" s="46">
        <f t="shared" si="160"/>
        <v>-10</v>
      </c>
      <c r="AE329" s="46">
        <f t="shared" si="149"/>
        <v>100</v>
      </c>
      <c r="AF329" s="50">
        <f t="shared" si="138"/>
        <v>0.4160999999999998</v>
      </c>
      <c r="AG329" s="42">
        <f t="shared" si="161"/>
        <v>6</v>
      </c>
      <c r="AH329" s="46">
        <f t="shared" si="162"/>
        <v>-6</v>
      </c>
      <c r="AI329" s="46">
        <f t="shared" si="150"/>
        <v>200</v>
      </c>
      <c r="AJ329" s="50">
        <f t="shared" si="139"/>
        <v>0.27209999999999979</v>
      </c>
      <c r="AK329" s="42">
        <f t="shared" si="151"/>
        <v>7</v>
      </c>
      <c r="AL329" s="46">
        <f t="shared" si="163"/>
        <v>-2</v>
      </c>
      <c r="AM329" s="46">
        <f t="shared" si="152"/>
        <v>395</v>
      </c>
      <c r="AN329" s="50">
        <f t="shared" si="140"/>
        <v>2.0099999999999785E-2</v>
      </c>
      <c r="AO329" s="42">
        <f t="shared" si="153"/>
        <v>0</v>
      </c>
      <c r="AP329" s="46">
        <f t="shared" si="164"/>
        <v>0</v>
      </c>
      <c r="AQ329" s="46">
        <f t="shared" si="154"/>
        <v>0</v>
      </c>
      <c r="AR329" s="50">
        <f t="shared" si="141"/>
        <v>2.0099999999999785E-2</v>
      </c>
      <c r="AS329" s="42">
        <f t="shared" si="155"/>
        <v>0</v>
      </c>
      <c r="AT329" s="46">
        <f t="shared" si="165"/>
        <v>0</v>
      </c>
      <c r="AU329" s="46">
        <f t="shared" si="156"/>
        <v>0</v>
      </c>
      <c r="AV329" s="51">
        <f t="shared" si="142"/>
        <v>2.0099999999999785E-2</v>
      </c>
      <c r="AW329" s="42">
        <f t="shared" si="143"/>
        <v>0</v>
      </c>
      <c r="AX329" s="43">
        <f t="shared" si="144"/>
        <v>2.0099999999999785E-2</v>
      </c>
      <c r="AY329" s="42">
        <f t="shared" si="167"/>
        <v>745</v>
      </c>
      <c r="AZ329" s="52">
        <f t="shared" si="168"/>
        <v>20.52</v>
      </c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  <c r="QQ329" s="35"/>
      <c r="QR329" s="35"/>
      <c r="QS329" s="35"/>
      <c r="QT329" s="35"/>
      <c r="QU329" s="35"/>
      <c r="QV329" s="35"/>
      <c r="QW329" s="35"/>
      <c r="QX329" s="35"/>
      <c r="QY329" s="35"/>
      <c r="QZ329" s="35"/>
      <c r="RA329" s="35"/>
      <c r="RB329" s="35"/>
      <c r="RC329" s="35"/>
      <c r="RD329" s="35"/>
      <c r="RE329" s="35"/>
      <c r="RF329" s="35"/>
      <c r="RG329" s="35"/>
      <c r="RH329" s="35"/>
      <c r="RI329" s="35"/>
      <c r="RJ329" s="35"/>
      <c r="RK329" s="35"/>
      <c r="RL329" s="35"/>
      <c r="RM329" s="35"/>
      <c r="RN329" s="35"/>
      <c r="RO329" s="35"/>
      <c r="RP329" s="35"/>
      <c r="RQ329" s="35"/>
      <c r="RR329" s="35"/>
      <c r="RS329" s="35"/>
      <c r="RT329" s="35"/>
      <c r="RU329" s="35"/>
      <c r="RV329" s="35"/>
      <c r="RW329" s="35"/>
      <c r="RX329" s="35"/>
      <c r="RY329" s="35"/>
      <c r="RZ329" s="35"/>
      <c r="SA329" s="35"/>
      <c r="SB329" s="35"/>
      <c r="SC329" s="35"/>
      <c r="SD329" s="35"/>
      <c r="SE329" s="35"/>
      <c r="SF329" s="35"/>
      <c r="SG329" s="35"/>
      <c r="SH329" s="35"/>
      <c r="SI329" s="35"/>
      <c r="SJ329" s="35"/>
      <c r="SK329" s="35"/>
      <c r="SL329" s="35"/>
      <c r="SM329" s="35"/>
      <c r="SN329" s="35"/>
      <c r="SO329" s="35"/>
      <c r="SP329" s="35"/>
      <c r="SQ329" s="35"/>
      <c r="SR329" s="35"/>
      <c r="SS329" s="35"/>
      <c r="ST329" s="35"/>
      <c r="SU329" s="35"/>
      <c r="SV329" s="35"/>
      <c r="SW329" s="35"/>
      <c r="SX329" s="35"/>
      <c r="SY329" s="35"/>
      <c r="SZ329" s="35"/>
      <c r="TA329" s="35"/>
      <c r="TB329" s="35"/>
      <c r="TC329" s="35"/>
      <c r="TD329" s="35"/>
      <c r="TE329" s="35"/>
      <c r="TF329" s="35"/>
      <c r="TG329" s="35"/>
      <c r="TH329" s="35"/>
      <c r="TI329" s="35"/>
      <c r="TJ329" s="35"/>
      <c r="TK329" s="35"/>
      <c r="TL329" s="35"/>
      <c r="TM329" s="35"/>
      <c r="TN329" s="35"/>
      <c r="TO329" s="35"/>
      <c r="TP329" s="35"/>
      <c r="TQ329" s="35"/>
      <c r="TR329" s="35"/>
      <c r="TS329" s="35"/>
      <c r="TT329" s="35"/>
      <c r="TU329" s="35"/>
      <c r="TV329" s="35"/>
      <c r="TW329" s="35"/>
      <c r="TX329" s="35"/>
      <c r="TY329" s="35"/>
      <c r="TZ329" s="35"/>
      <c r="UA329" s="35"/>
      <c r="UB329" s="35"/>
      <c r="UC329" s="35"/>
      <c r="UD329" s="35"/>
      <c r="UE329" s="35"/>
      <c r="UF329" s="35"/>
      <c r="UG329" s="35"/>
      <c r="UH329" s="35"/>
      <c r="UI329" s="35"/>
      <c r="UJ329" s="35"/>
      <c r="UK329" s="35"/>
      <c r="UL329" s="35"/>
      <c r="UM329" s="35"/>
      <c r="UN329" s="35"/>
      <c r="UO329" s="35"/>
      <c r="UP329" s="35"/>
      <c r="UQ329" s="35"/>
      <c r="UR329" s="35"/>
      <c r="US329" s="35"/>
      <c r="UT329" s="35"/>
      <c r="UU329" s="35"/>
      <c r="UV329" s="35"/>
      <c r="UW329" s="35"/>
      <c r="UX329" s="35"/>
      <c r="UY329" s="35"/>
      <c r="UZ329" s="35"/>
      <c r="VA329" s="35"/>
      <c r="VB329" s="35"/>
      <c r="VC329" s="35"/>
      <c r="VD329" s="35"/>
      <c r="VE329" s="35"/>
      <c r="VF329" s="35"/>
      <c r="VG329" s="35"/>
      <c r="VH329" s="35"/>
      <c r="VI329" s="35"/>
      <c r="VJ329" s="35"/>
      <c r="VK329" s="35"/>
      <c r="VL329" s="35"/>
      <c r="VM329" s="35"/>
      <c r="VN329" s="35"/>
      <c r="VO329" s="35"/>
      <c r="VP329" s="35"/>
      <c r="VQ329" s="35"/>
      <c r="VR329" s="35"/>
      <c r="VS329" s="35"/>
      <c r="VT329" s="35"/>
      <c r="VU329" s="35"/>
      <c r="VV329" s="35"/>
      <c r="VW329" s="35"/>
      <c r="VX329" s="35"/>
      <c r="VY329" s="35"/>
      <c r="VZ329" s="35"/>
      <c r="WA329" s="35"/>
      <c r="WB329" s="35"/>
      <c r="WC329" s="35"/>
      <c r="WD329" s="35"/>
      <c r="WE329" s="35"/>
      <c r="WF329" s="35"/>
      <c r="WG329" s="35"/>
      <c r="WH329" s="35"/>
      <c r="WI329" s="35"/>
      <c r="WJ329" s="35"/>
      <c r="WK329" s="35"/>
      <c r="WL329" s="35"/>
      <c r="WM329" s="35"/>
      <c r="WN329" s="35"/>
      <c r="WO329" s="35"/>
      <c r="WP329" s="35"/>
      <c r="WQ329" s="35"/>
      <c r="WR329" s="35"/>
      <c r="WS329" s="35"/>
      <c r="WT329" s="35"/>
      <c r="WU329" s="35"/>
      <c r="WV329" s="35"/>
      <c r="WW329" s="35"/>
      <c r="WX329" s="35"/>
      <c r="WY329" s="35"/>
      <c r="WZ329" s="35"/>
      <c r="XA329" s="35"/>
      <c r="XB329" s="35"/>
      <c r="XC329" s="35"/>
      <c r="XD329" s="35"/>
      <c r="XE329" s="35"/>
      <c r="XF329" s="35"/>
      <c r="XG329" s="35"/>
      <c r="XH329" s="35"/>
      <c r="XI329" s="35"/>
      <c r="XJ329" s="35"/>
      <c r="XK329" s="35"/>
      <c r="XL329" s="35"/>
      <c r="XM329" s="35"/>
      <c r="XN329" s="35"/>
      <c r="XO329" s="35"/>
      <c r="XP329" s="35"/>
      <c r="XQ329" s="35"/>
      <c r="XR329" s="35"/>
      <c r="XS329" s="35"/>
      <c r="XT329" s="35"/>
      <c r="XU329" s="35"/>
      <c r="XV329" s="35"/>
      <c r="XW329" s="35"/>
      <c r="XX329" s="35"/>
      <c r="XY329" s="35"/>
      <c r="XZ329" s="35"/>
      <c r="YA329" s="35"/>
      <c r="YB329" s="35"/>
      <c r="YC329" s="35"/>
      <c r="YD329" s="35"/>
      <c r="YE329" s="35"/>
      <c r="YF329" s="35"/>
      <c r="YG329" s="35"/>
      <c r="YH329" s="35"/>
      <c r="YI329" s="35"/>
      <c r="YJ329" s="35"/>
      <c r="YK329" s="35"/>
      <c r="YL329" s="35"/>
      <c r="YM329" s="35"/>
      <c r="YN329" s="35"/>
      <c r="YO329" s="35"/>
      <c r="YP329" s="35"/>
      <c r="YQ329" s="35"/>
      <c r="YR329" s="35"/>
      <c r="YS329" s="35"/>
      <c r="YT329" s="35"/>
      <c r="YU329" s="35"/>
      <c r="YV329" s="35"/>
      <c r="YW329" s="35"/>
      <c r="YX329" s="35"/>
      <c r="YY329" s="35"/>
      <c r="YZ329" s="35"/>
      <c r="ZA329" s="35"/>
      <c r="ZB329" s="35"/>
      <c r="ZC329" s="35"/>
      <c r="ZD329" s="35"/>
      <c r="ZE329" s="35"/>
      <c r="ZF329" s="35"/>
      <c r="ZG329" s="35"/>
      <c r="ZH329" s="35"/>
      <c r="ZI329" s="35"/>
      <c r="ZJ329" s="35"/>
      <c r="ZK329" s="35"/>
      <c r="ZL329" s="35"/>
      <c r="ZM329" s="35"/>
      <c r="ZN329" s="35"/>
      <c r="ZO329" s="35"/>
      <c r="ZP329" s="35"/>
      <c r="ZQ329" s="35"/>
      <c r="ZR329" s="35"/>
      <c r="ZS329" s="35"/>
      <c r="ZT329" s="35"/>
      <c r="ZU329" s="35"/>
      <c r="ZV329" s="35"/>
      <c r="ZW329" s="35"/>
      <c r="ZX329" s="35"/>
      <c r="ZY329" s="35"/>
      <c r="ZZ329" s="35"/>
      <c r="AAA329" s="35"/>
      <c r="AAB329" s="35"/>
      <c r="AAC329" s="35"/>
      <c r="AAD329" s="35"/>
      <c r="AAE329" s="35"/>
      <c r="AAF329" s="35"/>
      <c r="AAG329" s="35"/>
      <c r="AAH329" s="35"/>
      <c r="AAI329" s="35"/>
      <c r="AAJ329" s="35"/>
      <c r="AAK329" s="35"/>
      <c r="AAL329" s="35"/>
      <c r="AAM329" s="35"/>
      <c r="AAN329" s="35"/>
      <c r="AAO329" s="35"/>
      <c r="AAP329" s="35"/>
      <c r="AAQ329" s="35"/>
      <c r="AAR329" s="35"/>
      <c r="AAS329" s="35"/>
      <c r="AAT329" s="35"/>
      <c r="AAU329" s="35"/>
      <c r="AAV329" s="35"/>
      <c r="AAW329" s="35"/>
      <c r="AAX329" s="35"/>
      <c r="AAY329" s="35"/>
      <c r="AAZ329" s="35"/>
      <c r="ABA329" s="35"/>
      <c r="ABB329" s="35"/>
      <c r="ABC329" s="35"/>
      <c r="ABD329" s="35"/>
      <c r="ABE329" s="35"/>
      <c r="ABF329" s="35"/>
      <c r="ABG329" s="35"/>
      <c r="ABH329" s="35"/>
      <c r="ABI329" s="35"/>
      <c r="ABJ329" s="35"/>
      <c r="ABK329" s="35"/>
      <c r="ABL329" s="35"/>
      <c r="ABM329" s="35"/>
      <c r="ABN329" s="35"/>
      <c r="ABO329" s="35"/>
      <c r="ABP329" s="35"/>
      <c r="ABQ329" s="35"/>
      <c r="ABR329" s="35"/>
      <c r="ABS329" s="35"/>
      <c r="ABT329" s="35"/>
      <c r="ABU329" s="35"/>
      <c r="ABV329" s="35"/>
      <c r="ABW329" s="35"/>
      <c r="ABX329" s="35"/>
      <c r="ABY329" s="35"/>
      <c r="ABZ329" s="35"/>
      <c r="ACA329" s="35"/>
      <c r="ACB329" s="35"/>
      <c r="ACC329" s="35"/>
      <c r="ACD329" s="35"/>
      <c r="ACE329" s="35"/>
      <c r="ACF329" s="35"/>
      <c r="ACG329" s="35"/>
      <c r="ACH329" s="35"/>
      <c r="ACI329" s="35"/>
      <c r="ACJ329" s="35"/>
      <c r="ACK329" s="35"/>
      <c r="ACL329" s="35"/>
      <c r="ACM329" s="35"/>
      <c r="ACN329" s="35"/>
      <c r="ACO329" s="35"/>
      <c r="ACP329" s="35"/>
      <c r="ACQ329" s="35"/>
      <c r="ACR329" s="35"/>
      <c r="ACS329" s="35"/>
      <c r="ACT329" s="35"/>
      <c r="ACU329" s="35"/>
      <c r="ACV329" s="35"/>
      <c r="ACW329" s="35"/>
      <c r="ACX329" s="35"/>
      <c r="ACY329" s="35"/>
      <c r="ACZ329" s="35"/>
      <c r="ADA329" s="35"/>
      <c r="ADB329" s="35"/>
      <c r="ADC329" s="35"/>
      <c r="ADD329" s="35"/>
      <c r="ADE329" s="35"/>
      <c r="ADF329" s="35"/>
      <c r="ADG329" s="35"/>
      <c r="ADH329" s="35"/>
      <c r="ADI329" s="35"/>
      <c r="ADJ329" s="35"/>
      <c r="ADK329" s="35"/>
      <c r="ADL329" s="35"/>
      <c r="ADM329" s="35"/>
      <c r="ADN329" s="35"/>
      <c r="ADO329" s="35"/>
      <c r="ADP329" s="35"/>
      <c r="ADQ329" s="35"/>
      <c r="ADR329" s="35"/>
      <c r="ADS329" s="35"/>
      <c r="ADT329" s="35"/>
      <c r="ADU329" s="35"/>
      <c r="ADV329" s="35"/>
      <c r="ADW329" s="35"/>
      <c r="ADX329" s="35"/>
      <c r="ADY329" s="35"/>
      <c r="ADZ329" s="35"/>
      <c r="AEA329" s="35"/>
      <c r="AEB329" s="35"/>
      <c r="AEC329" s="35"/>
      <c r="AED329" s="35"/>
      <c r="AEE329" s="35"/>
      <c r="AEF329" s="35"/>
      <c r="AEG329" s="35"/>
      <c r="AEH329" s="35"/>
      <c r="AEI329" s="35"/>
      <c r="AEJ329" s="35"/>
      <c r="AEK329" s="35"/>
      <c r="AEL329" s="35"/>
      <c r="AEM329" s="35"/>
      <c r="AEN329" s="35"/>
      <c r="AEO329" s="35"/>
      <c r="AEP329" s="35"/>
      <c r="AEQ329" s="35"/>
      <c r="AER329" s="35"/>
      <c r="AES329" s="35"/>
      <c r="AET329" s="35"/>
      <c r="AEU329" s="35"/>
      <c r="AEV329" s="35"/>
      <c r="AEW329" s="35"/>
      <c r="AEX329" s="35"/>
      <c r="AEY329" s="35"/>
      <c r="AEZ329" s="35"/>
      <c r="AFA329" s="35"/>
      <c r="AFB329" s="35"/>
      <c r="AFC329" s="35"/>
      <c r="AFD329" s="35"/>
      <c r="AFE329" s="35"/>
      <c r="AFF329" s="35"/>
      <c r="AFG329" s="35"/>
      <c r="AFH329" s="35"/>
      <c r="AFI329" s="35"/>
      <c r="AFJ329" s="35"/>
      <c r="AFK329" s="35"/>
      <c r="AFL329" s="35"/>
      <c r="AFM329" s="35"/>
      <c r="AFN329" s="35"/>
      <c r="AFO329" s="35"/>
      <c r="AFP329" s="35"/>
      <c r="AFQ329" s="35"/>
      <c r="AFR329" s="35"/>
      <c r="AFS329" s="35"/>
      <c r="AFT329" s="35"/>
      <c r="AFU329" s="35"/>
      <c r="AFV329" s="35"/>
      <c r="AFW329" s="35"/>
      <c r="AFX329" s="35"/>
      <c r="AFY329" s="35"/>
      <c r="AFZ329" s="35"/>
      <c r="AGA329" s="35"/>
      <c r="AGB329" s="35"/>
      <c r="AGC329" s="35"/>
      <c r="AGD329" s="35"/>
      <c r="AGE329" s="35"/>
      <c r="AGF329" s="35"/>
      <c r="AGG329" s="35"/>
      <c r="AGH329" s="35"/>
      <c r="AGI329" s="35"/>
      <c r="AGJ329" s="35"/>
      <c r="AGK329" s="35"/>
      <c r="AGL329" s="35"/>
      <c r="AGM329" s="35"/>
      <c r="AGN329" s="35"/>
      <c r="AGO329" s="35"/>
      <c r="AGP329" s="35"/>
      <c r="AGQ329" s="35"/>
      <c r="AGR329" s="35"/>
      <c r="AGS329" s="35"/>
      <c r="AGT329" s="35"/>
      <c r="AGU329" s="35"/>
      <c r="AGV329" s="35"/>
      <c r="AGW329" s="35"/>
      <c r="AGX329" s="35"/>
      <c r="AGY329" s="35"/>
      <c r="AGZ329" s="35"/>
      <c r="AHA329" s="35"/>
      <c r="AHB329" s="35"/>
      <c r="AHC329" s="35"/>
      <c r="AHD329" s="35"/>
      <c r="AHE329" s="35"/>
      <c r="AHF329" s="35"/>
      <c r="AHG329" s="35"/>
      <c r="AHH329" s="35"/>
      <c r="AHI329" s="35"/>
      <c r="AHJ329" s="35"/>
      <c r="AHK329" s="35"/>
      <c r="AHL329" s="35"/>
      <c r="AHM329" s="35"/>
      <c r="AHN329" s="35"/>
      <c r="AHO329" s="35"/>
      <c r="AHP329" s="35"/>
      <c r="AHQ329" s="35"/>
      <c r="AHR329" s="35"/>
      <c r="AHS329" s="35"/>
      <c r="AHT329" s="35"/>
      <c r="AHU329" s="35"/>
      <c r="AHV329" s="35"/>
      <c r="AHW329" s="35"/>
      <c r="AHX329" s="35"/>
      <c r="AHY329" s="35"/>
      <c r="AHZ329" s="35"/>
      <c r="AIA329" s="35"/>
      <c r="AIB329" s="35"/>
      <c r="AIC329" s="35"/>
      <c r="AID329" s="35"/>
      <c r="AIE329" s="35"/>
      <c r="AIF329" s="35"/>
      <c r="AIG329" s="35"/>
      <c r="AIH329" s="35"/>
      <c r="AII329" s="35"/>
      <c r="AIJ329" s="35"/>
      <c r="AIK329" s="35"/>
      <c r="AIL329" s="35"/>
      <c r="AIM329" s="35"/>
      <c r="AIN329" s="35"/>
      <c r="AIO329" s="35"/>
      <c r="AIP329" s="35"/>
      <c r="AIQ329" s="35"/>
      <c r="AIR329" s="35"/>
      <c r="AIS329" s="35"/>
      <c r="AIT329" s="35"/>
      <c r="AIU329" s="35"/>
      <c r="AIV329" s="35"/>
      <c r="AIW329" s="35"/>
      <c r="AIX329" s="35"/>
      <c r="AIY329" s="35"/>
      <c r="AIZ329" s="35"/>
      <c r="AJA329" s="35"/>
      <c r="AJB329" s="35"/>
      <c r="AJC329" s="35"/>
      <c r="AJD329" s="35"/>
      <c r="AJE329" s="35"/>
      <c r="AJF329" s="35"/>
      <c r="AJG329" s="35"/>
      <c r="AJH329" s="35"/>
      <c r="AJI329" s="35"/>
      <c r="AJJ329" s="35"/>
      <c r="AJK329" s="35"/>
      <c r="AJL329" s="35"/>
      <c r="AJM329" s="35"/>
      <c r="AJN329" s="35"/>
      <c r="AJO329" s="35"/>
      <c r="AJP329" s="35"/>
      <c r="AJQ329" s="35"/>
      <c r="AJR329" s="35"/>
      <c r="AJS329" s="35"/>
      <c r="AJT329" s="35"/>
      <c r="AJU329" s="35"/>
      <c r="AJV329" s="35"/>
      <c r="AJW329" s="35"/>
      <c r="AJX329" s="35"/>
      <c r="AJY329" s="35"/>
      <c r="AJZ329" s="35"/>
      <c r="AKA329" s="35"/>
      <c r="AKB329" s="35"/>
      <c r="AKC329" s="35"/>
      <c r="AKD329" s="35"/>
      <c r="AKE329" s="35"/>
      <c r="AKF329" s="35"/>
      <c r="AKG329" s="35"/>
      <c r="AKH329" s="35"/>
      <c r="AKI329" s="35"/>
      <c r="AKJ329" s="35"/>
      <c r="AKK329" s="35"/>
      <c r="AKL329" s="35"/>
      <c r="AKM329" s="35"/>
      <c r="AKN329" s="35"/>
      <c r="AKO329" s="35"/>
      <c r="AKP329" s="35"/>
      <c r="AKQ329" s="35"/>
      <c r="AKR329" s="35"/>
      <c r="AKS329" s="35"/>
      <c r="AKT329" s="35"/>
      <c r="AKU329" s="35"/>
      <c r="AKV329" s="35"/>
      <c r="AKW329" s="35"/>
      <c r="AKX329" s="35"/>
      <c r="AKY329" s="35"/>
      <c r="AKZ329" s="35"/>
      <c r="ALA329" s="35"/>
      <c r="ALB329" s="35"/>
      <c r="ALC329" s="35"/>
      <c r="ALD329" s="35"/>
      <c r="ALE329" s="35"/>
      <c r="ALF329" s="35"/>
      <c r="ALG329" s="35"/>
      <c r="ALH329" s="35"/>
      <c r="ALI329" s="35"/>
      <c r="ALJ329" s="35"/>
      <c r="ALK329" s="35"/>
      <c r="ALL329" s="35"/>
      <c r="ALM329" s="35"/>
      <c r="ALN329" s="35"/>
      <c r="ALO329" s="35"/>
      <c r="ALP329" s="35"/>
      <c r="ALQ329" s="35"/>
      <c r="ALR329" s="35"/>
      <c r="ALS329" s="35"/>
      <c r="ALT329" s="35"/>
      <c r="ALU329" s="35"/>
      <c r="ALV329" s="35"/>
      <c r="ALW329" s="35"/>
      <c r="ALX329" s="35"/>
      <c r="ALY329" s="35"/>
      <c r="ALZ329" s="35"/>
      <c r="AMA329" s="35"/>
    </row>
    <row r="330" spans="14:1015">
      <c r="N330" s="3">
        <f>Y330*info!T$4+AC330*info!T$5+AG330*info!T$6+AK330*info!T$7+N329</f>
        <v>9.8423999999999854</v>
      </c>
      <c r="P330" s="45">
        <v>290</v>
      </c>
      <c r="Q330" s="131"/>
      <c r="R330" s="131"/>
      <c r="S330" s="161">
        <f t="shared" si="157"/>
        <v>5.4470355731225314E-2</v>
      </c>
      <c r="T330" s="169">
        <f>AA329*$AA$30*$AA$34*(1-$AA$32)+AE329*$AE$30*$AE$34*(1-$AE$32)+AI329*$AI$30*$AI$34*(1-$AI$32)+AM329*$AM$30*$AM$34*(1-$AM$32)+AQ329*$AQ$30*$AQ$34*(1-$AQ$32)+AU329*$AU$30*$AU$34*(1-$AU$32)+Q330-R330+AW329+AX329+Advance!G304</f>
        <v>0.5330999999999998</v>
      </c>
      <c r="U330" s="132">
        <f t="shared" si="166"/>
        <v>0</v>
      </c>
      <c r="V330" s="165">
        <f t="shared" si="145"/>
        <v>0.5330999999999998</v>
      </c>
      <c r="W330" s="166">
        <f t="shared" si="158"/>
        <v>20.628</v>
      </c>
      <c r="X330" s="49"/>
      <c r="Y330" s="42">
        <f t="shared" si="137"/>
        <v>0</v>
      </c>
      <c r="Z330" s="46">
        <f t="shared" si="159"/>
        <v>0</v>
      </c>
      <c r="AA330" s="47">
        <f t="shared" si="146"/>
        <v>50</v>
      </c>
      <c r="AB330" s="48">
        <f t="shared" si="147"/>
        <v>0.5330999999999998</v>
      </c>
      <c r="AC330" s="49">
        <f t="shared" si="148"/>
        <v>11</v>
      </c>
      <c r="AD330" s="46">
        <f t="shared" si="160"/>
        <v>-11</v>
      </c>
      <c r="AE330" s="46">
        <f t="shared" si="149"/>
        <v>100</v>
      </c>
      <c r="AF330" s="50">
        <f t="shared" si="138"/>
        <v>0.40109999999999979</v>
      </c>
      <c r="AG330" s="42">
        <f t="shared" si="161"/>
        <v>5</v>
      </c>
      <c r="AH330" s="46">
        <f t="shared" si="162"/>
        <v>-5</v>
      </c>
      <c r="AI330" s="46">
        <f t="shared" si="150"/>
        <v>200</v>
      </c>
      <c r="AJ330" s="50">
        <f t="shared" si="139"/>
        <v>0.28109999999999979</v>
      </c>
      <c r="AK330" s="42">
        <f t="shared" si="151"/>
        <v>7</v>
      </c>
      <c r="AL330" s="46">
        <f t="shared" si="163"/>
        <v>-4</v>
      </c>
      <c r="AM330" s="46">
        <f t="shared" si="152"/>
        <v>398</v>
      </c>
      <c r="AN330" s="50">
        <f t="shared" si="140"/>
        <v>2.9099999999999793E-2</v>
      </c>
      <c r="AO330" s="42">
        <f t="shared" si="153"/>
        <v>0</v>
      </c>
      <c r="AP330" s="46">
        <f t="shared" si="164"/>
        <v>0</v>
      </c>
      <c r="AQ330" s="46">
        <f t="shared" si="154"/>
        <v>0</v>
      </c>
      <c r="AR330" s="50">
        <f t="shared" si="141"/>
        <v>2.9099999999999793E-2</v>
      </c>
      <c r="AS330" s="42">
        <f t="shared" si="155"/>
        <v>0</v>
      </c>
      <c r="AT330" s="46">
        <f t="shared" si="165"/>
        <v>0</v>
      </c>
      <c r="AU330" s="46">
        <f t="shared" si="156"/>
        <v>0</v>
      </c>
      <c r="AV330" s="51">
        <f t="shared" si="142"/>
        <v>2.9099999999999793E-2</v>
      </c>
      <c r="AW330" s="42">
        <f t="shared" si="143"/>
        <v>0</v>
      </c>
      <c r="AX330" s="43">
        <f t="shared" si="144"/>
        <v>2.9099999999999793E-2</v>
      </c>
      <c r="AY330" s="42">
        <f t="shared" si="167"/>
        <v>748</v>
      </c>
      <c r="AZ330" s="52">
        <f t="shared" si="168"/>
        <v>20.628</v>
      </c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  <c r="QQ330" s="35"/>
      <c r="QR330" s="35"/>
      <c r="QS330" s="35"/>
      <c r="QT330" s="35"/>
      <c r="QU330" s="35"/>
      <c r="QV330" s="35"/>
      <c r="QW330" s="35"/>
      <c r="QX330" s="35"/>
      <c r="QY330" s="35"/>
      <c r="QZ330" s="35"/>
      <c r="RA330" s="35"/>
      <c r="RB330" s="35"/>
      <c r="RC330" s="35"/>
      <c r="RD330" s="35"/>
      <c r="RE330" s="35"/>
      <c r="RF330" s="35"/>
      <c r="RG330" s="35"/>
      <c r="RH330" s="35"/>
      <c r="RI330" s="35"/>
      <c r="RJ330" s="35"/>
      <c r="RK330" s="35"/>
      <c r="RL330" s="35"/>
      <c r="RM330" s="35"/>
      <c r="RN330" s="35"/>
      <c r="RO330" s="35"/>
      <c r="RP330" s="35"/>
      <c r="RQ330" s="35"/>
      <c r="RR330" s="35"/>
      <c r="RS330" s="35"/>
      <c r="RT330" s="35"/>
      <c r="RU330" s="35"/>
      <c r="RV330" s="35"/>
      <c r="RW330" s="35"/>
      <c r="RX330" s="35"/>
      <c r="RY330" s="35"/>
      <c r="RZ330" s="35"/>
      <c r="SA330" s="35"/>
      <c r="SB330" s="35"/>
      <c r="SC330" s="35"/>
      <c r="SD330" s="35"/>
      <c r="SE330" s="35"/>
      <c r="SF330" s="35"/>
      <c r="SG330" s="35"/>
      <c r="SH330" s="35"/>
      <c r="SI330" s="35"/>
      <c r="SJ330" s="35"/>
      <c r="SK330" s="35"/>
      <c r="SL330" s="35"/>
      <c r="SM330" s="35"/>
      <c r="SN330" s="35"/>
      <c r="SO330" s="35"/>
      <c r="SP330" s="35"/>
      <c r="SQ330" s="35"/>
      <c r="SR330" s="35"/>
      <c r="SS330" s="35"/>
      <c r="ST330" s="35"/>
      <c r="SU330" s="35"/>
      <c r="SV330" s="35"/>
      <c r="SW330" s="35"/>
      <c r="SX330" s="35"/>
      <c r="SY330" s="35"/>
      <c r="SZ330" s="35"/>
      <c r="TA330" s="35"/>
      <c r="TB330" s="35"/>
      <c r="TC330" s="35"/>
      <c r="TD330" s="35"/>
      <c r="TE330" s="35"/>
      <c r="TF330" s="35"/>
      <c r="TG330" s="35"/>
      <c r="TH330" s="35"/>
      <c r="TI330" s="35"/>
      <c r="TJ330" s="35"/>
      <c r="TK330" s="35"/>
      <c r="TL330" s="35"/>
      <c r="TM330" s="35"/>
      <c r="TN330" s="35"/>
      <c r="TO330" s="35"/>
      <c r="TP330" s="35"/>
      <c r="TQ330" s="35"/>
      <c r="TR330" s="35"/>
      <c r="TS330" s="35"/>
      <c r="TT330" s="35"/>
      <c r="TU330" s="35"/>
      <c r="TV330" s="35"/>
      <c r="TW330" s="35"/>
      <c r="TX330" s="35"/>
      <c r="TY330" s="35"/>
      <c r="TZ330" s="35"/>
      <c r="UA330" s="35"/>
      <c r="UB330" s="35"/>
      <c r="UC330" s="35"/>
      <c r="UD330" s="35"/>
      <c r="UE330" s="35"/>
      <c r="UF330" s="35"/>
      <c r="UG330" s="35"/>
      <c r="UH330" s="35"/>
      <c r="UI330" s="35"/>
      <c r="UJ330" s="35"/>
      <c r="UK330" s="35"/>
      <c r="UL330" s="35"/>
      <c r="UM330" s="35"/>
      <c r="UN330" s="35"/>
      <c r="UO330" s="35"/>
      <c r="UP330" s="35"/>
      <c r="UQ330" s="35"/>
      <c r="UR330" s="35"/>
      <c r="US330" s="35"/>
      <c r="UT330" s="35"/>
      <c r="UU330" s="35"/>
      <c r="UV330" s="35"/>
      <c r="UW330" s="35"/>
      <c r="UX330" s="35"/>
      <c r="UY330" s="35"/>
      <c r="UZ330" s="35"/>
      <c r="VA330" s="35"/>
      <c r="VB330" s="35"/>
      <c r="VC330" s="35"/>
      <c r="VD330" s="35"/>
      <c r="VE330" s="35"/>
      <c r="VF330" s="35"/>
      <c r="VG330" s="35"/>
      <c r="VH330" s="35"/>
      <c r="VI330" s="35"/>
      <c r="VJ330" s="35"/>
      <c r="VK330" s="35"/>
      <c r="VL330" s="35"/>
      <c r="VM330" s="35"/>
      <c r="VN330" s="35"/>
      <c r="VO330" s="35"/>
      <c r="VP330" s="35"/>
      <c r="VQ330" s="35"/>
      <c r="VR330" s="35"/>
      <c r="VS330" s="35"/>
      <c r="VT330" s="35"/>
      <c r="VU330" s="35"/>
      <c r="VV330" s="35"/>
      <c r="VW330" s="35"/>
      <c r="VX330" s="35"/>
      <c r="VY330" s="35"/>
      <c r="VZ330" s="35"/>
      <c r="WA330" s="35"/>
      <c r="WB330" s="35"/>
      <c r="WC330" s="35"/>
      <c r="WD330" s="35"/>
      <c r="WE330" s="35"/>
      <c r="WF330" s="35"/>
      <c r="WG330" s="35"/>
      <c r="WH330" s="35"/>
      <c r="WI330" s="35"/>
      <c r="WJ330" s="35"/>
      <c r="WK330" s="35"/>
      <c r="WL330" s="35"/>
      <c r="WM330" s="35"/>
      <c r="WN330" s="35"/>
      <c r="WO330" s="35"/>
      <c r="WP330" s="35"/>
      <c r="WQ330" s="35"/>
      <c r="WR330" s="35"/>
      <c r="WS330" s="35"/>
      <c r="WT330" s="35"/>
      <c r="WU330" s="35"/>
      <c r="WV330" s="35"/>
      <c r="WW330" s="35"/>
      <c r="WX330" s="35"/>
      <c r="WY330" s="35"/>
      <c r="WZ330" s="35"/>
      <c r="XA330" s="35"/>
      <c r="XB330" s="35"/>
      <c r="XC330" s="35"/>
      <c r="XD330" s="35"/>
      <c r="XE330" s="35"/>
      <c r="XF330" s="35"/>
      <c r="XG330" s="35"/>
      <c r="XH330" s="35"/>
      <c r="XI330" s="35"/>
      <c r="XJ330" s="35"/>
      <c r="XK330" s="35"/>
      <c r="XL330" s="35"/>
      <c r="XM330" s="35"/>
      <c r="XN330" s="35"/>
      <c r="XO330" s="35"/>
      <c r="XP330" s="35"/>
      <c r="XQ330" s="35"/>
      <c r="XR330" s="35"/>
      <c r="XS330" s="35"/>
      <c r="XT330" s="35"/>
      <c r="XU330" s="35"/>
      <c r="XV330" s="35"/>
      <c r="XW330" s="35"/>
      <c r="XX330" s="35"/>
      <c r="XY330" s="35"/>
      <c r="XZ330" s="35"/>
      <c r="YA330" s="35"/>
      <c r="YB330" s="35"/>
      <c r="YC330" s="35"/>
      <c r="YD330" s="35"/>
      <c r="YE330" s="35"/>
      <c r="YF330" s="35"/>
      <c r="YG330" s="35"/>
      <c r="YH330" s="35"/>
      <c r="YI330" s="35"/>
      <c r="YJ330" s="35"/>
      <c r="YK330" s="35"/>
      <c r="YL330" s="35"/>
      <c r="YM330" s="35"/>
      <c r="YN330" s="35"/>
      <c r="YO330" s="35"/>
      <c r="YP330" s="35"/>
      <c r="YQ330" s="35"/>
      <c r="YR330" s="35"/>
      <c r="YS330" s="35"/>
      <c r="YT330" s="35"/>
      <c r="YU330" s="35"/>
      <c r="YV330" s="35"/>
      <c r="YW330" s="35"/>
      <c r="YX330" s="35"/>
      <c r="YY330" s="35"/>
      <c r="YZ330" s="35"/>
      <c r="ZA330" s="35"/>
      <c r="ZB330" s="35"/>
      <c r="ZC330" s="35"/>
      <c r="ZD330" s="35"/>
      <c r="ZE330" s="35"/>
      <c r="ZF330" s="35"/>
      <c r="ZG330" s="35"/>
      <c r="ZH330" s="35"/>
      <c r="ZI330" s="35"/>
      <c r="ZJ330" s="35"/>
      <c r="ZK330" s="35"/>
      <c r="ZL330" s="35"/>
      <c r="ZM330" s="35"/>
      <c r="ZN330" s="35"/>
      <c r="ZO330" s="35"/>
      <c r="ZP330" s="35"/>
      <c r="ZQ330" s="35"/>
      <c r="ZR330" s="35"/>
      <c r="ZS330" s="35"/>
      <c r="ZT330" s="35"/>
      <c r="ZU330" s="35"/>
      <c r="ZV330" s="35"/>
      <c r="ZW330" s="35"/>
      <c r="ZX330" s="35"/>
      <c r="ZY330" s="35"/>
      <c r="ZZ330" s="35"/>
      <c r="AAA330" s="35"/>
      <c r="AAB330" s="35"/>
      <c r="AAC330" s="35"/>
      <c r="AAD330" s="35"/>
      <c r="AAE330" s="35"/>
      <c r="AAF330" s="35"/>
      <c r="AAG330" s="35"/>
      <c r="AAH330" s="35"/>
      <c r="AAI330" s="35"/>
      <c r="AAJ330" s="35"/>
      <c r="AAK330" s="35"/>
      <c r="AAL330" s="35"/>
      <c r="AAM330" s="35"/>
      <c r="AAN330" s="35"/>
      <c r="AAO330" s="35"/>
      <c r="AAP330" s="35"/>
      <c r="AAQ330" s="35"/>
      <c r="AAR330" s="35"/>
      <c r="AAS330" s="35"/>
      <c r="AAT330" s="35"/>
      <c r="AAU330" s="35"/>
      <c r="AAV330" s="35"/>
      <c r="AAW330" s="35"/>
      <c r="AAX330" s="35"/>
      <c r="AAY330" s="35"/>
      <c r="AAZ330" s="35"/>
      <c r="ABA330" s="35"/>
      <c r="ABB330" s="35"/>
      <c r="ABC330" s="35"/>
      <c r="ABD330" s="35"/>
      <c r="ABE330" s="35"/>
      <c r="ABF330" s="35"/>
      <c r="ABG330" s="35"/>
      <c r="ABH330" s="35"/>
      <c r="ABI330" s="35"/>
      <c r="ABJ330" s="35"/>
      <c r="ABK330" s="35"/>
      <c r="ABL330" s="35"/>
      <c r="ABM330" s="35"/>
      <c r="ABN330" s="35"/>
      <c r="ABO330" s="35"/>
      <c r="ABP330" s="35"/>
      <c r="ABQ330" s="35"/>
      <c r="ABR330" s="35"/>
      <c r="ABS330" s="35"/>
      <c r="ABT330" s="35"/>
      <c r="ABU330" s="35"/>
      <c r="ABV330" s="35"/>
      <c r="ABW330" s="35"/>
      <c r="ABX330" s="35"/>
      <c r="ABY330" s="35"/>
      <c r="ABZ330" s="35"/>
      <c r="ACA330" s="35"/>
      <c r="ACB330" s="35"/>
      <c r="ACC330" s="35"/>
      <c r="ACD330" s="35"/>
      <c r="ACE330" s="35"/>
      <c r="ACF330" s="35"/>
      <c r="ACG330" s="35"/>
      <c r="ACH330" s="35"/>
      <c r="ACI330" s="35"/>
      <c r="ACJ330" s="35"/>
      <c r="ACK330" s="35"/>
      <c r="ACL330" s="35"/>
      <c r="ACM330" s="35"/>
      <c r="ACN330" s="35"/>
      <c r="ACO330" s="35"/>
      <c r="ACP330" s="35"/>
      <c r="ACQ330" s="35"/>
      <c r="ACR330" s="35"/>
      <c r="ACS330" s="35"/>
      <c r="ACT330" s="35"/>
      <c r="ACU330" s="35"/>
      <c r="ACV330" s="35"/>
      <c r="ACW330" s="35"/>
      <c r="ACX330" s="35"/>
      <c r="ACY330" s="35"/>
      <c r="ACZ330" s="35"/>
      <c r="ADA330" s="35"/>
      <c r="ADB330" s="35"/>
      <c r="ADC330" s="35"/>
      <c r="ADD330" s="35"/>
      <c r="ADE330" s="35"/>
      <c r="ADF330" s="35"/>
      <c r="ADG330" s="35"/>
      <c r="ADH330" s="35"/>
      <c r="ADI330" s="35"/>
      <c r="ADJ330" s="35"/>
      <c r="ADK330" s="35"/>
      <c r="ADL330" s="35"/>
      <c r="ADM330" s="35"/>
      <c r="ADN330" s="35"/>
      <c r="ADO330" s="35"/>
      <c r="ADP330" s="35"/>
      <c r="ADQ330" s="35"/>
      <c r="ADR330" s="35"/>
      <c r="ADS330" s="35"/>
      <c r="ADT330" s="35"/>
      <c r="ADU330" s="35"/>
      <c r="ADV330" s="35"/>
      <c r="ADW330" s="35"/>
      <c r="ADX330" s="35"/>
      <c r="ADY330" s="35"/>
      <c r="ADZ330" s="35"/>
      <c r="AEA330" s="35"/>
      <c r="AEB330" s="35"/>
      <c r="AEC330" s="35"/>
      <c r="AED330" s="35"/>
      <c r="AEE330" s="35"/>
      <c r="AEF330" s="35"/>
      <c r="AEG330" s="35"/>
      <c r="AEH330" s="35"/>
      <c r="AEI330" s="35"/>
      <c r="AEJ330" s="35"/>
      <c r="AEK330" s="35"/>
      <c r="AEL330" s="35"/>
      <c r="AEM330" s="35"/>
      <c r="AEN330" s="35"/>
      <c r="AEO330" s="35"/>
      <c r="AEP330" s="35"/>
      <c r="AEQ330" s="35"/>
      <c r="AER330" s="35"/>
      <c r="AES330" s="35"/>
      <c r="AET330" s="35"/>
      <c r="AEU330" s="35"/>
      <c r="AEV330" s="35"/>
      <c r="AEW330" s="35"/>
      <c r="AEX330" s="35"/>
      <c r="AEY330" s="35"/>
      <c r="AEZ330" s="35"/>
      <c r="AFA330" s="35"/>
      <c r="AFB330" s="35"/>
      <c r="AFC330" s="35"/>
      <c r="AFD330" s="35"/>
      <c r="AFE330" s="35"/>
      <c r="AFF330" s="35"/>
      <c r="AFG330" s="35"/>
      <c r="AFH330" s="35"/>
      <c r="AFI330" s="35"/>
      <c r="AFJ330" s="35"/>
      <c r="AFK330" s="35"/>
      <c r="AFL330" s="35"/>
      <c r="AFM330" s="35"/>
      <c r="AFN330" s="35"/>
      <c r="AFO330" s="35"/>
      <c r="AFP330" s="35"/>
      <c r="AFQ330" s="35"/>
      <c r="AFR330" s="35"/>
      <c r="AFS330" s="35"/>
      <c r="AFT330" s="35"/>
      <c r="AFU330" s="35"/>
      <c r="AFV330" s="35"/>
      <c r="AFW330" s="35"/>
      <c r="AFX330" s="35"/>
      <c r="AFY330" s="35"/>
      <c r="AFZ330" s="35"/>
      <c r="AGA330" s="35"/>
      <c r="AGB330" s="35"/>
      <c r="AGC330" s="35"/>
      <c r="AGD330" s="35"/>
      <c r="AGE330" s="35"/>
      <c r="AGF330" s="35"/>
      <c r="AGG330" s="35"/>
      <c r="AGH330" s="35"/>
      <c r="AGI330" s="35"/>
      <c r="AGJ330" s="35"/>
      <c r="AGK330" s="35"/>
      <c r="AGL330" s="35"/>
      <c r="AGM330" s="35"/>
      <c r="AGN330" s="35"/>
      <c r="AGO330" s="35"/>
      <c r="AGP330" s="35"/>
      <c r="AGQ330" s="35"/>
      <c r="AGR330" s="35"/>
      <c r="AGS330" s="35"/>
      <c r="AGT330" s="35"/>
      <c r="AGU330" s="35"/>
      <c r="AGV330" s="35"/>
      <c r="AGW330" s="35"/>
      <c r="AGX330" s="35"/>
      <c r="AGY330" s="35"/>
      <c r="AGZ330" s="35"/>
      <c r="AHA330" s="35"/>
      <c r="AHB330" s="35"/>
      <c r="AHC330" s="35"/>
      <c r="AHD330" s="35"/>
      <c r="AHE330" s="35"/>
      <c r="AHF330" s="35"/>
      <c r="AHG330" s="35"/>
      <c r="AHH330" s="35"/>
      <c r="AHI330" s="35"/>
      <c r="AHJ330" s="35"/>
      <c r="AHK330" s="35"/>
      <c r="AHL330" s="35"/>
      <c r="AHM330" s="35"/>
      <c r="AHN330" s="35"/>
      <c r="AHO330" s="35"/>
      <c r="AHP330" s="35"/>
      <c r="AHQ330" s="35"/>
      <c r="AHR330" s="35"/>
      <c r="AHS330" s="35"/>
      <c r="AHT330" s="35"/>
      <c r="AHU330" s="35"/>
      <c r="AHV330" s="35"/>
      <c r="AHW330" s="35"/>
      <c r="AHX330" s="35"/>
      <c r="AHY330" s="35"/>
      <c r="AHZ330" s="35"/>
      <c r="AIA330" s="35"/>
      <c r="AIB330" s="35"/>
      <c r="AIC330" s="35"/>
      <c r="AID330" s="35"/>
      <c r="AIE330" s="35"/>
      <c r="AIF330" s="35"/>
      <c r="AIG330" s="35"/>
      <c r="AIH330" s="35"/>
      <c r="AII330" s="35"/>
      <c r="AIJ330" s="35"/>
      <c r="AIK330" s="35"/>
      <c r="AIL330" s="35"/>
      <c r="AIM330" s="35"/>
      <c r="AIN330" s="35"/>
      <c r="AIO330" s="35"/>
      <c r="AIP330" s="35"/>
      <c r="AIQ330" s="35"/>
      <c r="AIR330" s="35"/>
      <c r="AIS330" s="35"/>
      <c r="AIT330" s="35"/>
      <c r="AIU330" s="35"/>
      <c r="AIV330" s="35"/>
      <c r="AIW330" s="35"/>
      <c r="AIX330" s="35"/>
      <c r="AIY330" s="35"/>
      <c r="AIZ330" s="35"/>
      <c r="AJA330" s="35"/>
      <c r="AJB330" s="35"/>
      <c r="AJC330" s="35"/>
      <c r="AJD330" s="35"/>
      <c r="AJE330" s="35"/>
      <c r="AJF330" s="35"/>
      <c r="AJG330" s="35"/>
      <c r="AJH330" s="35"/>
      <c r="AJI330" s="35"/>
      <c r="AJJ330" s="35"/>
      <c r="AJK330" s="35"/>
      <c r="AJL330" s="35"/>
      <c r="AJM330" s="35"/>
      <c r="AJN330" s="35"/>
      <c r="AJO330" s="35"/>
      <c r="AJP330" s="35"/>
      <c r="AJQ330" s="35"/>
      <c r="AJR330" s="35"/>
      <c r="AJS330" s="35"/>
      <c r="AJT330" s="35"/>
      <c r="AJU330" s="35"/>
      <c r="AJV330" s="35"/>
      <c r="AJW330" s="35"/>
      <c r="AJX330" s="35"/>
      <c r="AJY330" s="35"/>
      <c r="AJZ330" s="35"/>
      <c r="AKA330" s="35"/>
      <c r="AKB330" s="35"/>
      <c r="AKC330" s="35"/>
      <c r="AKD330" s="35"/>
      <c r="AKE330" s="35"/>
      <c r="AKF330" s="35"/>
      <c r="AKG330" s="35"/>
      <c r="AKH330" s="35"/>
      <c r="AKI330" s="35"/>
      <c r="AKJ330" s="35"/>
      <c r="AKK330" s="35"/>
      <c r="AKL330" s="35"/>
      <c r="AKM330" s="35"/>
      <c r="AKN330" s="35"/>
      <c r="AKO330" s="35"/>
      <c r="AKP330" s="35"/>
      <c r="AKQ330" s="35"/>
      <c r="AKR330" s="35"/>
      <c r="AKS330" s="35"/>
      <c r="AKT330" s="35"/>
      <c r="AKU330" s="35"/>
      <c r="AKV330" s="35"/>
      <c r="AKW330" s="35"/>
      <c r="AKX330" s="35"/>
      <c r="AKY330" s="35"/>
      <c r="AKZ330" s="35"/>
      <c r="ALA330" s="35"/>
      <c r="ALB330" s="35"/>
      <c r="ALC330" s="35"/>
      <c r="ALD330" s="35"/>
      <c r="ALE330" s="35"/>
      <c r="ALF330" s="35"/>
      <c r="ALG330" s="35"/>
      <c r="ALH330" s="35"/>
      <c r="ALI330" s="35"/>
      <c r="ALJ330" s="35"/>
      <c r="ALK330" s="35"/>
      <c r="ALL330" s="35"/>
      <c r="ALM330" s="35"/>
      <c r="ALN330" s="35"/>
      <c r="ALO330" s="35"/>
      <c r="ALP330" s="35"/>
      <c r="ALQ330" s="35"/>
      <c r="ALR330" s="35"/>
      <c r="ALS330" s="35"/>
      <c r="ALT330" s="35"/>
      <c r="ALU330" s="35"/>
      <c r="ALV330" s="35"/>
      <c r="ALW330" s="35"/>
      <c r="ALX330" s="35"/>
      <c r="ALY330" s="35"/>
      <c r="ALZ330" s="35"/>
      <c r="AMA330" s="35"/>
    </row>
    <row r="331" spans="14:1015">
      <c r="N331" s="3">
        <f>Y331*info!T$4+AC331*info!T$5+AG331*info!T$6+AK331*info!T$7+N330</f>
        <v>9.9167999999999861</v>
      </c>
      <c r="P331" s="45">
        <v>291</v>
      </c>
      <c r="Q331" s="131"/>
      <c r="R331" s="131"/>
      <c r="S331" s="161">
        <f t="shared" si="157"/>
        <v>5.4715810276679863E-2</v>
      </c>
      <c r="T331" s="169">
        <f>AA330*$AA$30*$AA$34*(1-$AA$32)+AE330*$AE$30*$AE$34*(1-$AE$32)+AI330*$AI$30*$AI$34*(1-$AI$32)+AM330*$AM$30*$AM$34*(1-$AM$32)+AQ330*$AQ$30*$AQ$34*(1-$AQ$32)+AU330*$AU$30*$AU$34*(1-$AU$32)+Q331-R331+AW330+AX330+Advance!G305</f>
        <v>0.54479999999999984</v>
      </c>
      <c r="U331" s="132">
        <f t="shared" si="166"/>
        <v>0</v>
      </c>
      <c r="V331" s="165">
        <f t="shared" si="145"/>
        <v>0.54479999999999984</v>
      </c>
      <c r="W331" s="166">
        <f t="shared" si="158"/>
        <v>20.7</v>
      </c>
      <c r="X331" s="49"/>
      <c r="Y331" s="42">
        <f t="shared" si="137"/>
        <v>0</v>
      </c>
      <c r="Z331" s="46">
        <f t="shared" si="159"/>
        <v>0</v>
      </c>
      <c r="AA331" s="47">
        <f t="shared" si="146"/>
        <v>50</v>
      </c>
      <c r="AB331" s="48">
        <f t="shared" si="147"/>
        <v>0.54479999999999984</v>
      </c>
      <c r="AC331" s="49">
        <f t="shared" si="148"/>
        <v>10</v>
      </c>
      <c r="AD331" s="46">
        <f t="shared" si="160"/>
        <v>-10</v>
      </c>
      <c r="AE331" s="46">
        <f t="shared" si="149"/>
        <v>100</v>
      </c>
      <c r="AF331" s="50">
        <f t="shared" si="138"/>
        <v>0.42479999999999984</v>
      </c>
      <c r="AG331" s="42">
        <f t="shared" si="161"/>
        <v>8</v>
      </c>
      <c r="AH331" s="46">
        <f t="shared" si="162"/>
        <v>-8</v>
      </c>
      <c r="AI331" s="46">
        <f t="shared" si="150"/>
        <v>200</v>
      </c>
      <c r="AJ331" s="50">
        <f t="shared" si="139"/>
        <v>0.23279999999999984</v>
      </c>
      <c r="AK331" s="42">
        <f t="shared" si="151"/>
        <v>6</v>
      </c>
      <c r="AL331" s="46">
        <f t="shared" si="163"/>
        <v>-4</v>
      </c>
      <c r="AM331" s="46">
        <f t="shared" si="152"/>
        <v>400</v>
      </c>
      <c r="AN331" s="50">
        <f t="shared" si="140"/>
        <v>1.6799999999999871E-2</v>
      </c>
      <c r="AO331" s="42">
        <f t="shared" si="153"/>
        <v>0</v>
      </c>
      <c r="AP331" s="46">
        <f t="shared" si="164"/>
        <v>0</v>
      </c>
      <c r="AQ331" s="46">
        <f t="shared" si="154"/>
        <v>0</v>
      </c>
      <c r="AR331" s="50">
        <f t="shared" si="141"/>
        <v>1.6799999999999871E-2</v>
      </c>
      <c r="AS331" s="42">
        <f t="shared" si="155"/>
        <v>0</v>
      </c>
      <c r="AT331" s="46">
        <f t="shared" si="165"/>
        <v>0</v>
      </c>
      <c r="AU331" s="46">
        <f t="shared" si="156"/>
        <v>0</v>
      </c>
      <c r="AV331" s="51">
        <f t="shared" si="142"/>
        <v>1.6799999999999871E-2</v>
      </c>
      <c r="AW331" s="42">
        <f t="shared" si="143"/>
        <v>0</v>
      </c>
      <c r="AX331" s="43">
        <f t="shared" si="144"/>
        <v>1.6799999999999871E-2</v>
      </c>
      <c r="AY331" s="42">
        <f t="shared" si="167"/>
        <v>750</v>
      </c>
      <c r="AZ331" s="52">
        <f t="shared" si="168"/>
        <v>20.7</v>
      </c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  <c r="QQ331" s="35"/>
      <c r="QR331" s="35"/>
      <c r="QS331" s="35"/>
      <c r="QT331" s="35"/>
      <c r="QU331" s="35"/>
      <c r="QV331" s="35"/>
      <c r="QW331" s="35"/>
      <c r="QX331" s="35"/>
      <c r="QY331" s="35"/>
      <c r="QZ331" s="35"/>
      <c r="RA331" s="35"/>
      <c r="RB331" s="35"/>
      <c r="RC331" s="35"/>
      <c r="RD331" s="35"/>
      <c r="RE331" s="35"/>
      <c r="RF331" s="35"/>
      <c r="RG331" s="35"/>
      <c r="RH331" s="35"/>
      <c r="RI331" s="35"/>
      <c r="RJ331" s="35"/>
      <c r="RK331" s="35"/>
      <c r="RL331" s="35"/>
      <c r="RM331" s="35"/>
      <c r="RN331" s="35"/>
      <c r="RO331" s="35"/>
      <c r="RP331" s="35"/>
      <c r="RQ331" s="35"/>
      <c r="RR331" s="35"/>
      <c r="RS331" s="35"/>
      <c r="RT331" s="35"/>
      <c r="RU331" s="35"/>
      <c r="RV331" s="35"/>
      <c r="RW331" s="35"/>
      <c r="RX331" s="35"/>
      <c r="RY331" s="35"/>
      <c r="RZ331" s="35"/>
      <c r="SA331" s="35"/>
      <c r="SB331" s="35"/>
      <c r="SC331" s="35"/>
      <c r="SD331" s="35"/>
      <c r="SE331" s="35"/>
      <c r="SF331" s="35"/>
      <c r="SG331" s="35"/>
      <c r="SH331" s="35"/>
      <c r="SI331" s="35"/>
      <c r="SJ331" s="35"/>
      <c r="SK331" s="35"/>
      <c r="SL331" s="35"/>
      <c r="SM331" s="35"/>
      <c r="SN331" s="35"/>
      <c r="SO331" s="35"/>
      <c r="SP331" s="35"/>
      <c r="SQ331" s="35"/>
      <c r="SR331" s="35"/>
      <c r="SS331" s="35"/>
      <c r="ST331" s="35"/>
      <c r="SU331" s="35"/>
      <c r="SV331" s="35"/>
      <c r="SW331" s="35"/>
      <c r="SX331" s="35"/>
      <c r="SY331" s="35"/>
      <c r="SZ331" s="35"/>
      <c r="TA331" s="35"/>
      <c r="TB331" s="35"/>
      <c r="TC331" s="35"/>
      <c r="TD331" s="35"/>
      <c r="TE331" s="35"/>
      <c r="TF331" s="35"/>
      <c r="TG331" s="35"/>
      <c r="TH331" s="35"/>
      <c r="TI331" s="35"/>
      <c r="TJ331" s="35"/>
      <c r="TK331" s="35"/>
      <c r="TL331" s="35"/>
      <c r="TM331" s="35"/>
      <c r="TN331" s="35"/>
      <c r="TO331" s="35"/>
      <c r="TP331" s="35"/>
      <c r="TQ331" s="35"/>
      <c r="TR331" s="35"/>
      <c r="TS331" s="35"/>
      <c r="TT331" s="35"/>
      <c r="TU331" s="35"/>
      <c r="TV331" s="35"/>
      <c r="TW331" s="35"/>
      <c r="TX331" s="35"/>
      <c r="TY331" s="35"/>
      <c r="TZ331" s="35"/>
      <c r="UA331" s="35"/>
      <c r="UB331" s="35"/>
      <c r="UC331" s="35"/>
      <c r="UD331" s="35"/>
      <c r="UE331" s="35"/>
      <c r="UF331" s="35"/>
      <c r="UG331" s="35"/>
      <c r="UH331" s="35"/>
      <c r="UI331" s="35"/>
      <c r="UJ331" s="35"/>
      <c r="UK331" s="35"/>
      <c r="UL331" s="35"/>
      <c r="UM331" s="35"/>
      <c r="UN331" s="35"/>
      <c r="UO331" s="35"/>
      <c r="UP331" s="35"/>
      <c r="UQ331" s="35"/>
      <c r="UR331" s="35"/>
      <c r="US331" s="35"/>
      <c r="UT331" s="35"/>
      <c r="UU331" s="35"/>
      <c r="UV331" s="35"/>
      <c r="UW331" s="35"/>
      <c r="UX331" s="35"/>
      <c r="UY331" s="35"/>
      <c r="UZ331" s="35"/>
      <c r="VA331" s="35"/>
      <c r="VB331" s="35"/>
      <c r="VC331" s="35"/>
      <c r="VD331" s="35"/>
      <c r="VE331" s="35"/>
      <c r="VF331" s="35"/>
      <c r="VG331" s="35"/>
      <c r="VH331" s="35"/>
      <c r="VI331" s="35"/>
      <c r="VJ331" s="35"/>
      <c r="VK331" s="35"/>
      <c r="VL331" s="35"/>
      <c r="VM331" s="35"/>
      <c r="VN331" s="35"/>
      <c r="VO331" s="35"/>
      <c r="VP331" s="35"/>
      <c r="VQ331" s="35"/>
      <c r="VR331" s="35"/>
      <c r="VS331" s="35"/>
      <c r="VT331" s="35"/>
      <c r="VU331" s="35"/>
      <c r="VV331" s="35"/>
      <c r="VW331" s="35"/>
      <c r="VX331" s="35"/>
      <c r="VY331" s="35"/>
      <c r="VZ331" s="35"/>
      <c r="WA331" s="35"/>
      <c r="WB331" s="35"/>
      <c r="WC331" s="35"/>
      <c r="WD331" s="35"/>
      <c r="WE331" s="35"/>
      <c r="WF331" s="35"/>
      <c r="WG331" s="35"/>
      <c r="WH331" s="35"/>
      <c r="WI331" s="35"/>
      <c r="WJ331" s="35"/>
      <c r="WK331" s="35"/>
      <c r="WL331" s="35"/>
      <c r="WM331" s="35"/>
      <c r="WN331" s="35"/>
      <c r="WO331" s="35"/>
      <c r="WP331" s="35"/>
      <c r="WQ331" s="35"/>
      <c r="WR331" s="35"/>
      <c r="WS331" s="35"/>
      <c r="WT331" s="35"/>
      <c r="WU331" s="35"/>
      <c r="WV331" s="35"/>
      <c r="WW331" s="35"/>
      <c r="WX331" s="35"/>
      <c r="WY331" s="35"/>
      <c r="WZ331" s="35"/>
      <c r="XA331" s="35"/>
      <c r="XB331" s="35"/>
      <c r="XC331" s="35"/>
      <c r="XD331" s="35"/>
      <c r="XE331" s="35"/>
      <c r="XF331" s="35"/>
      <c r="XG331" s="35"/>
      <c r="XH331" s="35"/>
      <c r="XI331" s="35"/>
      <c r="XJ331" s="35"/>
      <c r="XK331" s="35"/>
      <c r="XL331" s="35"/>
      <c r="XM331" s="35"/>
      <c r="XN331" s="35"/>
      <c r="XO331" s="35"/>
      <c r="XP331" s="35"/>
      <c r="XQ331" s="35"/>
      <c r="XR331" s="35"/>
      <c r="XS331" s="35"/>
      <c r="XT331" s="35"/>
      <c r="XU331" s="35"/>
      <c r="XV331" s="35"/>
      <c r="XW331" s="35"/>
      <c r="XX331" s="35"/>
      <c r="XY331" s="35"/>
      <c r="XZ331" s="35"/>
      <c r="YA331" s="35"/>
      <c r="YB331" s="35"/>
      <c r="YC331" s="35"/>
      <c r="YD331" s="35"/>
      <c r="YE331" s="35"/>
      <c r="YF331" s="35"/>
      <c r="YG331" s="35"/>
      <c r="YH331" s="35"/>
      <c r="YI331" s="35"/>
      <c r="YJ331" s="35"/>
      <c r="YK331" s="35"/>
      <c r="YL331" s="35"/>
      <c r="YM331" s="35"/>
      <c r="YN331" s="35"/>
      <c r="YO331" s="35"/>
      <c r="YP331" s="35"/>
      <c r="YQ331" s="35"/>
      <c r="YR331" s="35"/>
      <c r="YS331" s="35"/>
      <c r="YT331" s="35"/>
      <c r="YU331" s="35"/>
      <c r="YV331" s="35"/>
      <c r="YW331" s="35"/>
      <c r="YX331" s="35"/>
      <c r="YY331" s="35"/>
      <c r="YZ331" s="35"/>
      <c r="ZA331" s="35"/>
      <c r="ZB331" s="35"/>
      <c r="ZC331" s="35"/>
      <c r="ZD331" s="35"/>
      <c r="ZE331" s="35"/>
      <c r="ZF331" s="35"/>
      <c r="ZG331" s="35"/>
      <c r="ZH331" s="35"/>
      <c r="ZI331" s="35"/>
      <c r="ZJ331" s="35"/>
      <c r="ZK331" s="35"/>
      <c r="ZL331" s="35"/>
      <c r="ZM331" s="35"/>
      <c r="ZN331" s="35"/>
      <c r="ZO331" s="35"/>
      <c r="ZP331" s="35"/>
      <c r="ZQ331" s="35"/>
      <c r="ZR331" s="35"/>
      <c r="ZS331" s="35"/>
      <c r="ZT331" s="35"/>
      <c r="ZU331" s="35"/>
      <c r="ZV331" s="35"/>
      <c r="ZW331" s="35"/>
      <c r="ZX331" s="35"/>
      <c r="ZY331" s="35"/>
      <c r="ZZ331" s="35"/>
      <c r="AAA331" s="35"/>
      <c r="AAB331" s="35"/>
      <c r="AAC331" s="35"/>
      <c r="AAD331" s="35"/>
      <c r="AAE331" s="35"/>
      <c r="AAF331" s="35"/>
      <c r="AAG331" s="35"/>
      <c r="AAH331" s="35"/>
      <c r="AAI331" s="35"/>
      <c r="AAJ331" s="35"/>
      <c r="AAK331" s="35"/>
      <c r="AAL331" s="35"/>
      <c r="AAM331" s="35"/>
      <c r="AAN331" s="35"/>
      <c r="AAO331" s="35"/>
      <c r="AAP331" s="35"/>
      <c r="AAQ331" s="35"/>
      <c r="AAR331" s="35"/>
      <c r="AAS331" s="35"/>
      <c r="AAT331" s="35"/>
      <c r="AAU331" s="35"/>
      <c r="AAV331" s="35"/>
      <c r="AAW331" s="35"/>
      <c r="AAX331" s="35"/>
      <c r="AAY331" s="35"/>
      <c r="AAZ331" s="35"/>
      <c r="ABA331" s="35"/>
      <c r="ABB331" s="35"/>
      <c r="ABC331" s="35"/>
      <c r="ABD331" s="35"/>
      <c r="ABE331" s="35"/>
      <c r="ABF331" s="35"/>
      <c r="ABG331" s="35"/>
      <c r="ABH331" s="35"/>
      <c r="ABI331" s="35"/>
      <c r="ABJ331" s="35"/>
      <c r="ABK331" s="35"/>
      <c r="ABL331" s="35"/>
      <c r="ABM331" s="35"/>
      <c r="ABN331" s="35"/>
      <c r="ABO331" s="35"/>
      <c r="ABP331" s="35"/>
      <c r="ABQ331" s="35"/>
      <c r="ABR331" s="35"/>
      <c r="ABS331" s="35"/>
      <c r="ABT331" s="35"/>
      <c r="ABU331" s="35"/>
      <c r="ABV331" s="35"/>
      <c r="ABW331" s="35"/>
      <c r="ABX331" s="35"/>
      <c r="ABY331" s="35"/>
      <c r="ABZ331" s="35"/>
      <c r="ACA331" s="35"/>
      <c r="ACB331" s="35"/>
      <c r="ACC331" s="35"/>
      <c r="ACD331" s="35"/>
      <c r="ACE331" s="35"/>
      <c r="ACF331" s="35"/>
      <c r="ACG331" s="35"/>
      <c r="ACH331" s="35"/>
      <c r="ACI331" s="35"/>
      <c r="ACJ331" s="35"/>
      <c r="ACK331" s="35"/>
      <c r="ACL331" s="35"/>
      <c r="ACM331" s="35"/>
      <c r="ACN331" s="35"/>
      <c r="ACO331" s="35"/>
      <c r="ACP331" s="35"/>
      <c r="ACQ331" s="35"/>
      <c r="ACR331" s="35"/>
      <c r="ACS331" s="35"/>
      <c r="ACT331" s="35"/>
      <c r="ACU331" s="35"/>
      <c r="ACV331" s="35"/>
      <c r="ACW331" s="35"/>
      <c r="ACX331" s="35"/>
      <c r="ACY331" s="35"/>
      <c r="ACZ331" s="35"/>
      <c r="ADA331" s="35"/>
      <c r="ADB331" s="35"/>
      <c r="ADC331" s="35"/>
      <c r="ADD331" s="35"/>
      <c r="ADE331" s="35"/>
      <c r="ADF331" s="35"/>
      <c r="ADG331" s="35"/>
      <c r="ADH331" s="35"/>
      <c r="ADI331" s="35"/>
      <c r="ADJ331" s="35"/>
      <c r="ADK331" s="35"/>
      <c r="ADL331" s="35"/>
      <c r="ADM331" s="35"/>
      <c r="ADN331" s="35"/>
      <c r="ADO331" s="35"/>
      <c r="ADP331" s="35"/>
      <c r="ADQ331" s="35"/>
      <c r="ADR331" s="35"/>
      <c r="ADS331" s="35"/>
      <c r="ADT331" s="35"/>
      <c r="ADU331" s="35"/>
      <c r="ADV331" s="35"/>
      <c r="ADW331" s="35"/>
      <c r="ADX331" s="35"/>
      <c r="ADY331" s="35"/>
      <c r="ADZ331" s="35"/>
      <c r="AEA331" s="35"/>
      <c r="AEB331" s="35"/>
      <c r="AEC331" s="35"/>
      <c r="AED331" s="35"/>
      <c r="AEE331" s="35"/>
      <c r="AEF331" s="35"/>
      <c r="AEG331" s="35"/>
      <c r="AEH331" s="35"/>
      <c r="AEI331" s="35"/>
      <c r="AEJ331" s="35"/>
      <c r="AEK331" s="35"/>
      <c r="AEL331" s="35"/>
      <c r="AEM331" s="35"/>
      <c r="AEN331" s="35"/>
      <c r="AEO331" s="35"/>
      <c r="AEP331" s="35"/>
      <c r="AEQ331" s="35"/>
      <c r="AER331" s="35"/>
      <c r="AES331" s="35"/>
      <c r="AET331" s="35"/>
      <c r="AEU331" s="35"/>
      <c r="AEV331" s="35"/>
      <c r="AEW331" s="35"/>
      <c r="AEX331" s="35"/>
      <c r="AEY331" s="35"/>
      <c r="AEZ331" s="35"/>
      <c r="AFA331" s="35"/>
      <c r="AFB331" s="35"/>
      <c r="AFC331" s="35"/>
      <c r="AFD331" s="35"/>
      <c r="AFE331" s="35"/>
      <c r="AFF331" s="35"/>
      <c r="AFG331" s="35"/>
      <c r="AFH331" s="35"/>
      <c r="AFI331" s="35"/>
      <c r="AFJ331" s="35"/>
      <c r="AFK331" s="35"/>
      <c r="AFL331" s="35"/>
      <c r="AFM331" s="35"/>
      <c r="AFN331" s="35"/>
      <c r="AFO331" s="35"/>
      <c r="AFP331" s="35"/>
      <c r="AFQ331" s="35"/>
      <c r="AFR331" s="35"/>
      <c r="AFS331" s="35"/>
      <c r="AFT331" s="35"/>
      <c r="AFU331" s="35"/>
      <c r="AFV331" s="35"/>
      <c r="AFW331" s="35"/>
      <c r="AFX331" s="35"/>
      <c r="AFY331" s="35"/>
      <c r="AFZ331" s="35"/>
      <c r="AGA331" s="35"/>
      <c r="AGB331" s="35"/>
      <c r="AGC331" s="35"/>
      <c r="AGD331" s="35"/>
      <c r="AGE331" s="35"/>
      <c r="AGF331" s="35"/>
      <c r="AGG331" s="35"/>
      <c r="AGH331" s="35"/>
      <c r="AGI331" s="35"/>
      <c r="AGJ331" s="35"/>
      <c r="AGK331" s="35"/>
      <c r="AGL331" s="35"/>
      <c r="AGM331" s="35"/>
      <c r="AGN331" s="35"/>
      <c r="AGO331" s="35"/>
      <c r="AGP331" s="35"/>
      <c r="AGQ331" s="35"/>
      <c r="AGR331" s="35"/>
      <c r="AGS331" s="35"/>
      <c r="AGT331" s="35"/>
      <c r="AGU331" s="35"/>
      <c r="AGV331" s="35"/>
      <c r="AGW331" s="35"/>
      <c r="AGX331" s="35"/>
      <c r="AGY331" s="35"/>
      <c r="AGZ331" s="35"/>
      <c r="AHA331" s="35"/>
      <c r="AHB331" s="35"/>
      <c r="AHC331" s="35"/>
      <c r="AHD331" s="35"/>
      <c r="AHE331" s="35"/>
      <c r="AHF331" s="35"/>
      <c r="AHG331" s="35"/>
      <c r="AHH331" s="35"/>
      <c r="AHI331" s="35"/>
      <c r="AHJ331" s="35"/>
      <c r="AHK331" s="35"/>
      <c r="AHL331" s="35"/>
      <c r="AHM331" s="35"/>
      <c r="AHN331" s="35"/>
      <c r="AHO331" s="35"/>
      <c r="AHP331" s="35"/>
      <c r="AHQ331" s="35"/>
      <c r="AHR331" s="35"/>
      <c r="AHS331" s="35"/>
      <c r="AHT331" s="35"/>
      <c r="AHU331" s="35"/>
      <c r="AHV331" s="35"/>
      <c r="AHW331" s="35"/>
      <c r="AHX331" s="35"/>
      <c r="AHY331" s="35"/>
      <c r="AHZ331" s="35"/>
      <c r="AIA331" s="35"/>
      <c r="AIB331" s="35"/>
      <c r="AIC331" s="35"/>
      <c r="AID331" s="35"/>
      <c r="AIE331" s="35"/>
      <c r="AIF331" s="35"/>
      <c r="AIG331" s="35"/>
      <c r="AIH331" s="35"/>
      <c r="AII331" s="35"/>
      <c r="AIJ331" s="35"/>
      <c r="AIK331" s="35"/>
      <c r="AIL331" s="35"/>
      <c r="AIM331" s="35"/>
      <c r="AIN331" s="35"/>
      <c r="AIO331" s="35"/>
      <c r="AIP331" s="35"/>
      <c r="AIQ331" s="35"/>
      <c r="AIR331" s="35"/>
      <c r="AIS331" s="35"/>
      <c r="AIT331" s="35"/>
      <c r="AIU331" s="35"/>
      <c r="AIV331" s="35"/>
      <c r="AIW331" s="35"/>
      <c r="AIX331" s="35"/>
      <c r="AIY331" s="35"/>
      <c r="AIZ331" s="35"/>
      <c r="AJA331" s="35"/>
      <c r="AJB331" s="35"/>
      <c r="AJC331" s="35"/>
      <c r="AJD331" s="35"/>
      <c r="AJE331" s="35"/>
      <c r="AJF331" s="35"/>
      <c r="AJG331" s="35"/>
      <c r="AJH331" s="35"/>
      <c r="AJI331" s="35"/>
      <c r="AJJ331" s="35"/>
      <c r="AJK331" s="35"/>
      <c r="AJL331" s="35"/>
      <c r="AJM331" s="35"/>
      <c r="AJN331" s="35"/>
      <c r="AJO331" s="35"/>
      <c r="AJP331" s="35"/>
      <c r="AJQ331" s="35"/>
      <c r="AJR331" s="35"/>
      <c r="AJS331" s="35"/>
      <c r="AJT331" s="35"/>
      <c r="AJU331" s="35"/>
      <c r="AJV331" s="35"/>
      <c r="AJW331" s="35"/>
      <c r="AJX331" s="35"/>
      <c r="AJY331" s="35"/>
      <c r="AJZ331" s="35"/>
      <c r="AKA331" s="35"/>
      <c r="AKB331" s="35"/>
      <c r="AKC331" s="35"/>
      <c r="AKD331" s="35"/>
      <c r="AKE331" s="35"/>
      <c r="AKF331" s="35"/>
      <c r="AKG331" s="35"/>
      <c r="AKH331" s="35"/>
      <c r="AKI331" s="35"/>
      <c r="AKJ331" s="35"/>
      <c r="AKK331" s="35"/>
      <c r="AKL331" s="35"/>
      <c r="AKM331" s="35"/>
      <c r="AKN331" s="35"/>
      <c r="AKO331" s="35"/>
      <c r="AKP331" s="35"/>
      <c r="AKQ331" s="35"/>
      <c r="AKR331" s="35"/>
      <c r="AKS331" s="35"/>
      <c r="AKT331" s="35"/>
      <c r="AKU331" s="35"/>
      <c r="AKV331" s="35"/>
      <c r="AKW331" s="35"/>
      <c r="AKX331" s="35"/>
      <c r="AKY331" s="35"/>
      <c r="AKZ331" s="35"/>
      <c r="ALA331" s="35"/>
      <c r="ALB331" s="35"/>
      <c r="ALC331" s="35"/>
      <c r="ALD331" s="35"/>
      <c r="ALE331" s="35"/>
      <c r="ALF331" s="35"/>
      <c r="ALG331" s="35"/>
      <c r="ALH331" s="35"/>
      <c r="ALI331" s="35"/>
      <c r="ALJ331" s="35"/>
      <c r="ALK331" s="35"/>
      <c r="ALL331" s="35"/>
      <c r="ALM331" s="35"/>
      <c r="ALN331" s="35"/>
      <c r="ALO331" s="35"/>
      <c r="ALP331" s="35"/>
      <c r="ALQ331" s="35"/>
      <c r="ALR331" s="35"/>
      <c r="ALS331" s="35"/>
      <c r="ALT331" s="35"/>
      <c r="ALU331" s="35"/>
      <c r="ALV331" s="35"/>
      <c r="ALW331" s="35"/>
      <c r="ALX331" s="35"/>
      <c r="ALY331" s="35"/>
      <c r="ALZ331" s="35"/>
      <c r="AMA331" s="35"/>
    </row>
    <row r="332" spans="14:1015">
      <c r="N332" s="3">
        <f>Y332*info!T$4+AC332*info!T$5+AG332*info!T$6+AK332*info!T$7+N331</f>
        <v>9.9875999999999863</v>
      </c>
      <c r="P332" s="45">
        <v>292</v>
      </c>
      <c r="Q332" s="131"/>
      <c r="R332" s="131"/>
      <c r="S332" s="161">
        <f t="shared" si="157"/>
        <v>5.4879446640316215E-2</v>
      </c>
      <c r="T332" s="169">
        <f>AA331*$AA$30*$AA$34*(1-$AA$32)+AE331*$AE$30*$AE$34*(1-$AE$32)+AI331*$AI$30*$AI$34*(1-$AI$32)+AM331*$AM$30*$AM$34*(1-$AM$32)+AQ331*$AQ$30*$AQ$34*(1-$AQ$32)+AU331*$AU$30*$AU$34*(1-$AU$32)+Q332-R332+AW331+AX331+Advance!G306</f>
        <v>0.53429999999999978</v>
      </c>
      <c r="U332" s="132">
        <f t="shared" si="166"/>
        <v>0</v>
      </c>
      <c r="V332" s="165">
        <f t="shared" si="145"/>
        <v>0.53429999999999978</v>
      </c>
      <c r="W332" s="166">
        <f t="shared" si="158"/>
        <v>20.771999999999998</v>
      </c>
      <c r="X332" s="49"/>
      <c r="Y332" s="42">
        <f t="shared" si="137"/>
        <v>0</v>
      </c>
      <c r="Z332" s="46">
        <f t="shared" si="159"/>
        <v>0</v>
      </c>
      <c r="AA332" s="47">
        <f t="shared" si="146"/>
        <v>50</v>
      </c>
      <c r="AB332" s="48">
        <f t="shared" si="147"/>
        <v>0.53429999999999978</v>
      </c>
      <c r="AC332" s="49">
        <f t="shared" si="148"/>
        <v>10</v>
      </c>
      <c r="AD332" s="46">
        <f t="shared" si="160"/>
        <v>-10</v>
      </c>
      <c r="AE332" s="46">
        <f t="shared" si="149"/>
        <v>100</v>
      </c>
      <c r="AF332" s="50">
        <f t="shared" si="138"/>
        <v>0.41429999999999978</v>
      </c>
      <c r="AG332" s="42">
        <f t="shared" si="161"/>
        <v>7</v>
      </c>
      <c r="AH332" s="46">
        <f t="shared" si="162"/>
        <v>-7</v>
      </c>
      <c r="AI332" s="46">
        <f t="shared" si="150"/>
        <v>200</v>
      </c>
      <c r="AJ332" s="50">
        <f t="shared" si="139"/>
        <v>0.24629999999999977</v>
      </c>
      <c r="AK332" s="42">
        <f t="shared" si="151"/>
        <v>6</v>
      </c>
      <c r="AL332" s="46">
        <f t="shared" si="163"/>
        <v>-4</v>
      </c>
      <c r="AM332" s="46">
        <f t="shared" si="152"/>
        <v>402</v>
      </c>
      <c r="AN332" s="50">
        <f t="shared" si="140"/>
        <v>3.0299999999999799E-2</v>
      </c>
      <c r="AO332" s="42">
        <f t="shared" si="153"/>
        <v>0</v>
      </c>
      <c r="AP332" s="46">
        <f t="shared" si="164"/>
        <v>0</v>
      </c>
      <c r="AQ332" s="46">
        <f t="shared" si="154"/>
        <v>0</v>
      </c>
      <c r="AR332" s="50">
        <f t="shared" si="141"/>
        <v>3.0299999999999799E-2</v>
      </c>
      <c r="AS332" s="42">
        <f t="shared" si="155"/>
        <v>0</v>
      </c>
      <c r="AT332" s="46">
        <f t="shared" si="165"/>
        <v>0</v>
      </c>
      <c r="AU332" s="46">
        <f t="shared" si="156"/>
        <v>0</v>
      </c>
      <c r="AV332" s="51">
        <f t="shared" si="142"/>
        <v>3.0299999999999799E-2</v>
      </c>
      <c r="AW332" s="42">
        <f t="shared" si="143"/>
        <v>0</v>
      </c>
      <c r="AX332" s="43">
        <f t="shared" si="144"/>
        <v>3.0299999999999799E-2</v>
      </c>
      <c r="AY332" s="42">
        <f t="shared" si="167"/>
        <v>752</v>
      </c>
      <c r="AZ332" s="52">
        <f t="shared" si="168"/>
        <v>20.771999999999998</v>
      </c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  <c r="QQ332" s="35"/>
      <c r="QR332" s="35"/>
      <c r="QS332" s="35"/>
      <c r="QT332" s="35"/>
      <c r="QU332" s="35"/>
      <c r="QV332" s="35"/>
      <c r="QW332" s="35"/>
      <c r="QX332" s="35"/>
      <c r="QY332" s="35"/>
      <c r="QZ332" s="35"/>
      <c r="RA332" s="35"/>
      <c r="RB332" s="35"/>
      <c r="RC332" s="35"/>
      <c r="RD332" s="35"/>
      <c r="RE332" s="35"/>
      <c r="RF332" s="35"/>
      <c r="RG332" s="35"/>
      <c r="RH332" s="35"/>
      <c r="RI332" s="35"/>
      <c r="RJ332" s="35"/>
      <c r="RK332" s="35"/>
      <c r="RL332" s="35"/>
      <c r="RM332" s="35"/>
      <c r="RN332" s="35"/>
      <c r="RO332" s="35"/>
      <c r="RP332" s="35"/>
      <c r="RQ332" s="35"/>
      <c r="RR332" s="35"/>
      <c r="RS332" s="35"/>
      <c r="RT332" s="35"/>
      <c r="RU332" s="35"/>
      <c r="RV332" s="35"/>
      <c r="RW332" s="35"/>
      <c r="RX332" s="35"/>
      <c r="RY332" s="35"/>
      <c r="RZ332" s="35"/>
      <c r="SA332" s="35"/>
      <c r="SB332" s="35"/>
      <c r="SC332" s="35"/>
      <c r="SD332" s="35"/>
      <c r="SE332" s="35"/>
      <c r="SF332" s="35"/>
      <c r="SG332" s="35"/>
      <c r="SH332" s="35"/>
      <c r="SI332" s="35"/>
      <c r="SJ332" s="35"/>
      <c r="SK332" s="35"/>
      <c r="SL332" s="35"/>
      <c r="SM332" s="35"/>
      <c r="SN332" s="35"/>
      <c r="SO332" s="35"/>
      <c r="SP332" s="35"/>
      <c r="SQ332" s="35"/>
      <c r="SR332" s="35"/>
      <c r="SS332" s="35"/>
      <c r="ST332" s="35"/>
      <c r="SU332" s="35"/>
      <c r="SV332" s="35"/>
      <c r="SW332" s="35"/>
      <c r="SX332" s="35"/>
      <c r="SY332" s="35"/>
      <c r="SZ332" s="35"/>
      <c r="TA332" s="35"/>
      <c r="TB332" s="35"/>
      <c r="TC332" s="35"/>
      <c r="TD332" s="35"/>
      <c r="TE332" s="35"/>
      <c r="TF332" s="35"/>
      <c r="TG332" s="35"/>
      <c r="TH332" s="35"/>
      <c r="TI332" s="35"/>
      <c r="TJ332" s="35"/>
      <c r="TK332" s="35"/>
      <c r="TL332" s="35"/>
      <c r="TM332" s="35"/>
      <c r="TN332" s="35"/>
      <c r="TO332" s="35"/>
      <c r="TP332" s="35"/>
      <c r="TQ332" s="35"/>
      <c r="TR332" s="35"/>
      <c r="TS332" s="35"/>
      <c r="TT332" s="35"/>
      <c r="TU332" s="35"/>
      <c r="TV332" s="35"/>
      <c r="TW332" s="35"/>
      <c r="TX332" s="35"/>
      <c r="TY332" s="35"/>
      <c r="TZ332" s="35"/>
      <c r="UA332" s="35"/>
      <c r="UB332" s="35"/>
      <c r="UC332" s="35"/>
      <c r="UD332" s="35"/>
      <c r="UE332" s="35"/>
      <c r="UF332" s="35"/>
      <c r="UG332" s="35"/>
      <c r="UH332" s="35"/>
      <c r="UI332" s="35"/>
      <c r="UJ332" s="35"/>
      <c r="UK332" s="35"/>
      <c r="UL332" s="35"/>
      <c r="UM332" s="35"/>
      <c r="UN332" s="35"/>
      <c r="UO332" s="35"/>
      <c r="UP332" s="35"/>
      <c r="UQ332" s="35"/>
      <c r="UR332" s="35"/>
      <c r="US332" s="35"/>
      <c r="UT332" s="35"/>
      <c r="UU332" s="35"/>
      <c r="UV332" s="35"/>
      <c r="UW332" s="35"/>
      <c r="UX332" s="35"/>
      <c r="UY332" s="35"/>
      <c r="UZ332" s="35"/>
      <c r="VA332" s="35"/>
      <c r="VB332" s="35"/>
      <c r="VC332" s="35"/>
      <c r="VD332" s="35"/>
      <c r="VE332" s="35"/>
      <c r="VF332" s="35"/>
      <c r="VG332" s="35"/>
      <c r="VH332" s="35"/>
      <c r="VI332" s="35"/>
      <c r="VJ332" s="35"/>
      <c r="VK332" s="35"/>
      <c r="VL332" s="35"/>
      <c r="VM332" s="35"/>
      <c r="VN332" s="35"/>
      <c r="VO332" s="35"/>
      <c r="VP332" s="35"/>
      <c r="VQ332" s="35"/>
      <c r="VR332" s="35"/>
      <c r="VS332" s="35"/>
      <c r="VT332" s="35"/>
      <c r="VU332" s="35"/>
      <c r="VV332" s="35"/>
      <c r="VW332" s="35"/>
      <c r="VX332" s="35"/>
      <c r="VY332" s="35"/>
      <c r="VZ332" s="35"/>
      <c r="WA332" s="35"/>
      <c r="WB332" s="35"/>
      <c r="WC332" s="35"/>
      <c r="WD332" s="35"/>
      <c r="WE332" s="35"/>
      <c r="WF332" s="35"/>
      <c r="WG332" s="35"/>
      <c r="WH332" s="35"/>
      <c r="WI332" s="35"/>
      <c r="WJ332" s="35"/>
      <c r="WK332" s="35"/>
      <c r="WL332" s="35"/>
      <c r="WM332" s="35"/>
      <c r="WN332" s="35"/>
      <c r="WO332" s="35"/>
      <c r="WP332" s="35"/>
      <c r="WQ332" s="35"/>
      <c r="WR332" s="35"/>
      <c r="WS332" s="35"/>
      <c r="WT332" s="35"/>
      <c r="WU332" s="35"/>
      <c r="WV332" s="35"/>
      <c r="WW332" s="35"/>
      <c r="WX332" s="35"/>
      <c r="WY332" s="35"/>
      <c r="WZ332" s="35"/>
      <c r="XA332" s="35"/>
      <c r="XB332" s="35"/>
      <c r="XC332" s="35"/>
      <c r="XD332" s="35"/>
      <c r="XE332" s="35"/>
      <c r="XF332" s="35"/>
      <c r="XG332" s="35"/>
      <c r="XH332" s="35"/>
      <c r="XI332" s="35"/>
      <c r="XJ332" s="35"/>
      <c r="XK332" s="35"/>
      <c r="XL332" s="35"/>
      <c r="XM332" s="35"/>
      <c r="XN332" s="35"/>
      <c r="XO332" s="35"/>
      <c r="XP332" s="35"/>
      <c r="XQ332" s="35"/>
      <c r="XR332" s="35"/>
      <c r="XS332" s="35"/>
      <c r="XT332" s="35"/>
      <c r="XU332" s="35"/>
      <c r="XV332" s="35"/>
      <c r="XW332" s="35"/>
      <c r="XX332" s="35"/>
      <c r="XY332" s="35"/>
      <c r="XZ332" s="35"/>
      <c r="YA332" s="35"/>
      <c r="YB332" s="35"/>
      <c r="YC332" s="35"/>
      <c r="YD332" s="35"/>
      <c r="YE332" s="35"/>
      <c r="YF332" s="35"/>
      <c r="YG332" s="35"/>
      <c r="YH332" s="35"/>
      <c r="YI332" s="35"/>
      <c r="YJ332" s="35"/>
      <c r="YK332" s="35"/>
      <c r="YL332" s="35"/>
      <c r="YM332" s="35"/>
      <c r="YN332" s="35"/>
      <c r="YO332" s="35"/>
      <c r="YP332" s="35"/>
      <c r="YQ332" s="35"/>
      <c r="YR332" s="35"/>
      <c r="YS332" s="35"/>
      <c r="YT332" s="35"/>
      <c r="YU332" s="35"/>
      <c r="YV332" s="35"/>
      <c r="YW332" s="35"/>
      <c r="YX332" s="35"/>
      <c r="YY332" s="35"/>
      <c r="YZ332" s="35"/>
      <c r="ZA332" s="35"/>
      <c r="ZB332" s="35"/>
      <c r="ZC332" s="35"/>
      <c r="ZD332" s="35"/>
      <c r="ZE332" s="35"/>
      <c r="ZF332" s="35"/>
      <c r="ZG332" s="35"/>
      <c r="ZH332" s="35"/>
      <c r="ZI332" s="35"/>
      <c r="ZJ332" s="35"/>
      <c r="ZK332" s="35"/>
      <c r="ZL332" s="35"/>
      <c r="ZM332" s="35"/>
      <c r="ZN332" s="35"/>
      <c r="ZO332" s="35"/>
      <c r="ZP332" s="35"/>
      <c r="ZQ332" s="35"/>
      <c r="ZR332" s="35"/>
      <c r="ZS332" s="35"/>
      <c r="ZT332" s="35"/>
      <c r="ZU332" s="35"/>
      <c r="ZV332" s="35"/>
      <c r="ZW332" s="35"/>
      <c r="ZX332" s="35"/>
      <c r="ZY332" s="35"/>
      <c r="ZZ332" s="35"/>
      <c r="AAA332" s="35"/>
      <c r="AAB332" s="35"/>
      <c r="AAC332" s="35"/>
      <c r="AAD332" s="35"/>
      <c r="AAE332" s="35"/>
      <c r="AAF332" s="35"/>
      <c r="AAG332" s="35"/>
      <c r="AAH332" s="35"/>
      <c r="AAI332" s="35"/>
      <c r="AAJ332" s="35"/>
      <c r="AAK332" s="35"/>
      <c r="AAL332" s="35"/>
      <c r="AAM332" s="35"/>
      <c r="AAN332" s="35"/>
      <c r="AAO332" s="35"/>
      <c r="AAP332" s="35"/>
      <c r="AAQ332" s="35"/>
      <c r="AAR332" s="35"/>
      <c r="AAS332" s="35"/>
      <c r="AAT332" s="35"/>
      <c r="AAU332" s="35"/>
      <c r="AAV332" s="35"/>
      <c r="AAW332" s="35"/>
      <c r="AAX332" s="35"/>
      <c r="AAY332" s="35"/>
      <c r="AAZ332" s="35"/>
      <c r="ABA332" s="35"/>
      <c r="ABB332" s="35"/>
      <c r="ABC332" s="35"/>
      <c r="ABD332" s="35"/>
      <c r="ABE332" s="35"/>
      <c r="ABF332" s="35"/>
      <c r="ABG332" s="35"/>
      <c r="ABH332" s="35"/>
      <c r="ABI332" s="35"/>
      <c r="ABJ332" s="35"/>
      <c r="ABK332" s="35"/>
      <c r="ABL332" s="35"/>
      <c r="ABM332" s="35"/>
      <c r="ABN332" s="35"/>
      <c r="ABO332" s="35"/>
      <c r="ABP332" s="35"/>
      <c r="ABQ332" s="35"/>
      <c r="ABR332" s="35"/>
      <c r="ABS332" s="35"/>
      <c r="ABT332" s="35"/>
      <c r="ABU332" s="35"/>
      <c r="ABV332" s="35"/>
      <c r="ABW332" s="35"/>
      <c r="ABX332" s="35"/>
      <c r="ABY332" s="35"/>
      <c r="ABZ332" s="35"/>
      <c r="ACA332" s="35"/>
      <c r="ACB332" s="35"/>
      <c r="ACC332" s="35"/>
      <c r="ACD332" s="35"/>
      <c r="ACE332" s="35"/>
      <c r="ACF332" s="35"/>
      <c r="ACG332" s="35"/>
      <c r="ACH332" s="35"/>
      <c r="ACI332" s="35"/>
      <c r="ACJ332" s="35"/>
      <c r="ACK332" s="35"/>
      <c r="ACL332" s="35"/>
      <c r="ACM332" s="35"/>
      <c r="ACN332" s="35"/>
      <c r="ACO332" s="35"/>
      <c r="ACP332" s="35"/>
      <c r="ACQ332" s="35"/>
      <c r="ACR332" s="35"/>
      <c r="ACS332" s="35"/>
      <c r="ACT332" s="35"/>
      <c r="ACU332" s="35"/>
      <c r="ACV332" s="35"/>
      <c r="ACW332" s="35"/>
      <c r="ACX332" s="35"/>
      <c r="ACY332" s="35"/>
      <c r="ACZ332" s="35"/>
      <c r="ADA332" s="35"/>
      <c r="ADB332" s="35"/>
      <c r="ADC332" s="35"/>
      <c r="ADD332" s="35"/>
      <c r="ADE332" s="35"/>
      <c r="ADF332" s="35"/>
      <c r="ADG332" s="35"/>
      <c r="ADH332" s="35"/>
      <c r="ADI332" s="35"/>
      <c r="ADJ332" s="35"/>
      <c r="ADK332" s="35"/>
      <c r="ADL332" s="35"/>
      <c r="ADM332" s="35"/>
      <c r="ADN332" s="35"/>
      <c r="ADO332" s="35"/>
      <c r="ADP332" s="35"/>
      <c r="ADQ332" s="35"/>
      <c r="ADR332" s="35"/>
      <c r="ADS332" s="35"/>
      <c r="ADT332" s="35"/>
      <c r="ADU332" s="35"/>
      <c r="ADV332" s="35"/>
      <c r="ADW332" s="35"/>
      <c r="ADX332" s="35"/>
      <c r="ADY332" s="35"/>
      <c r="ADZ332" s="35"/>
      <c r="AEA332" s="35"/>
      <c r="AEB332" s="35"/>
      <c r="AEC332" s="35"/>
      <c r="AED332" s="35"/>
      <c r="AEE332" s="35"/>
      <c r="AEF332" s="35"/>
      <c r="AEG332" s="35"/>
      <c r="AEH332" s="35"/>
      <c r="AEI332" s="35"/>
      <c r="AEJ332" s="35"/>
      <c r="AEK332" s="35"/>
      <c r="AEL332" s="35"/>
      <c r="AEM332" s="35"/>
      <c r="AEN332" s="35"/>
      <c r="AEO332" s="35"/>
      <c r="AEP332" s="35"/>
      <c r="AEQ332" s="35"/>
      <c r="AER332" s="35"/>
      <c r="AES332" s="35"/>
      <c r="AET332" s="35"/>
      <c r="AEU332" s="35"/>
      <c r="AEV332" s="35"/>
      <c r="AEW332" s="35"/>
      <c r="AEX332" s="35"/>
      <c r="AEY332" s="35"/>
      <c r="AEZ332" s="35"/>
      <c r="AFA332" s="35"/>
      <c r="AFB332" s="35"/>
      <c r="AFC332" s="35"/>
      <c r="AFD332" s="35"/>
      <c r="AFE332" s="35"/>
      <c r="AFF332" s="35"/>
      <c r="AFG332" s="35"/>
      <c r="AFH332" s="35"/>
      <c r="AFI332" s="35"/>
      <c r="AFJ332" s="35"/>
      <c r="AFK332" s="35"/>
      <c r="AFL332" s="35"/>
      <c r="AFM332" s="35"/>
      <c r="AFN332" s="35"/>
      <c r="AFO332" s="35"/>
      <c r="AFP332" s="35"/>
      <c r="AFQ332" s="35"/>
      <c r="AFR332" s="35"/>
      <c r="AFS332" s="35"/>
      <c r="AFT332" s="35"/>
      <c r="AFU332" s="35"/>
      <c r="AFV332" s="35"/>
      <c r="AFW332" s="35"/>
      <c r="AFX332" s="35"/>
      <c r="AFY332" s="35"/>
      <c r="AFZ332" s="35"/>
      <c r="AGA332" s="35"/>
      <c r="AGB332" s="35"/>
      <c r="AGC332" s="35"/>
      <c r="AGD332" s="35"/>
      <c r="AGE332" s="35"/>
      <c r="AGF332" s="35"/>
      <c r="AGG332" s="35"/>
      <c r="AGH332" s="35"/>
      <c r="AGI332" s="35"/>
      <c r="AGJ332" s="35"/>
      <c r="AGK332" s="35"/>
      <c r="AGL332" s="35"/>
      <c r="AGM332" s="35"/>
      <c r="AGN332" s="35"/>
      <c r="AGO332" s="35"/>
      <c r="AGP332" s="35"/>
      <c r="AGQ332" s="35"/>
      <c r="AGR332" s="35"/>
      <c r="AGS332" s="35"/>
      <c r="AGT332" s="35"/>
      <c r="AGU332" s="35"/>
      <c r="AGV332" s="35"/>
      <c r="AGW332" s="35"/>
      <c r="AGX332" s="35"/>
      <c r="AGY332" s="35"/>
      <c r="AGZ332" s="35"/>
      <c r="AHA332" s="35"/>
      <c r="AHB332" s="35"/>
      <c r="AHC332" s="35"/>
      <c r="AHD332" s="35"/>
      <c r="AHE332" s="35"/>
      <c r="AHF332" s="35"/>
      <c r="AHG332" s="35"/>
      <c r="AHH332" s="35"/>
      <c r="AHI332" s="35"/>
      <c r="AHJ332" s="35"/>
      <c r="AHK332" s="35"/>
      <c r="AHL332" s="35"/>
      <c r="AHM332" s="35"/>
      <c r="AHN332" s="35"/>
      <c r="AHO332" s="35"/>
      <c r="AHP332" s="35"/>
      <c r="AHQ332" s="35"/>
      <c r="AHR332" s="35"/>
      <c r="AHS332" s="35"/>
      <c r="AHT332" s="35"/>
      <c r="AHU332" s="35"/>
      <c r="AHV332" s="35"/>
      <c r="AHW332" s="35"/>
      <c r="AHX332" s="35"/>
      <c r="AHY332" s="35"/>
      <c r="AHZ332" s="35"/>
      <c r="AIA332" s="35"/>
      <c r="AIB332" s="35"/>
      <c r="AIC332" s="35"/>
      <c r="AID332" s="35"/>
      <c r="AIE332" s="35"/>
      <c r="AIF332" s="35"/>
      <c r="AIG332" s="35"/>
      <c r="AIH332" s="35"/>
      <c r="AII332" s="35"/>
      <c r="AIJ332" s="35"/>
      <c r="AIK332" s="35"/>
      <c r="AIL332" s="35"/>
      <c r="AIM332" s="35"/>
      <c r="AIN332" s="35"/>
      <c r="AIO332" s="35"/>
      <c r="AIP332" s="35"/>
      <c r="AIQ332" s="35"/>
      <c r="AIR332" s="35"/>
      <c r="AIS332" s="35"/>
      <c r="AIT332" s="35"/>
      <c r="AIU332" s="35"/>
      <c r="AIV332" s="35"/>
      <c r="AIW332" s="35"/>
      <c r="AIX332" s="35"/>
      <c r="AIY332" s="35"/>
      <c r="AIZ332" s="35"/>
      <c r="AJA332" s="35"/>
      <c r="AJB332" s="35"/>
      <c r="AJC332" s="35"/>
      <c r="AJD332" s="35"/>
      <c r="AJE332" s="35"/>
      <c r="AJF332" s="35"/>
      <c r="AJG332" s="35"/>
      <c r="AJH332" s="35"/>
      <c r="AJI332" s="35"/>
      <c r="AJJ332" s="35"/>
      <c r="AJK332" s="35"/>
      <c r="AJL332" s="35"/>
      <c r="AJM332" s="35"/>
      <c r="AJN332" s="35"/>
      <c r="AJO332" s="35"/>
      <c r="AJP332" s="35"/>
      <c r="AJQ332" s="35"/>
      <c r="AJR332" s="35"/>
      <c r="AJS332" s="35"/>
      <c r="AJT332" s="35"/>
      <c r="AJU332" s="35"/>
      <c r="AJV332" s="35"/>
      <c r="AJW332" s="35"/>
      <c r="AJX332" s="35"/>
      <c r="AJY332" s="35"/>
      <c r="AJZ332" s="35"/>
      <c r="AKA332" s="35"/>
      <c r="AKB332" s="35"/>
      <c r="AKC332" s="35"/>
      <c r="AKD332" s="35"/>
      <c r="AKE332" s="35"/>
      <c r="AKF332" s="35"/>
      <c r="AKG332" s="35"/>
      <c r="AKH332" s="35"/>
      <c r="AKI332" s="35"/>
      <c r="AKJ332" s="35"/>
      <c r="AKK332" s="35"/>
      <c r="AKL332" s="35"/>
      <c r="AKM332" s="35"/>
      <c r="AKN332" s="35"/>
      <c r="AKO332" s="35"/>
      <c r="AKP332" s="35"/>
      <c r="AKQ332" s="35"/>
      <c r="AKR332" s="35"/>
      <c r="AKS332" s="35"/>
      <c r="AKT332" s="35"/>
      <c r="AKU332" s="35"/>
      <c r="AKV332" s="35"/>
      <c r="AKW332" s="35"/>
      <c r="AKX332" s="35"/>
      <c r="AKY332" s="35"/>
      <c r="AKZ332" s="35"/>
      <c r="ALA332" s="35"/>
      <c r="ALB332" s="35"/>
      <c r="ALC332" s="35"/>
      <c r="ALD332" s="35"/>
      <c r="ALE332" s="35"/>
      <c r="ALF332" s="35"/>
      <c r="ALG332" s="35"/>
      <c r="ALH332" s="35"/>
      <c r="ALI332" s="35"/>
      <c r="ALJ332" s="35"/>
      <c r="ALK332" s="35"/>
      <c r="ALL332" s="35"/>
      <c r="ALM332" s="35"/>
      <c r="ALN332" s="35"/>
      <c r="ALO332" s="35"/>
      <c r="ALP332" s="35"/>
      <c r="ALQ332" s="35"/>
      <c r="ALR332" s="35"/>
      <c r="ALS332" s="35"/>
      <c r="ALT332" s="35"/>
      <c r="ALU332" s="35"/>
      <c r="ALV332" s="35"/>
      <c r="ALW332" s="35"/>
      <c r="ALX332" s="35"/>
      <c r="ALY332" s="35"/>
      <c r="ALZ332" s="35"/>
      <c r="AMA332" s="35"/>
    </row>
    <row r="333" spans="14:1015">
      <c r="N333" s="3">
        <f>Y333*info!T$4+AC333*info!T$5+AG333*info!T$6+AK333*info!T$7+N332</f>
        <v>10.058399999999986</v>
      </c>
      <c r="P333" s="45">
        <v>293</v>
      </c>
      <c r="Q333" s="131"/>
      <c r="R333" s="131"/>
      <c r="S333" s="161">
        <f t="shared" si="157"/>
        <v>5.5043083003952581E-2</v>
      </c>
      <c r="T333" s="169">
        <f>AA332*$AA$30*$AA$34*(1-$AA$32)+AE332*$AE$30*$AE$34*(1-$AE$32)+AI332*$AI$30*$AI$34*(1-$AI$32)+AM332*$AM$30*$AM$34*(1-$AM$32)+AQ332*$AQ$30*$AQ$34*(1-$AQ$32)+AU332*$AU$30*$AU$34*(1-$AU$32)+Q333-R333+AW332+AX332+Advance!G307</f>
        <v>0.54959999999999976</v>
      </c>
      <c r="U333" s="132">
        <f t="shared" si="166"/>
        <v>0</v>
      </c>
      <c r="V333" s="165">
        <f t="shared" si="145"/>
        <v>0.54959999999999976</v>
      </c>
      <c r="W333" s="166">
        <f t="shared" si="158"/>
        <v>20.843999999999998</v>
      </c>
      <c r="X333" s="49"/>
      <c r="Y333" s="42">
        <f t="shared" si="137"/>
        <v>0</v>
      </c>
      <c r="Z333" s="46">
        <f t="shared" si="159"/>
        <v>0</v>
      </c>
      <c r="AA333" s="47">
        <f t="shared" si="146"/>
        <v>50</v>
      </c>
      <c r="AB333" s="48">
        <f t="shared" si="147"/>
        <v>0.54959999999999976</v>
      </c>
      <c r="AC333" s="49">
        <f t="shared" si="148"/>
        <v>10</v>
      </c>
      <c r="AD333" s="46">
        <f t="shared" si="160"/>
        <v>-10</v>
      </c>
      <c r="AE333" s="46">
        <f t="shared" si="149"/>
        <v>100</v>
      </c>
      <c r="AF333" s="50">
        <f t="shared" si="138"/>
        <v>0.42959999999999976</v>
      </c>
      <c r="AG333" s="42">
        <f t="shared" si="161"/>
        <v>5</v>
      </c>
      <c r="AH333" s="46">
        <f t="shared" si="162"/>
        <v>-5</v>
      </c>
      <c r="AI333" s="46">
        <f t="shared" si="150"/>
        <v>200</v>
      </c>
      <c r="AJ333" s="50">
        <f t="shared" si="139"/>
        <v>0.30959999999999976</v>
      </c>
      <c r="AK333" s="42">
        <f t="shared" si="151"/>
        <v>8</v>
      </c>
      <c r="AL333" s="46">
        <f t="shared" si="163"/>
        <v>-6</v>
      </c>
      <c r="AM333" s="46">
        <f t="shared" si="152"/>
        <v>404</v>
      </c>
      <c r="AN333" s="50">
        <f t="shared" si="140"/>
        <v>2.1599999999999786E-2</v>
      </c>
      <c r="AO333" s="42">
        <f t="shared" si="153"/>
        <v>0</v>
      </c>
      <c r="AP333" s="46">
        <f t="shared" si="164"/>
        <v>0</v>
      </c>
      <c r="AQ333" s="46">
        <f t="shared" si="154"/>
        <v>0</v>
      </c>
      <c r="AR333" s="50">
        <f t="shared" si="141"/>
        <v>2.1599999999999786E-2</v>
      </c>
      <c r="AS333" s="42">
        <f t="shared" si="155"/>
        <v>0</v>
      </c>
      <c r="AT333" s="46">
        <f t="shared" si="165"/>
        <v>0</v>
      </c>
      <c r="AU333" s="46">
        <f t="shared" si="156"/>
        <v>0</v>
      </c>
      <c r="AV333" s="51">
        <f t="shared" si="142"/>
        <v>2.1599999999999786E-2</v>
      </c>
      <c r="AW333" s="42">
        <f t="shared" si="143"/>
        <v>0</v>
      </c>
      <c r="AX333" s="43">
        <f t="shared" si="144"/>
        <v>2.1599999999999786E-2</v>
      </c>
      <c r="AY333" s="42">
        <f t="shared" si="167"/>
        <v>754</v>
      </c>
      <c r="AZ333" s="52">
        <f t="shared" si="168"/>
        <v>20.843999999999998</v>
      </c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  <c r="QQ333" s="35"/>
      <c r="QR333" s="35"/>
      <c r="QS333" s="35"/>
      <c r="QT333" s="35"/>
      <c r="QU333" s="35"/>
      <c r="QV333" s="35"/>
      <c r="QW333" s="35"/>
      <c r="QX333" s="35"/>
      <c r="QY333" s="35"/>
      <c r="QZ333" s="35"/>
      <c r="RA333" s="35"/>
      <c r="RB333" s="35"/>
      <c r="RC333" s="35"/>
      <c r="RD333" s="35"/>
      <c r="RE333" s="35"/>
      <c r="RF333" s="35"/>
      <c r="RG333" s="35"/>
      <c r="RH333" s="35"/>
      <c r="RI333" s="35"/>
      <c r="RJ333" s="35"/>
      <c r="RK333" s="35"/>
      <c r="RL333" s="35"/>
      <c r="RM333" s="35"/>
      <c r="RN333" s="35"/>
      <c r="RO333" s="35"/>
      <c r="RP333" s="35"/>
      <c r="RQ333" s="35"/>
      <c r="RR333" s="35"/>
      <c r="RS333" s="35"/>
      <c r="RT333" s="35"/>
      <c r="RU333" s="35"/>
      <c r="RV333" s="35"/>
      <c r="RW333" s="35"/>
      <c r="RX333" s="35"/>
      <c r="RY333" s="35"/>
      <c r="RZ333" s="35"/>
      <c r="SA333" s="35"/>
      <c r="SB333" s="35"/>
      <c r="SC333" s="35"/>
      <c r="SD333" s="35"/>
      <c r="SE333" s="35"/>
      <c r="SF333" s="35"/>
      <c r="SG333" s="35"/>
      <c r="SH333" s="35"/>
      <c r="SI333" s="35"/>
      <c r="SJ333" s="35"/>
      <c r="SK333" s="35"/>
      <c r="SL333" s="35"/>
      <c r="SM333" s="35"/>
      <c r="SN333" s="35"/>
      <c r="SO333" s="35"/>
      <c r="SP333" s="35"/>
      <c r="SQ333" s="35"/>
      <c r="SR333" s="35"/>
      <c r="SS333" s="35"/>
      <c r="ST333" s="35"/>
      <c r="SU333" s="35"/>
      <c r="SV333" s="35"/>
      <c r="SW333" s="35"/>
      <c r="SX333" s="35"/>
      <c r="SY333" s="35"/>
      <c r="SZ333" s="35"/>
      <c r="TA333" s="35"/>
      <c r="TB333" s="35"/>
      <c r="TC333" s="35"/>
      <c r="TD333" s="35"/>
      <c r="TE333" s="35"/>
      <c r="TF333" s="35"/>
      <c r="TG333" s="35"/>
      <c r="TH333" s="35"/>
      <c r="TI333" s="35"/>
      <c r="TJ333" s="35"/>
      <c r="TK333" s="35"/>
      <c r="TL333" s="35"/>
      <c r="TM333" s="35"/>
      <c r="TN333" s="35"/>
      <c r="TO333" s="35"/>
      <c r="TP333" s="35"/>
      <c r="TQ333" s="35"/>
      <c r="TR333" s="35"/>
      <c r="TS333" s="35"/>
      <c r="TT333" s="35"/>
      <c r="TU333" s="35"/>
      <c r="TV333" s="35"/>
      <c r="TW333" s="35"/>
      <c r="TX333" s="35"/>
      <c r="TY333" s="35"/>
      <c r="TZ333" s="35"/>
      <c r="UA333" s="35"/>
      <c r="UB333" s="35"/>
      <c r="UC333" s="35"/>
      <c r="UD333" s="35"/>
      <c r="UE333" s="35"/>
      <c r="UF333" s="35"/>
      <c r="UG333" s="35"/>
      <c r="UH333" s="35"/>
      <c r="UI333" s="35"/>
      <c r="UJ333" s="35"/>
      <c r="UK333" s="35"/>
      <c r="UL333" s="35"/>
      <c r="UM333" s="35"/>
      <c r="UN333" s="35"/>
      <c r="UO333" s="35"/>
      <c r="UP333" s="35"/>
      <c r="UQ333" s="35"/>
      <c r="UR333" s="35"/>
      <c r="US333" s="35"/>
      <c r="UT333" s="35"/>
      <c r="UU333" s="35"/>
      <c r="UV333" s="35"/>
      <c r="UW333" s="35"/>
      <c r="UX333" s="35"/>
      <c r="UY333" s="35"/>
      <c r="UZ333" s="35"/>
      <c r="VA333" s="35"/>
      <c r="VB333" s="35"/>
      <c r="VC333" s="35"/>
      <c r="VD333" s="35"/>
      <c r="VE333" s="35"/>
      <c r="VF333" s="35"/>
      <c r="VG333" s="35"/>
      <c r="VH333" s="35"/>
      <c r="VI333" s="35"/>
      <c r="VJ333" s="35"/>
      <c r="VK333" s="35"/>
      <c r="VL333" s="35"/>
      <c r="VM333" s="35"/>
      <c r="VN333" s="35"/>
      <c r="VO333" s="35"/>
      <c r="VP333" s="35"/>
      <c r="VQ333" s="35"/>
      <c r="VR333" s="35"/>
      <c r="VS333" s="35"/>
      <c r="VT333" s="35"/>
      <c r="VU333" s="35"/>
      <c r="VV333" s="35"/>
      <c r="VW333" s="35"/>
      <c r="VX333" s="35"/>
      <c r="VY333" s="35"/>
      <c r="VZ333" s="35"/>
      <c r="WA333" s="35"/>
      <c r="WB333" s="35"/>
      <c r="WC333" s="35"/>
      <c r="WD333" s="35"/>
      <c r="WE333" s="35"/>
      <c r="WF333" s="35"/>
      <c r="WG333" s="35"/>
      <c r="WH333" s="35"/>
      <c r="WI333" s="35"/>
      <c r="WJ333" s="35"/>
      <c r="WK333" s="35"/>
      <c r="WL333" s="35"/>
      <c r="WM333" s="35"/>
      <c r="WN333" s="35"/>
      <c r="WO333" s="35"/>
      <c r="WP333" s="35"/>
      <c r="WQ333" s="35"/>
      <c r="WR333" s="35"/>
      <c r="WS333" s="35"/>
      <c r="WT333" s="35"/>
      <c r="WU333" s="35"/>
      <c r="WV333" s="35"/>
      <c r="WW333" s="35"/>
      <c r="WX333" s="35"/>
      <c r="WY333" s="35"/>
      <c r="WZ333" s="35"/>
      <c r="XA333" s="35"/>
      <c r="XB333" s="35"/>
      <c r="XC333" s="35"/>
      <c r="XD333" s="35"/>
      <c r="XE333" s="35"/>
      <c r="XF333" s="35"/>
      <c r="XG333" s="35"/>
      <c r="XH333" s="35"/>
      <c r="XI333" s="35"/>
      <c r="XJ333" s="35"/>
      <c r="XK333" s="35"/>
      <c r="XL333" s="35"/>
      <c r="XM333" s="35"/>
      <c r="XN333" s="35"/>
      <c r="XO333" s="35"/>
      <c r="XP333" s="35"/>
      <c r="XQ333" s="35"/>
      <c r="XR333" s="35"/>
      <c r="XS333" s="35"/>
      <c r="XT333" s="35"/>
      <c r="XU333" s="35"/>
      <c r="XV333" s="35"/>
      <c r="XW333" s="35"/>
      <c r="XX333" s="35"/>
      <c r="XY333" s="35"/>
      <c r="XZ333" s="35"/>
      <c r="YA333" s="35"/>
      <c r="YB333" s="35"/>
      <c r="YC333" s="35"/>
      <c r="YD333" s="35"/>
      <c r="YE333" s="35"/>
      <c r="YF333" s="35"/>
      <c r="YG333" s="35"/>
      <c r="YH333" s="35"/>
      <c r="YI333" s="35"/>
      <c r="YJ333" s="35"/>
      <c r="YK333" s="35"/>
      <c r="YL333" s="35"/>
      <c r="YM333" s="35"/>
      <c r="YN333" s="35"/>
      <c r="YO333" s="35"/>
      <c r="YP333" s="35"/>
      <c r="YQ333" s="35"/>
      <c r="YR333" s="35"/>
      <c r="YS333" s="35"/>
      <c r="YT333" s="35"/>
      <c r="YU333" s="35"/>
      <c r="YV333" s="35"/>
      <c r="YW333" s="35"/>
      <c r="YX333" s="35"/>
      <c r="YY333" s="35"/>
      <c r="YZ333" s="35"/>
      <c r="ZA333" s="35"/>
      <c r="ZB333" s="35"/>
      <c r="ZC333" s="35"/>
      <c r="ZD333" s="35"/>
      <c r="ZE333" s="35"/>
      <c r="ZF333" s="35"/>
      <c r="ZG333" s="35"/>
      <c r="ZH333" s="35"/>
      <c r="ZI333" s="35"/>
      <c r="ZJ333" s="35"/>
      <c r="ZK333" s="35"/>
      <c r="ZL333" s="35"/>
      <c r="ZM333" s="35"/>
      <c r="ZN333" s="35"/>
      <c r="ZO333" s="35"/>
      <c r="ZP333" s="35"/>
      <c r="ZQ333" s="35"/>
      <c r="ZR333" s="35"/>
      <c r="ZS333" s="35"/>
      <c r="ZT333" s="35"/>
      <c r="ZU333" s="35"/>
      <c r="ZV333" s="35"/>
      <c r="ZW333" s="35"/>
      <c r="ZX333" s="35"/>
      <c r="ZY333" s="35"/>
      <c r="ZZ333" s="35"/>
      <c r="AAA333" s="35"/>
      <c r="AAB333" s="35"/>
      <c r="AAC333" s="35"/>
      <c r="AAD333" s="35"/>
      <c r="AAE333" s="35"/>
      <c r="AAF333" s="35"/>
      <c r="AAG333" s="35"/>
      <c r="AAH333" s="35"/>
      <c r="AAI333" s="35"/>
      <c r="AAJ333" s="35"/>
      <c r="AAK333" s="35"/>
      <c r="AAL333" s="35"/>
      <c r="AAM333" s="35"/>
      <c r="AAN333" s="35"/>
      <c r="AAO333" s="35"/>
      <c r="AAP333" s="35"/>
      <c r="AAQ333" s="35"/>
      <c r="AAR333" s="35"/>
      <c r="AAS333" s="35"/>
      <c r="AAT333" s="35"/>
      <c r="AAU333" s="35"/>
      <c r="AAV333" s="35"/>
      <c r="AAW333" s="35"/>
      <c r="AAX333" s="35"/>
      <c r="AAY333" s="35"/>
      <c r="AAZ333" s="35"/>
      <c r="ABA333" s="35"/>
      <c r="ABB333" s="35"/>
      <c r="ABC333" s="35"/>
      <c r="ABD333" s="35"/>
      <c r="ABE333" s="35"/>
      <c r="ABF333" s="35"/>
      <c r="ABG333" s="35"/>
      <c r="ABH333" s="35"/>
      <c r="ABI333" s="35"/>
      <c r="ABJ333" s="35"/>
      <c r="ABK333" s="35"/>
      <c r="ABL333" s="35"/>
      <c r="ABM333" s="35"/>
      <c r="ABN333" s="35"/>
      <c r="ABO333" s="35"/>
      <c r="ABP333" s="35"/>
      <c r="ABQ333" s="35"/>
      <c r="ABR333" s="35"/>
      <c r="ABS333" s="35"/>
      <c r="ABT333" s="35"/>
      <c r="ABU333" s="35"/>
      <c r="ABV333" s="35"/>
      <c r="ABW333" s="35"/>
      <c r="ABX333" s="35"/>
      <c r="ABY333" s="35"/>
      <c r="ABZ333" s="35"/>
      <c r="ACA333" s="35"/>
      <c r="ACB333" s="35"/>
      <c r="ACC333" s="35"/>
      <c r="ACD333" s="35"/>
      <c r="ACE333" s="35"/>
      <c r="ACF333" s="35"/>
      <c r="ACG333" s="35"/>
      <c r="ACH333" s="35"/>
      <c r="ACI333" s="35"/>
      <c r="ACJ333" s="35"/>
      <c r="ACK333" s="35"/>
      <c r="ACL333" s="35"/>
      <c r="ACM333" s="35"/>
      <c r="ACN333" s="35"/>
      <c r="ACO333" s="35"/>
      <c r="ACP333" s="35"/>
      <c r="ACQ333" s="35"/>
      <c r="ACR333" s="35"/>
      <c r="ACS333" s="35"/>
      <c r="ACT333" s="35"/>
      <c r="ACU333" s="35"/>
      <c r="ACV333" s="35"/>
      <c r="ACW333" s="35"/>
      <c r="ACX333" s="35"/>
      <c r="ACY333" s="35"/>
      <c r="ACZ333" s="35"/>
      <c r="ADA333" s="35"/>
      <c r="ADB333" s="35"/>
      <c r="ADC333" s="35"/>
      <c r="ADD333" s="35"/>
      <c r="ADE333" s="35"/>
      <c r="ADF333" s="35"/>
      <c r="ADG333" s="35"/>
      <c r="ADH333" s="35"/>
      <c r="ADI333" s="35"/>
      <c r="ADJ333" s="35"/>
      <c r="ADK333" s="35"/>
      <c r="ADL333" s="35"/>
      <c r="ADM333" s="35"/>
      <c r="ADN333" s="35"/>
      <c r="ADO333" s="35"/>
      <c r="ADP333" s="35"/>
      <c r="ADQ333" s="35"/>
      <c r="ADR333" s="35"/>
      <c r="ADS333" s="35"/>
      <c r="ADT333" s="35"/>
      <c r="ADU333" s="35"/>
      <c r="ADV333" s="35"/>
      <c r="ADW333" s="35"/>
      <c r="ADX333" s="35"/>
      <c r="ADY333" s="35"/>
      <c r="ADZ333" s="35"/>
      <c r="AEA333" s="35"/>
      <c r="AEB333" s="35"/>
      <c r="AEC333" s="35"/>
      <c r="AED333" s="35"/>
      <c r="AEE333" s="35"/>
      <c r="AEF333" s="35"/>
      <c r="AEG333" s="35"/>
      <c r="AEH333" s="35"/>
      <c r="AEI333" s="35"/>
      <c r="AEJ333" s="35"/>
      <c r="AEK333" s="35"/>
      <c r="AEL333" s="35"/>
      <c r="AEM333" s="35"/>
      <c r="AEN333" s="35"/>
      <c r="AEO333" s="35"/>
      <c r="AEP333" s="35"/>
      <c r="AEQ333" s="35"/>
      <c r="AER333" s="35"/>
      <c r="AES333" s="35"/>
      <c r="AET333" s="35"/>
      <c r="AEU333" s="35"/>
      <c r="AEV333" s="35"/>
      <c r="AEW333" s="35"/>
      <c r="AEX333" s="35"/>
      <c r="AEY333" s="35"/>
      <c r="AEZ333" s="35"/>
      <c r="AFA333" s="35"/>
      <c r="AFB333" s="35"/>
      <c r="AFC333" s="35"/>
      <c r="AFD333" s="35"/>
      <c r="AFE333" s="35"/>
      <c r="AFF333" s="35"/>
      <c r="AFG333" s="35"/>
      <c r="AFH333" s="35"/>
      <c r="AFI333" s="35"/>
      <c r="AFJ333" s="35"/>
      <c r="AFK333" s="35"/>
      <c r="AFL333" s="35"/>
      <c r="AFM333" s="35"/>
      <c r="AFN333" s="35"/>
      <c r="AFO333" s="35"/>
      <c r="AFP333" s="35"/>
      <c r="AFQ333" s="35"/>
      <c r="AFR333" s="35"/>
      <c r="AFS333" s="35"/>
      <c r="AFT333" s="35"/>
      <c r="AFU333" s="35"/>
      <c r="AFV333" s="35"/>
      <c r="AFW333" s="35"/>
      <c r="AFX333" s="35"/>
      <c r="AFY333" s="35"/>
      <c r="AFZ333" s="35"/>
      <c r="AGA333" s="35"/>
      <c r="AGB333" s="35"/>
      <c r="AGC333" s="35"/>
      <c r="AGD333" s="35"/>
      <c r="AGE333" s="35"/>
      <c r="AGF333" s="35"/>
      <c r="AGG333" s="35"/>
      <c r="AGH333" s="35"/>
      <c r="AGI333" s="35"/>
      <c r="AGJ333" s="35"/>
      <c r="AGK333" s="35"/>
      <c r="AGL333" s="35"/>
      <c r="AGM333" s="35"/>
      <c r="AGN333" s="35"/>
      <c r="AGO333" s="35"/>
      <c r="AGP333" s="35"/>
      <c r="AGQ333" s="35"/>
      <c r="AGR333" s="35"/>
      <c r="AGS333" s="35"/>
      <c r="AGT333" s="35"/>
      <c r="AGU333" s="35"/>
      <c r="AGV333" s="35"/>
      <c r="AGW333" s="35"/>
      <c r="AGX333" s="35"/>
      <c r="AGY333" s="35"/>
      <c r="AGZ333" s="35"/>
      <c r="AHA333" s="35"/>
      <c r="AHB333" s="35"/>
      <c r="AHC333" s="35"/>
      <c r="AHD333" s="35"/>
      <c r="AHE333" s="35"/>
      <c r="AHF333" s="35"/>
      <c r="AHG333" s="35"/>
      <c r="AHH333" s="35"/>
      <c r="AHI333" s="35"/>
      <c r="AHJ333" s="35"/>
      <c r="AHK333" s="35"/>
      <c r="AHL333" s="35"/>
      <c r="AHM333" s="35"/>
      <c r="AHN333" s="35"/>
      <c r="AHO333" s="35"/>
      <c r="AHP333" s="35"/>
      <c r="AHQ333" s="35"/>
      <c r="AHR333" s="35"/>
      <c r="AHS333" s="35"/>
      <c r="AHT333" s="35"/>
      <c r="AHU333" s="35"/>
      <c r="AHV333" s="35"/>
      <c r="AHW333" s="35"/>
      <c r="AHX333" s="35"/>
      <c r="AHY333" s="35"/>
      <c r="AHZ333" s="35"/>
      <c r="AIA333" s="35"/>
      <c r="AIB333" s="35"/>
      <c r="AIC333" s="35"/>
      <c r="AID333" s="35"/>
      <c r="AIE333" s="35"/>
      <c r="AIF333" s="35"/>
      <c r="AIG333" s="35"/>
      <c r="AIH333" s="35"/>
      <c r="AII333" s="35"/>
      <c r="AIJ333" s="35"/>
      <c r="AIK333" s="35"/>
      <c r="AIL333" s="35"/>
      <c r="AIM333" s="35"/>
      <c r="AIN333" s="35"/>
      <c r="AIO333" s="35"/>
      <c r="AIP333" s="35"/>
      <c r="AIQ333" s="35"/>
      <c r="AIR333" s="35"/>
      <c r="AIS333" s="35"/>
      <c r="AIT333" s="35"/>
      <c r="AIU333" s="35"/>
      <c r="AIV333" s="35"/>
      <c r="AIW333" s="35"/>
      <c r="AIX333" s="35"/>
      <c r="AIY333" s="35"/>
      <c r="AIZ333" s="35"/>
      <c r="AJA333" s="35"/>
      <c r="AJB333" s="35"/>
      <c r="AJC333" s="35"/>
      <c r="AJD333" s="35"/>
      <c r="AJE333" s="35"/>
      <c r="AJF333" s="35"/>
      <c r="AJG333" s="35"/>
      <c r="AJH333" s="35"/>
      <c r="AJI333" s="35"/>
      <c r="AJJ333" s="35"/>
      <c r="AJK333" s="35"/>
      <c r="AJL333" s="35"/>
      <c r="AJM333" s="35"/>
      <c r="AJN333" s="35"/>
      <c r="AJO333" s="35"/>
      <c r="AJP333" s="35"/>
      <c r="AJQ333" s="35"/>
      <c r="AJR333" s="35"/>
      <c r="AJS333" s="35"/>
      <c r="AJT333" s="35"/>
      <c r="AJU333" s="35"/>
      <c r="AJV333" s="35"/>
      <c r="AJW333" s="35"/>
      <c r="AJX333" s="35"/>
      <c r="AJY333" s="35"/>
      <c r="AJZ333" s="35"/>
      <c r="AKA333" s="35"/>
      <c r="AKB333" s="35"/>
      <c r="AKC333" s="35"/>
      <c r="AKD333" s="35"/>
      <c r="AKE333" s="35"/>
      <c r="AKF333" s="35"/>
      <c r="AKG333" s="35"/>
      <c r="AKH333" s="35"/>
      <c r="AKI333" s="35"/>
      <c r="AKJ333" s="35"/>
      <c r="AKK333" s="35"/>
      <c r="AKL333" s="35"/>
      <c r="AKM333" s="35"/>
      <c r="AKN333" s="35"/>
      <c r="AKO333" s="35"/>
      <c r="AKP333" s="35"/>
      <c r="AKQ333" s="35"/>
      <c r="AKR333" s="35"/>
      <c r="AKS333" s="35"/>
      <c r="AKT333" s="35"/>
      <c r="AKU333" s="35"/>
      <c r="AKV333" s="35"/>
      <c r="AKW333" s="35"/>
      <c r="AKX333" s="35"/>
      <c r="AKY333" s="35"/>
      <c r="AKZ333" s="35"/>
      <c r="ALA333" s="35"/>
      <c r="ALB333" s="35"/>
      <c r="ALC333" s="35"/>
      <c r="ALD333" s="35"/>
      <c r="ALE333" s="35"/>
      <c r="ALF333" s="35"/>
      <c r="ALG333" s="35"/>
      <c r="ALH333" s="35"/>
      <c r="ALI333" s="35"/>
      <c r="ALJ333" s="35"/>
      <c r="ALK333" s="35"/>
      <c r="ALL333" s="35"/>
      <c r="ALM333" s="35"/>
      <c r="ALN333" s="35"/>
      <c r="ALO333" s="35"/>
      <c r="ALP333" s="35"/>
      <c r="ALQ333" s="35"/>
      <c r="ALR333" s="35"/>
      <c r="ALS333" s="35"/>
      <c r="ALT333" s="35"/>
      <c r="ALU333" s="35"/>
      <c r="ALV333" s="35"/>
      <c r="ALW333" s="35"/>
      <c r="ALX333" s="35"/>
      <c r="ALY333" s="35"/>
      <c r="ALZ333" s="35"/>
      <c r="AMA333" s="35"/>
    </row>
    <row r="334" spans="14:1015">
      <c r="N334" s="3">
        <f>Y334*info!T$4+AC334*info!T$5+AG334*info!T$6+AK334*info!T$7+N333</f>
        <v>10.129199999999987</v>
      </c>
      <c r="P334" s="45">
        <v>294</v>
      </c>
      <c r="Q334" s="131"/>
      <c r="R334" s="131"/>
      <c r="S334" s="161">
        <f t="shared" si="157"/>
        <v>5.5206719367588947E-2</v>
      </c>
      <c r="T334" s="169">
        <f>AA333*$AA$30*$AA$34*(1-$AA$32)+AE333*$AE$30*$AE$34*(1-$AE$32)+AI333*$AI$30*$AI$34*(1-$AI$32)+AM333*$AM$30*$AM$34*(1-$AM$32)+AQ333*$AQ$30*$AQ$34*(1-$AQ$32)+AU333*$AU$30*$AU$34*(1-$AU$32)+Q334-R334+AW333+AX333+Advance!G308</f>
        <v>0.54269999999999974</v>
      </c>
      <c r="U334" s="132">
        <f t="shared" si="166"/>
        <v>0</v>
      </c>
      <c r="V334" s="165">
        <f t="shared" si="145"/>
        <v>0.54269999999999974</v>
      </c>
      <c r="W334" s="166">
        <f t="shared" si="158"/>
        <v>20.808</v>
      </c>
      <c r="X334" s="49"/>
      <c r="Y334" s="42">
        <f t="shared" si="137"/>
        <v>0</v>
      </c>
      <c r="Z334" s="46">
        <f t="shared" si="159"/>
        <v>0</v>
      </c>
      <c r="AA334" s="47">
        <f t="shared" si="146"/>
        <v>50</v>
      </c>
      <c r="AB334" s="48">
        <f t="shared" si="147"/>
        <v>0.54269999999999974</v>
      </c>
      <c r="AC334" s="49">
        <f t="shared" si="148"/>
        <v>10</v>
      </c>
      <c r="AD334" s="46">
        <f t="shared" si="160"/>
        <v>-10</v>
      </c>
      <c r="AE334" s="46">
        <f t="shared" si="149"/>
        <v>100</v>
      </c>
      <c r="AF334" s="50">
        <f t="shared" si="138"/>
        <v>0.42269999999999974</v>
      </c>
      <c r="AG334" s="42">
        <f t="shared" si="161"/>
        <v>6</v>
      </c>
      <c r="AH334" s="46">
        <f t="shared" si="162"/>
        <v>-6</v>
      </c>
      <c r="AI334" s="46">
        <f t="shared" si="150"/>
        <v>200</v>
      </c>
      <c r="AJ334" s="50">
        <f t="shared" si="139"/>
        <v>0.27869999999999973</v>
      </c>
      <c r="AK334" s="42">
        <f t="shared" si="151"/>
        <v>7</v>
      </c>
      <c r="AL334" s="46">
        <f t="shared" si="163"/>
        <v>-8</v>
      </c>
      <c r="AM334" s="46">
        <f t="shared" si="152"/>
        <v>403</v>
      </c>
      <c r="AN334" s="50">
        <f t="shared" si="140"/>
        <v>2.6699999999999724E-2</v>
      </c>
      <c r="AO334" s="42">
        <f t="shared" si="153"/>
        <v>0</v>
      </c>
      <c r="AP334" s="46">
        <f t="shared" si="164"/>
        <v>0</v>
      </c>
      <c r="AQ334" s="46">
        <f t="shared" si="154"/>
        <v>0</v>
      </c>
      <c r="AR334" s="50">
        <f t="shared" si="141"/>
        <v>2.6699999999999724E-2</v>
      </c>
      <c r="AS334" s="42">
        <f t="shared" si="155"/>
        <v>0</v>
      </c>
      <c r="AT334" s="46">
        <f t="shared" si="165"/>
        <v>0</v>
      </c>
      <c r="AU334" s="46">
        <f t="shared" si="156"/>
        <v>0</v>
      </c>
      <c r="AV334" s="51">
        <f t="shared" si="142"/>
        <v>2.6699999999999724E-2</v>
      </c>
      <c r="AW334" s="42">
        <f t="shared" si="143"/>
        <v>0</v>
      </c>
      <c r="AX334" s="43">
        <f t="shared" si="144"/>
        <v>2.6699999999999724E-2</v>
      </c>
      <c r="AY334" s="42">
        <f t="shared" si="167"/>
        <v>753</v>
      </c>
      <c r="AZ334" s="52">
        <f t="shared" si="168"/>
        <v>20.808</v>
      </c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  <c r="QQ334" s="35"/>
      <c r="QR334" s="35"/>
      <c r="QS334" s="35"/>
      <c r="QT334" s="35"/>
      <c r="QU334" s="35"/>
      <c r="QV334" s="35"/>
      <c r="QW334" s="35"/>
      <c r="QX334" s="35"/>
      <c r="QY334" s="35"/>
      <c r="QZ334" s="35"/>
      <c r="RA334" s="35"/>
      <c r="RB334" s="35"/>
      <c r="RC334" s="35"/>
      <c r="RD334" s="35"/>
      <c r="RE334" s="35"/>
      <c r="RF334" s="35"/>
      <c r="RG334" s="35"/>
      <c r="RH334" s="35"/>
      <c r="RI334" s="35"/>
      <c r="RJ334" s="35"/>
      <c r="RK334" s="35"/>
      <c r="RL334" s="35"/>
      <c r="RM334" s="35"/>
      <c r="RN334" s="35"/>
      <c r="RO334" s="35"/>
      <c r="RP334" s="35"/>
      <c r="RQ334" s="35"/>
      <c r="RR334" s="35"/>
      <c r="RS334" s="35"/>
      <c r="RT334" s="35"/>
      <c r="RU334" s="35"/>
      <c r="RV334" s="35"/>
      <c r="RW334" s="35"/>
      <c r="RX334" s="35"/>
      <c r="RY334" s="35"/>
      <c r="RZ334" s="35"/>
      <c r="SA334" s="35"/>
      <c r="SB334" s="35"/>
      <c r="SC334" s="35"/>
      <c r="SD334" s="35"/>
      <c r="SE334" s="35"/>
      <c r="SF334" s="35"/>
      <c r="SG334" s="35"/>
      <c r="SH334" s="35"/>
      <c r="SI334" s="35"/>
      <c r="SJ334" s="35"/>
      <c r="SK334" s="35"/>
      <c r="SL334" s="35"/>
      <c r="SM334" s="35"/>
      <c r="SN334" s="35"/>
      <c r="SO334" s="35"/>
      <c r="SP334" s="35"/>
      <c r="SQ334" s="35"/>
      <c r="SR334" s="35"/>
      <c r="SS334" s="35"/>
      <c r="ST334" s="35"/>
      <c r="SU334" s="35"/>
      <c r="SV334" s="35"/>
      <c r="SW334" s="35"/>
      <c r="SX334" s="35"/>
      <c r="SY334" s="35"/>
      <c r="SZ334" s="35"/>
      <c r="TA334" s="35"/>
      <c r="TB334" s="35"/>
      <c r="TC334" s="35"/>
      <c r="TD334" s="35"/>
      <c r="TE334" s="35"/>
      <c r="TF334" s="35"/>
      <c r="TG334" s="35"/>
      <c r="TH334" s="35"/>
      <c r="TI334" s="35"/>
      <c r="TJ334" s="35"/>
      <c r="TK334" s="35"/>
      <c r="TL334" s="35"/>
      <c r="TM334" s="35"/>
      <c r="TN334" s="35"/>
      <c r="TO334" s="35"/>
      <c r="TP334" s="35"/>
      <c r="TQ334" s="35"/>
      <c r="TR334" s="35"/>
      <c r="TS334" s="35"/>
      <c r="TT334" s="35"/>
      <c r="TU334" s="35"/>
      <c r="TV334" s="35"/>
      <c r="TW334" s="35"/>
      <c r="TX334" s="35"/>
      <c r="TY334" s="35"/>
      <c r="TZ334" s="35"/>
      <c r="UA334" s="35"/>
      <c r="UB334" s="35"/>
      <c r="UC334" s="35"/>
      <c r="UD334" s="35"/>
      <c r="UE334" s="35"/>
      <c r="UF334" s="35"/>
      <c r="UG334" s="35"/>
      <c r="UH334" s="35"/>
      <c r="UI334" s="35"/>
      <c r="UJ334" s="35"/>
      <c r="UK334" s="35"/>
      <c r="UL334" s="35"/>
      <c r="UM334" s="35"/>
      <c r="UN334" s="35"/>
      <c r="UO334" s="35"/>
      <c r="UP334" s="35"/>
      <c r="UQ334" s="35"/>
      <c r="UR334" s="35"/>
      <c r="US334" s="35"/>
      <c r="UT334" s="35"/>
      <c r="UU334" s="35"/>
      <c r="UV334" s="35"/>
      <c r="UW334" s="35"/>
      <c r="UX334" s="35"/>
      <c r="UY334" s="35"/>
      <c r="UZ334" s="35"/>
      <c r="VA334" s="35"/>
      <c r="VB334" s="35"/>
      <c r="VC334" s="35"/>
      <c r="VD334" s="35"/>
      <c r="VE334" s="35"/>
      <c r="VF334" s="35"/>
      <c r="VG334" s="35"/>
      <c r="VH334" s="35"/>
      <c r="VI334" s="35"/>
      <c r="VJ334" s="35"/>
      <c r="VK334" s="35"/>
      <c r="VL334" s="35"/>
      <c r="VM334" s="35"/>
      <c r="VN334" s="35"/>
      <c r="VO334" s="35"/>
      <c r="VP334" s="35"/>
      <c r="VQ334" s="35"/>
      <c r="VR334" s="35"/>
      <c r="VS334" s="35"/>
      <c r="VT334" s="35"/>
      <c r="VU334" s="35"/>
      <c r="VV334" s="35"/>
      <c r="VW334" s="35"/>
      <c r="VX334" s="35"/>
      <c r="VY334" s="35"/>
      <c r="VZ334" s="35"/>
      <c r="WA334" s="35"/>
      <c r="WB334" s="35"/>
      <c r="WC334" s="35"/>
      <c r="WD334" s="35"/>
      <c r="WE334" s="35"/>
      <c r="WF334" s="35"/>
      <c r="WG334" s="35"/>
      <c r="WH334" s="35"/>
      <c r="WI334" s="35"/>
      <c r="WJ334" s="35"/>
      <c r="WK334" s="35"/>
      <c r="WL334" s="35"/>
      <c r="WM334" s="35"/>
      <c r="WN334" s="35"/>
      <c r="WO334" s="35"/>
      <c r="WP334" s="35"/>
      <c r="WQ334" s="35"/>
      <c r="WR334" s="35"/>
      <c r="WS334" s="35"/>
      <c r="WT334" s="35"/>
      <c r="WU334" s="35"/>
      <c r="WV334" s="35"/>
      <c r="WW334" s="35"/>
      <c r="WX334" s="35"/>
      <c r="WY334" s="35"/>
      <c r="WZ334" s="35"/>
      <c r="XA334" s="35"/>
      <c r="XB334" s="35"/>
      <c r="XC334" s="35"/>
      <c r="XD334" s="35"/>
      <c r="XE334" s="35"/>
      <c r="XF334" s="35"/>
      <c r="XG334" s="35"/>
      <c r="XH334" s="35"/>
      <c r="XI334" s="35"/>
      <c r="XJ334" s="35"/>
      <c r="XK334" s="35"/>
      <c r="XL334" s="35"/>
      <c r="XM334" s="35"/>
      <c r="XN334" s="35"/>
      <c r="XO334" s="35"/>
      <c r="XP334" s="35"/>
      <c r="XQ334" s="35"/>
      <c r="XR334" s="35"/>
      <c r="XS334" s="35"/>
      <c r="XT334" s="35"/>
      <c r="XU334" s="35"/>
      <c r="XV334" s="35"/>
      <c r="XW334" s="35"/>
      <c r="XX334" s="35"/>
      <c r="XY334" s="35"/>
      <c r="XZ334" s="35"/>
      <c r="YA334" s="35"/>
      <c r="YB334" s="35"/>
      <c r="YC334" s="35"/>
      <c r="YD334" s="35"/>
      <c r="YE334" s="35"/>
      <c r="YF334" s="35"/>
      <c r="YG334" s="35"/>
      <c r="YH334" s="35"/>
      <c r="YI334" s="35"/>
      <c r="YJ334" s="35"/>
      <c r="YK334" s="35"/>
      <c r="YL334" s="35"/>
      <c r="YM334" s="35"/>
      <c r="YN334" s="35"/>
      <c r="YO334" s="35"/>
      <c r="YP334" s="35"/>
      <c r="YQ334" s="35"/>
      <c r="YR334" s="35"/>
      <c r="YS334" s="35"/>
      <c r="YT334" s="35"/>
      <c r="YU334" s="35"/>
      <c r="YV334" s="35"/>
      <c r="YW334" s="35"/>
      <c r="YX334" s="35"/>
      <c r="YY334" s="35"/>
      <c r="YZ334" s="35"/>
      <c r="ZA334" s="35"/>
      <c r="ZB334" s="35"/>
      <c r="ZC334" s="35"/>
      <c r="ZD334" s="35"/>
      <c r="ZE334" s="35"/>
      <c r="ZF334" s="35"/>
      <c r="ZG334" s="35"/>
      <c r="ZH334" s="35"/>
      <c r="ZI334" s="35"/>
      <c r="ZJ334" s="35"/>
      <c r="ZK334" s="35"/>
      <c r="ZL334" s="35"/>
      <c r="ZM334" s="35"/>
      <c r="ZN334" s="35"/>
      <c r="ZO334" s="35"/>
      <c r="ZP334" s="35"/>
      <c r="ZQ334" s="35"/>
      <c r="ZR334" s="35"/>
      <c r="ZS334" s="35"/>
      <c r="ZT334" s="35"/>
      <c r="ZU334" s="35"/>
      <c r="ZV334" s="35"/>
      <c r="ZW334" s="35"/>
      <c r="ZX334" s="35"/>
      <c r="ZY334" s="35"/>
      <c r="ZZ334" s="35"/>
      <c r="AAA334" s="35"/>
      <c r="AAB334" s="35"/>
      <c r="AAC334" s="35"/>
      <c r="AAD334" s="35"/>
      <c r="AAE334" s="35"/>
      <c r="AAF334" s="35"/>
      <c r="AAG334" s="35"/>
      <c r="AAH334" s="35"/>
      <c r="AAI334" s="35"/>
      <c r="AAJ334" s="35"/>
      <c r="AAK334" s="35"/>
      <c r="AAL334" s="35"/>
      <c r="AAM334" s="35"/>
      <c r="AAN334" s="35"/>
      <c r="AAO334" s="35"/>
      <c r="AAP334" s="35"/>
      <c r="AAQ334" s="35"/>
      <c r="AAR334" s="35"/>
      <c r="AAS334" s="35"/>
      <c r="AAT334" s="35"/>
      <c r="AAU334" s="35"/>
      <c r="AAV334" s="35"/>
      <c r="AAW334" s="35"/>
      <c r="AAX334" s="35"/>
      <c r="AAY334" s="35"/>
      <c r="AAZ334" s="35"/>
      <c r="ABA334" s="35"/>
      <c r="ABB334" s="35"/>
      <c r="ABC334" s="35"/>
      <c r="ABD334" s="35"/>
      <c r="ABE334" s="35"/>
      <c r="ABF334" s="35"/>
      <c r="ABG334" s="35"/>
      <c r="ABH334" s="35"/>
      <c r="ABI334" s="35"/>
      <c r="ABJ334" s="35"/>
      <c r="ABK334" s="35"/>
      <c r="ABL334" s="35"/>
      <c r="ABM334" s="35"/>
      <c r="ABN334" s="35"/>
      <c r="ABO334" s="35"/>
      <c r="ABP334" s="35"/>
      <c r="ABQ334" s="35"/>
      <c r="ABR334" s="35"/>
      <c r="ABS334" s="35"/>
      <c r="ABT334" s="35"/>
      <c r="ABU334" s="35"/>
      <c r="ABV334" s="35"/>
      <c r="ABW334" s="35"/>
      <c r="ABX334" s="35"/>
      <c r="ABY334" s="35"/>
      <c r="ABZ334" s="35"/>
      <c r="ACA334" s="35"/>
      <c r="ACB334" s="35"/>
      <c r="ACC334" s="35"/>
      <c r="ACD334" s="35"/>
      <c r="ACE334" s="35"/>
      <c r="ACF334" s="35"/>
      <c r="ACG334" s="35"/>
      <c r="ACH334" s="35"/>
      <c r="ACI334" s="35"/>
      <c r="ACJ334" s="35"/>
      <c r="ACK334" s="35"/>
      <c r="ACL334" s="35"/>
      <c r="ACM334" s="35"/>
      <c r="ACN334" s="35"/>
      <c r="ACO334" s="35"/>
      <c r="ACP334" s="35"/>
      <c r="ACQ334" s="35"/>
      <c r="ACR334" s="35"/>
      <c r="ACS334" s="35"/>
      <c r="ACT334" s="35"/>
      <c r="ACU334" s="35"/>
      <c r="ACV334" s="35"/>
      <c r="ACW334" s="35"/>
      <c r="ACX334" s="35"/>
      <c r="ACY334" s="35"/>
      <c r="ACZ334" s="35"/>
      <c r="ADA334" s="35"/>
      <c r="ADB334" s="35"/>
      <c r="ADC334" s="35"/>
      <c r="ADD334" s="35"/>
      <c r="ADE334" s="35"/>
      <c r="ADF334" s="35"/>
      <c r="ADG334" s="35"/>
      <c r="ADH334" s="35"/>
      <c r="ADI334" s="35"/>
      <c r="ADJ334" s="35"/>
      <c r="ADK334" s="35"/>
      <c r="ADL334" s="35"/>
      <c r="ADM334" s="35"/>
      <c r="ADN334" s="35"/>
      <c r="ADO334" s="35"/>
      <c r="ADP334" s="35"/>
      <c r="ADQ334" s="35"/>
      <c r="ADR334" s="35"/>
      <c r="ADS334" s="35"/>
      <c r="ADT334" s="35"/>
      <c r="ADU334" s="35"/>
      <c r="ADV334" s="35"/>
      <c r="ADW334" s="35"/>
      <c r="ADX334" s="35"/>
      <c r="ADY334" s="35"/>
      <c r="ADZ334" s="35"/>
      <c r="AEA334" s="35"/>
      <c r="AEB334" s="35"/>
      <c r="AEC334" s="35"/>
      <c r="AED334" s="35"/>
      <c r="AEE334" s="35"/>
      <c r="AEF334" s="35"/>
      <c r="AEG334" s="35"/>
      <c r="AEH334" s="35"/>
      <c r="AEI334" s="35"/>
      <c r="AEJ334" s="35"/>
      <c r="AEK334" s="35"/>
      <c r="AEL334" s="35"/>
      <c r="AEM334" s="35"/>
      <c r="AEN334" s="35"/>
      <c r="AEO334" s="35"/>
      <c r="AEP334" s="35"/>
      <c r="AEQ334" s="35"/>
      <c r="AER334" s="35"/>
      <c r="AES334" s="35"/>
      <c r="AET334" s="35"/>
      <c r="AEU334" s="35"/>
      <c r="AEV334" s="35"/>
      <c r="AEW334" s="35"/>
      <c r="AEX334" s="35"/>
      <c r="AEY334" s="35"/>
      <c r="AEZ334" s="35"/>
      <c r="AFA334" s="35"/>
      <c r="AFB334" s="35"/>
      <c r="AFC334" s="35"/>
      <c r="AFD334" s="35"/>
      <c r="AFE334" s="35"/>
      <c r="AFF334" s="35"/>
      <c r="AFG334" s="35"/>
      <c r="AFH334" s="35"/>
      <c r="AFI334" s="35"/>
      <c r="AFJ334" s="35"/>
      <c r="AFK334" s="35"/>
      <c r="AFL334" s="35"/>
      <c r="AFM334" s="35"/>
      <c r="AFN334" s="35"/>
      <c r="AFO334" s="35"/>
      <c r="AFP334" s="35"/>
      <c r="AFQ334" s="35"/>
      <c r="AFR334" s="35"/>
      <c r="AFS334" s="35"/>
      <c r="AFT334" s="35"/>
      <c r="AFU334" s="35"/>
      <c r="AFV334" s="35"/>
      <c r="AFW334" s="35"/>
      <c r="AFX334" s="35"/>
      <c r="AFY334" s="35"/>
      <c r="AFZ334" s="35"/>
      <c r="AGA334" s="35"/>
      <c r="AGB334" s="35"/>
      <c r="AGC334" s="35"/>
      <c r="AGD334" s="35"/>
      <c r="AGE334" s="35"/>
      <c r="AGF334" s="35"/>
      <c r="AGG334" s="35"/>
      <c r="AGH334" s="35"/>
      <c r="AGI334" s="35"/>
      <c r="AGJ334" s="35"/>
      <c r="AGK334" s="35"/>
      <c r="AGL334" s="35"/>
      <c r="AGM334" s="35"/>
      <c r="AGN334" s="35"/>
      <c r="AGO334" s="35"/>
      <c r="AGP334" s="35"/>
      <c r="AGQ334" s="35"/>
      <c r="AGR334" s="35"/>
      <c r="AGS334" s="35"/>
      <c r="AGT334" s="35"/>
      <c r="AGU334" s="35"/>
      <c r="AGV334" s="35"/>
      <c r="AGW334" s="35"/>
      <c r="AGX334" s="35"/>
      <c r="AGY334" s="35"/>
      <c r="AGZ334" s="35"/>
      <c r="AHA334" s="35"/>
      <c r="AHB334" s="35"/>
      <c r="AHC334" s="35"/>
      <c r="AHD334" s="35"/>
      <c r="AHE334" s="35"/>
      <c r="AHF334" s="35"/>
      <c r="AHG334" s="35"/>
      <c r="AHH334" s="35"/>
      <c r="AHI334" s="35"/>
      <c r="AHJ334" s="35"/>
      <c r="AHK334" s="35"/>
      <c r="AHL334" s="35"/>
      <c r="AHM334" s="35"/>
      <c r="AHN334" s="35"/>
      <c r="AHO334" s="35"/>
      <c r="AHP334" s="35"/>
      <c r="AHQ334" s="35"/>
      <c r="AHR334" s="35"/>
      <c r="AHS334" s="35"/>
      <c r="AHT334" s="35"/>
      <c r="AHU334" s="35"/>
      <c r="AHV334" s="35"/>
      <c r="AHW334" s="35"/>
      <c r="AHX334" s="35"/>
      <c r="AHY334" s="35"/>
      <c r="AHZ334" s="35"/>
      <c r="AIA334" s="35"/>
      <c r="AIB334" s="35"/>
      <c r="AIC334" s="35"/>
      <c r="AID334" s="35"/>
      <c r="AIE334" s="35"/>
      <c r="AIF334" s="35"/>
      <c r="AIG334" s="35"/>
      <c r="AIH334" s="35"/>
      <c r="AII334" s="35"/>
      <c r="AIJ334" s="35"/>
      <c r="AIK334" s="35"/>
      <c r="AIL334" s="35"/>
      <c r="AIM334" s="35"/>
      <c r="AIN334" s="35"/>
      <c r="AIO334" s="35"/>
      <c r="AIP334" s="35"/>
      <c r="AIQ334" s="35"/>
      <c r="AIR334" s="35"/>
      <c r="AIS334" s="35"/>
      <c r="AIT334" s="35"/>
      <c r="AIU334" s="35"/>
      <c r="AIV334" s="35"/>
      <c r="AIW334" s="35"/>
      <c r="AIX334" s="35"/>
      <c r="AIY334" s="35"/>
      <c r="AIZ334" s="35"/>
      <c r="AJA334" s="35"/>
      <c r="AJB334" s="35"/>
      <c r="AJC334" s="35"/>
      <c r="AJD334" s="35"/>
      <c r="AJE334" s="35"/>
      <c r="AJF334" s="35"/>
      <c r="AJG334" s="35"/>
      <c r="AJH334" s="35"/>
      <c r="AJI334" s="35"/>
      <c r="AJJ334" s="35"/>
      <c r="AJK334" s="35"/>
      <c r="AJL334" s="35"/>
      <c r="AJM334" s="35"/>
      <c r="AJN334" s="35"/>
      <c r="AJO334" s="35"/>
      <c r="AJP334" s="35"/>
      <c r="AJQ334" s="35"/>
      <c r="AJR334" s="35"/>
      <c r="AJS334" s="35"/>
      <c r="AJT334" s="35"/>
      <c r="AJU334" s="35"/>
      <c r="AJV334" s="35"/>
      <c r="AJW334" s="35"/>
      <c r="AJX334" s="35"/>
      <c r="AJY334" s="35"/>
      <c r="AJZ334" s="35"/>
      <c r="AKA334" s="35"/>
      <c r="AKB334" s="35"/>
      <c r="AKC334" s="35"/>
      <c r="AKD334" s="35"/>
      <c r="AKE334" s="35"/>
      <c r="AKF334" s="35"/>
      <c r="AKG334" s="35"/>
      <c r="AKH334" s="35"/>
      <c r="AKI334" s="35"/>
      <c r="AKJ334" s="35"/>
      <c r="AKK334" s="35"/>
      <c r="AKL334" s="35"/>
      <c r="AKM334" s="35"/>
      <c r="AKN334" s="35"/>
      <c r="AKO334" s="35"/>
      <c r="AKP334" s="35"/>
      <c r="AKQ334" s="35"/>
      <c r="AKR334" s="35"/>
      <c r="AKS334" s="35"/>
      <c r="AKT334" s="35"/>
      <c r="AKU334" s="35"/>
      <c r="AKV334" s="35"/>
      <c r="AKW334" s="35"/>
      <c r="AKX334" s="35"/>
      <c r="AKY334" s="35"/>
      <c r="AKZ334" s="35"/>
      <c r="ALA334" s="35"/>
      <c r="ALB334" s="35"/>
      <c r="ALC334" s="35"/>
      <c r="ALD334" s="35"/>
      <c r="ALE334" s="35"/>
      <c r="ALF334" s="35"/>
      <c r="ALG334" s="35"/>
      <c r="ALH334" s="35"/>
      <c r="ALI334" s="35"/>
      <c r="ALJ334" s="35"/>
      <c r="ALK334" s="35"/>
      <c r="ALL334" s="35"/>
      <c r="ALM334" s="35"/>
      <c r="ALN334" s="35"/>
      <c r="ALO334" s="35"/>
      <c r="ALP334" s="35"/>
      <c r="ALQ334" s="35"/>
      <c r="ALR334" s="35"/>
      <c r="ALS334" s="35"/>
      <c r="ALT334" s="35"/>
      <c r="ALU334" s="35"/>
      <c r="ALV334" s="35"/>
      <c r="ALW334" s="35"/>
      <c r="ALX334" s="35"/>
      <c r="ALY334" s="35"/>
      <c r="ALZ334" s="35"/>
      <c r="AMA334" s="35"/>
    </row>
    <row r="335" spans="14:1015">
      <c r="N335" s="3">
        <f>Y335*info!T$4+AC335*info!T$5+AG335*info!T$6+AK335*info!T$7+N334</f>
        <v>10.199999999999987</v>
      </c>
      <c r="P335" s="45">
        <v>295</v>
      </c>
      <c r="Q335" s="131"/>
      <c r="R335" s="131"/>
      <c r="S335" s="161">
        <f t="shared" si="157"/>
        <v>5.5124901185770764E-2</v>
      </c>
      <c r="T335" s="169">
        <f>AA334*$AA$30*$AA$34*(1-$AA$32)+AE334*$AE$30*$AE$34*(1-$AE$32)+AI334*$AI$30*$AI$34*(1-$AI$32)+AM334*$AM$30*$AM$34*(1-$AM$32)+AQ334*$AQ$30*$AQ$34*(1-$AQ$32)+AU334*$AU$30*$AU$34*(1-$AU$32)+Q335-R335+AW334+AX334+Advance!G309</f>
        <v>0.54689999999999972</v>
      </c>
      <c r="U335" s="132">
        <f t="shared" si="166"/>
        <v>0</v>
      </c>
      <c r="V335" s="165">
        <f t="shared" si="145"/>
        <v>0.54689999999999972</v>
      </c>
      <c r="W335" s="166">
        <f t="shared" si="158"/>
        <v>20.808</v>
      </c>
      <c r="X335" s="49"/>
      <c r="Y335" s="42">
        <f t="shared" si="137"/>
        <v>0</v>
      </c>
      <c r="Z335" s="46">
        <f t="shared" si="159"/>
        <v>0</v>
      </c>
      <c r="AA335" s="47">
        <f t="shared" si="146"/>
        <v>50</v>
      </c>
      <c r="AB335" s="48">
        <f t="shared" si="147"/>
        <v>0.54689999999999972</v>
      </c>
      <c r="AC335" s="49">
        <f t="shared" si="148"/>
        <v>10</v>
      </c>
      <c r="AD335" s="46">
        <f t="shared" si="160"/>
        <v>-10</v>
      </c>
      <c r="AE335" s="46">
        <f t="shared" si="149"/>
        <v>100</v>
      </c>
      <c r="AF335" s="50">
        <f t="shared" si="138"/>
        <v>0.42689999999999972</v>
      </c>
      <c r="AG335" s="42">
        <f t="shared" si="161"/>
        <v>6</v>
      </c>
      <c r="AH335" s="46">
        <f t="shared" si="162"/>
        <v>-6</v>
      </c>
      <c r="AI335" s="46">
        <f t="shared" si="150"/>
        <v>200</v>
      </c>
      <c r="AJ335" s="50">
        <f t="shared" si="139"/>
        <v>0.28289999999999971</v>
      </c>
      <c r="AK335" s="42">
        <f t="shared" si="151"/>
        <v>7</v>
      </c>
      <c r="AL335" s="46">
        <f t="shared" si="163"/>
        <v>-7</v>
      </c>
      <c r="AM335" s="46">
        <f t="shared" si="152"/>
        <v>403</v>
      </c>
      <c r="AN335" s="50">
        <f t="shared" si="140"/>
        <v>3.0899999999999705E-2</v>
      </c>
      <c r="AO335" s="42">
        <f t="shared" si="153"/>
        <v>0</v>
      </c>
      <c r="AP335" s="46">
        <f t="shared" si="164"/>
        <v>0</v>
      </c>
      <c r="AQ335" s="46">
        <f t="shared" si="154"/>
        <v>0</v>
      </c>
      <c r="AR335" s="50">
        <f t="shared" si="141"/>
        <v>3.0899999999999705E-2</v>
      </c>
      <c r="AS335" s="42">
        <f t="shared" si="155"/>
        <v>0</v>
      </c>
      <c r="AT335" s="46">
        <f t="shared" si="165"/>
        <v>0</v>
      </c>
      <c r="AU335" s="46">
        <f t="shared" si="156"/>
        <v>0</v>
      </c>
      <c r="AV335" s="51">
        <f t="shared" si="142"/>
        <v>3.0899999999999705E-2</v>
      </c>
      <c r="AW335" s="42">
        <f t="shared" si="143"/>
        <v>0</v>
      </c>
      <c r="AX335" s="43">
        <f t="shared" si="144"/>
        <v>3.0899999999999705E-2</v>
      </c>
      <c r="AY335" s="42">
        <f t="shared" si="167"/>
        <v>753</v>
      </c>
      <c r="AZ335" s="52">
        <f t="shared" si="168"/>
        <v>20.808</v>
      </c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  <c r="QQ335" s="35"/>
      <c r="QR335" s="35"/>
      <c r="QS335" s="35"/>
      <c r="QT335" s="35"/>
      <c r="QU335" s="35"/>
      <c r="QV335" s="35"/>
      <c r="QW335" s="35"/>
      <c r="QX335" s="35"/>
      <c r="QY335" s="35"/>
      <c r="QZ335" s="35"/>
      <c r="RA335" s="35"/>
      <c r="RB335" s="35"/>
      <c r="RC335" s="35"/>
      <c r="RD335" s="35"/>
      <c r="RE335" s="35"/>
      <c r="RF335" s="35"/>
      <c r="RG335" s="35"/>
      <c r="RH335" s="35"/>
      <c r="RI335" s="35"/>
      <c r="RJ335" s="35"/>
      <c r="RK335" s="35"/>
      <c r="RL335" s="35"/>
      <c r="RM335" s="35"/>
      <c r="RN335" s="35"/>
      <c r="RO335" s="35"/>
      <c r="RP335" s="35"/>
      <c r="RQ335" s="35"/>
      <c r="RR335" s="35"/>
      <c r="RS335" s="35"/>
      <c r="RT335" s="35"/>
      <c r="RU335" s="35"/>
      <c r="RV335" s="35"/>
      <c r="RW335" s="35"/>
      <c r="RX335" s="35"/>
      <c r="RY335" s="35"/>
      <c r="RZ335" s="35"/>
      <c r="SA335" s="35"/>
      <c r="SB335" s="35"/>
      <c r="SC335" s="35"/>
      <c r="SD335" s="35"/>
      <c r="SE335" s="35"/>
      <c r="SF335" s="35"/>
      <c r="SG335" s="35"/>
      <c r="SH335" s="35"/>
      <c r="SI335" s="35"/>
      <c r="SJ335" s="35"/>
      <c r="SK335" s="35"/>
      <c r="SL335" s="35"/>
      <c r="SM335" s="35"/>
      <c r="SN335" s="35"/>
      <c r="SO335" s="35"/>
      <c r="SP335" s="35"/>
      <c r="SQ335" s="35"/>
      <c r="SR335" s="35"/>
      <c r="SS335" s="35"/>
      <c r="ST335" s="35"/>
      <c r="SU335" s="35"/>
      <c r="SV335" s="35"/>
      <c r="SW335" s="35"/>
      <c r="SX335" s="35"/>
      <c r="SY335" s="35"/>
      <c r="SZ335" s="35"/>
      <c r="TA335" s="35"/>
      <c r="TB335" s="35"/>
      <c r="TC335" s="35"/>
      <c r="TD335" s="35"/>
      <c r="TE335" s="35"/>
      <c r="TF335" s="35"/>
      <c r="TG335" s="35"/>
      <c r="TH335" s="35"/>
      <c r="TI335" s="35"/>
      <c r="TJ335" s="35"/>
      <c r="TK335" s="35"/>
      <c r="TL335" s="35"/>
      <c r="TM335" s="35"/>
      <c r="TN335" s="35"/>
      <c r="TO335" s="35"/>
      <c r="TP335" s="35"/>
      <c r="TQ335" s="35"/>
      <c r="TR335" s="35"/>
      <c r="TS335" s="35"/>
      <c r="TT335" s="35"/>
      <c r="TU335" s="35"/>
      <c r="TV335" s="35"/>
      <c r="TW335" s="35"/>
      <c r="TX335" s="35"/>
      <c r="TY335" s="35"/>
      <c r="TZ335" s="35"/>
      <c r="UA335" s="35"/>
      <c r="UB335" s="35"/>
      <c r="UC335" s="35"/>
      <c r="UD335" s="35"/>
      <c r="UE335" s="35"/>
      <c r="UF335" s="35"/>
      <c r="UG335" s="35"/>
      <c r="UH335" s="35"/>
      <c r="UI335" s="35"/>
      <c r="UJ335" s="35"/>
      <c r="UK335" s="35"/>
      <c r="UL335" s="35"/>
      <c r="UM335" s="35"/>
      <c r="UN335" s="35"/>
      <c r="UO335" s="35"/>
      <c r="UP335" s="35"/>
      <c r="UQ335" s="35"/>
      <c r="UR335" s="35"/>
      <c r="US335" s="35"/>
      <c r="UT335" s="35"/>
      <c r="UU335" s="35"/>
      <c r="UV335" s="35"/>
      <c r="UW335" s="35"/>
      <c r="UX335" s="35"/>
      <c r="UY335" s="35"/>
      <c r="UZ335" s="35"/>
      <c r="VA335" s="35"/>
      <c r="VB335" s="35"/>
      <c r="VC335" s="35"/>
      <c r="VD335" s="35"/>
      <c r="VE335" s="35"/>
      <c r="VF335" s="35"/>
      <c r="VG335" s="35"/>
      <c r="VH335" s="35"/>
      <c r="VI335" s="35"/>
      <c r="VJ335" s="35"/>
      <c r="VK335" s="35"/>
      <c r="VL335" s="35"/>
      <c r="VM335" s="35"/>
      <c r="VN335" s="35"/>
      <c r="VO335" s="35"/>
      <c r="VP335" s="35"/>
      <c r="VQ335" s="35"/>
      <c r="VR335" s="35"/>
      <c r="VS335" s="35"/>
      <c r="VT335" s="35"/>
      <c r="VU335" s="35"/>
      <c r="VV335" s="35"/>
      <c r="VW335" s="35"/>
      <c r="VX335" s="35"/>
      <c r="VY335" s="35"/>
      <c r="VZ335" s="35"/>
      <c r="WA335" s="35"/>
      <c r="WB335" s="35"/>
      <c r="WC335" s="35"/>
      <c r="WD335" s="35"/>
      <c r="WE335" s="35"/>
      <c r="WF335" s="35"/>
      <c r="WG335" s="35"/>
      <c r="WH335" s="35"/>
      <c r="WI335" s="35"/>
      <c r="WJ335" s="35"/>
      <c r="WK335" s="35"/>
      <c r="WL335" s="35"/>
      <c r="WM335" s="35"/>
      <c r="WN335" s="35"/>
      <c r="WO335" s="35"/>
      <c r="WP335" s="35"/>
      <c r="WQ335" s="35"/>
      <c r="WR335" s="35"/>
      <c r="WS335" s="35"/>
      <c r="WT335" s="35"/>
      <c r="WU335" s="35"/>
      <c r="WV335" s="35"/>
      <c r="WW335" s="35"/>
      <c r="WX335" s="35"/>
      <c r="WY335" s="35"/>
      <c r="WZ335" s="35"/>
      <c r="XA335" s="35"/>
      <c r="XB335" s="35"/>
      <c r="XC335" s="35"/>
      <c r="XD335" s="35"/>
      <c r="XE335" s="35"/>
      <c r="XF335" s="35"/>
      <c r="XG335" s="35"/>
      <c r="XH335" s="35"/>
      <c r="XI335" s="35"/>
      <c r="XJ335" s="35"/>
      <c r="XK335" s="35"/>
      <c r="XL335" s="35"/>
      <c r="XM335" s="35"/>
      <c r="XN335" s="35"/>
      <c r="XO335" s="35"/>
      <c r="XP335" s="35"/>
      <c r="XQ335" s="35"/>
      <c r="XR335" s="35"/>
      <c r="XS335" s="35"/>
      <c r="XT335" s="35"/>
      <c r="XU335" s="35"/>
      <c r="XV335" s="35"/>
      <c r="XW335" s="35"/>
      <c r="XX335" s="35"/>
      <c r="XY335" s="35"/>
      <c r="XZ335" s="35"/>
      <c r="YA335" s="35"/>
      <c r="YB335" s="35"/>
      <c r="YC335" s="35"/>
      <c r="YD335" s="35"/>
      <c r="YE335" s="35"/>
      <c r="YF335" s="35"/>
      <c r="YG335" s="35"/>
      <c r="YH335" s="35"/>
      <c r="YI335" s="35"/>
      <c r="YJ335" s="35"/>
      <c r="YK335" s="35"/>
      <c r="YL335" s="35"/>
      <c r="YM335" s="35"/>
      <c r="YN335" s="35"/>
      <c r="YO335" s="35"/>
      <c r="YP335" s="35"/>
      <c r="YQ335" s="35"/>
      <c r="YR335" s="35"/>
      <c r="YS335" s="35"/>
      <c r="YT335" s="35"/>
      <c r="YU335" s="35"/>
      <c r="YV335" s="35"/>
      <c r="YW335" s="35"/>
      <c r="YX335" s="35"/>
      <c r="YY335" s="35"/>
      <c r="YZ335" s="35"/>
      <c r="ZA335" s="35"/>
      <c r="ZB335" s="35"/>
      <c r="ZC335" s="35"/>
      <c r="ZD335" s="35"/>
      <c r="ZE335" s="35"/>
      <c r="ZF335" s="35"/>
      <c r="ZG335" s="35"/>
      <c r="ZH335" s="35"/>
      <c r="ZI335" s="35"/>
      <c r="ZJ335" s="35"/>
      <c r="ZK335" s="35"/>
      <c r="ZL335" s="35"/>
      <c r="ZM335" s="35"/>
      <c r="ZN335" s="35"/>
      <c r="ZO335" s="35"/>
      <c r="ZP335" s="35"/>
      <c r="ZQ335" s="35"/>
      <c r="ZR335" s="35"/>
      <c r="ZS335" s="35"/>
      <c r="ZT335" s="35"/>
      <c r="ZU335" s="35"/>
      <c r="ZV335" s="35"/>
      <c r="ZW335" s="35"/>
      <c r="ZX335" s="35"/>
      <c r="ZY335" s="35"/>
      <c r="ZZ335" s="35"/>
      <c r="AAA335" s="35"/>
      <c r="AAB335" s="35"/>
      <c r="AAC335" s="35"/>
      <c r="AAD335" s="35"/>
      <c r="AAE335" s="35"/>
      <c r="AAF335" s="35"/>
      <c r="AAG335" s="35"/>
      <c r="AAH335" s="35"/>
      <c r="AAI335" s="35"/>
      <c r="AAJ335" s="35"/>
      <c r="AAK335" s="35"/>
      <c r="AAL335" s="35"/>
      <c r="AAM335" s="35"/>
      <c r="AAN335" s="35"/>
      <c r="AAO335" s="35"/>
      <c r="AAP335" s="35"/>
      <c r="AAQ335" s="35"/>
      <c r="AAR335" s="35"/>
      <c r="AAS335" s="35"/>
      <c r="AAT335" s="35"/>
      <c r="AAU335" s="35"/>
      <c r="AAV335" s="35"/>
      <c r="AAW335" s="35"/>
      <c r="AAX335" s="35"/>
      <c r="AAY335" s="35"/>
      <c r="AAZ335" s="35"/>
      <c r="ABA335" s="35"/>
      <c r="ABB335" s="35"/>
      <c r="ABC335" s="35"/>
      <c r="ABD335" s="35"/>
      <c r="ABE335" s="35"/>
      <c r="ABF335" s="35"/>
      <c r="ABG335" s="35"/>
      <c r="ABH335" s="35"/>
      <c r="ABI335" s="35"/>
      <c r="ABJ335" s="35"/>
      <c r="ABK335" s="35"/>
      <c r="ABL335" s="35"/>
      <c r="ABM335" s="35"/>
      <c r="ABN335" s="35"/>
      <c r="ABO335" s="35"/>
      <c r="ABP335" s="35"/>
      <c r="ABQ335" s="35"/>
      <c r="ABR335" s="35"/>
      <c r="ABS335" s="35"/>
      <c r="ABT335" s="35"/>
      <c r="ABU335" s="35"/>
      <c r="ABV335" s="35"/>
      <c r="ABW335" s="35"/>
      <c r="ABX335" s="35"/>
      <c r="ABY335" s="35"/>
      <c r="ABZ335" s="35"/>
      <c r="ACA335" s="35"/>
      <c r="ACB335" s="35"/>
      <c r="ACC335" s="35"/>
      <c r="ACD335" s="35"/>
      <c r="ACE335" s="35"/>
      <c r="ACF335" s="35"/>
      <c r="ACG335" s="35"/>
      <c r="ACH335" s="35"/>
      <c r="ACI335" s="35"/>
      <c r="ACJ335" s="35"/>
      <c r="ACK335" s="35"/>
      <c r="ACL335" s="35"/>
      <c r="ACM335" s="35"/>
      <c r="ACN335" s="35"/>
      <c r="ACO335" s="35"/>
      <c r="ACP335" s="35"/>
      <c r="ACQ335" s="35"/>
      <c r="ACR335" s="35"/>
      <c r="ACS335" s="35"/>
      <c r="ACT335" s="35"/>
      <c r="ACU335" s="35"/>
      <c r="ACV335" s="35"/>
      <c r="ACW335" s="35"/>
      <c r="ACX335" s="35"/>
      <c r="ACY335" s="35"/>
      <c r="ACZ335" s="35"/>
      <c r="ADA335" s="35"/>
      <c r="ADB335" s="35"/>
      <c r="ADC335" s="35"/>
      <c r="ADD335" s="35"/>
      <c r="ADE335" s="35"/>
      <c r="ADF335" s="35"/>
      <c r="ADG335" s="35"/>
      <c r="ADH335" s="35"/>
      <c r="ADI335" s="35"/>
      <c r="ADJ335" s="35"/>
      <c r="ADK335" s="35"/>
      <c r="ADL335" s="35"/>
      <c r="ADM335" s="35"/>
      <c r="ADN335" s="35"/>
      <c r="ADO335" s="35"/>
      <c r="ADP335" s="35"/>
      <c r="ADQ335" s="35"/>
      <c r="ADR335" s="35"/>
      <c r="ADS335" s="35"/>
      <c r="ADT335" s="35"/>
      <c r="ADU335" s="35"/>
      <c r="ADV335" s="35"/>
      <c r="ADW335" s="35"/>
      <c r="ADX335" s="35"/>
      <c r="ADY335" s="35"/>
      <c r="ADZ335" s="35"/>
      <c r="AEA335" s="35"/>
      <c r="AEB335" s="35"/>
      <c r="AEC335" s="35"/>
      <c r="AED335" s="35"/>
      <c r="AEE335" s="35"/>
      <c r="AEF335" s="35"/>
      <c r="AEG335" s="35"/>
      <c r="AEH335" s="35"/>
      <c r="AEI335" s="35"/>
      <c r="AEJ335" s="35"/>
      <c r="AEK335" s="35"/>
      <c r="AEL335" s="35"/>
      <c r="AEM335" s="35"/>
      <c r="AEN335" s="35"/>
      <c r="AEO335" s="35"/>
      <c r="AEP335" s="35"/>
      <c r="AEQ335" s="35"/>
      <c r="AER335" s="35"/>
      <c r="AES335" s="35"/>
      <c r="AET335" s="35"/>
      <c r="AEU335" s="35"/>
      <c r="AEV335" s="35"/>
      <c r="AEW335" s="35"/>
      <c r="AEX335" s="35"/>
      <c r="AEY335" s="35"/>
      <c r="AEZ335" s="35"/>
      <c r="AFA335" s="35"/>
      <c r="AFB335" s="35"/>
      <c r="AFC335" s="35"/>
      <c r="AFD335" s="35"/>
      <c r="AFE335" s="35"/>
      <c r="AFF335" s="35"/>
      <c r="AFG335" s="35"/>
      <c r="AFH335" s="35"/>
      <c r="AFI335" s="35"/>
      <c r="AFJ335" s="35"/>
      <c r="AFK335" s="35"/>
      <c r="AFL335" s="35"/>
      <c r="AFM335" s="35"/>
      <c r="AFN335" s="35"/>
      <c r="AFO335" s="35"/>
      <c r="AFP335" s="35"/>
      <c r="AFQ335" s="35"/>
      <c r="AFR335" s="35"/>
      <c r="AFS335" s="35"/>
      <c r="AFT335" s="35"/>
      <c r="AFU335" s="35"/>
      <c r="AFV335" s="35"/>
      <c r="AFW335" s="35"/>
      <c r="AFX335" s="35"/>
      <c r="AFY335" s="35"/>
      <c r="AFZ335" s="35"/>
      <c r="AGA335" s="35"/>
      <c r="AGB335" s="35"/>
      <c r="AGC335" s="35"/>
      <c r="AGD335" s="35"/>
      <c r="AGE335" s="35"/>
      <c r="AGF335" s="35"/>
      <c r="AGG335" s="35"/>
      <c r="AGH335" s="35"/>
      <c r="AGI335" s="35"/>
      <c r="AGJ335" s="35"/>
      <c r="AGK335" s="35"/>
      <c r="AGL335" s="35"/>
      <c r="AGM335" s="35"/>
      <c r="AGN335" s="35"/>
      <c r="AGO335" s="35"/>
      <c r="AGP335" s="35"/>
      <c r="AGQ335" s="35"/>
      <c r="AGR335" s="35"/>
      <c r="AGS335" s="35"/>
      <c r="AGT335" s="35"/>
      <c r="AGU335" s="35"/>
      <c r="AGV335" s="35"/>
      <c r="AGW335" s="35"/>
      <c r="AGX335" s="35"/>
      <c r="AGY335" s="35"/>
      <c r="AGZ335" s="35"/>
      <c r="AHA335" s="35"/>
      <c r="AHB335" s="35"/>
      <c r="AHC335" s="35"/>
      <c r="AHD335" s="35"/>
      <c r="AHE335" s="35"/>
      <c r="AHF335" s="35"/>
      <c r="AHG335" s="35"/>
      <c r="AHH335" s="35"/>
      <c r="AHI335" s="35"/>
      <c r="AHJ335" s="35"/>
      <c r="AHK335" s="35"/>
      <c r="AHL335" s="35"/>
      <c r="AHM335" s="35"/>
      <c r="AHN335" s="35"/>
      <c r="AHO335" s="35"/>
      <c r="AHP335" s="35"/>
      <c r="AHQ335" s="35"/>
      <c r="AHR335" s="35"/>
      <c r="AHS335" s="35"/>
      <c r="AHT335" s="35"/>
      <c r="AHU335" s="35"/>
      <c r="AHV335" s="35"/>
      <c r="AHW335" s="35"/>
      <c r="AHX335" s="35"/>
      <c r="AHY335" s="35"/>
      <c r="AHZ335" s="35"/>
      <c r="AIA335" s="35"/>
      <c r="AIB335" s="35"/>
      <c r="AIC335" s="35"/>
      <c r="AID335" s="35"/>
      <c r="AIE335" s="35"/>
      <c r="AIF335" s="35"/>
      <c r="AIG335" s="35"/>
      <c r="AIH335" s="35"/>
      <c r="AII335" s="35"/>
      <c r="AIJ335" s="35"/>
      <c r="AIK335" s="35"/>
      <c r="AIL335" s="35"/>
      <c r="AIM335" s="35"/>
      <c r="AIN335" s="35"/>
      <c r="AIO335" s="35"/>
      <c r="AIP335" s="35"/>
      <c r="AIQ335" s="35"/>
      <c r="AIR335" s="35"/>
      <c r="AIS335" s="35"/>
      <c r="AIT335" s="35"/>
      <c r="AIU335" s="35"/>
      <c r="AIV335" s="35"/>
      <c r="AIW335" s="35"/>
      <c r="AIX335" s="35"/>
      <c r="AIY335" s="35"/>
      <c r="AIZ335" s="35"/>
      <c r="AJA335" s="35"/>
      <c r="AJB335" s="35"/>
      <c r="AJC335" s="35"/>
      <c r="AJD335" s="35"/>
      <c r="AJE335" s="35"/>
      <c r="AJF335" s="35"/>
      <c r="AJG335" s="35"/>
      <c r="AJH335" s="35"/>
      <c r="AJI335" s="35"/>
      <c r="AJJ335" s="35"/>
      <c r="AJK335" s="35"/>
      <c r="AJL335" s="35"/>
      <c r="AJM335" s="35"/>
      <c r="AJN335" s="35"/>
      <c r="AJO335" s="35"/>
      <c r="AJP335" s="35"/>
      <c r="AJQ335" s="35"/>
      <c r="AJR335" s="35"/>
      <c r="AJS335" s="35"/>
      <c r="AJT335" s="35"/>
      <c r="AJU335" s="35"/>
      <c r="AJV335" s="35"/>
      <c r="AJW335" s="35"/>
      <c r="AJX335" s="35"/>
      <c r="AJY335" s="35"/>
      <c r="AJZ335" s="35"/>
      <c r="AKA335" s="35"/>
      <c r="AKB335" s="35"/>
      <c r="AKC335" s="35"/>
      <c r="AKD335" s="35"/>
      <c r="AKE335" s="35"/>
      <c r="AKF335" s="35"/>
      <c r="AKG335" s="35"/>
      <c r="AKH335" s="35"/>
      <c r="AKI335" s="35"/>
      <c r="AKJ335" s="35"/>
      <c r="AKK335" s="35"/>
      <c r="AKL335" s="35"/>
      <c r="AKM335" s="35"/>
      <c r="AKN335" s="35"/>
      <c r="AKO335" s="35"/>
      <c r="AKP335" s="35"/>
      <c r="AKQ335" s="35"/>
      <c r="AKR335" s="35"/>
      <c r="AKS335" s="35"/>
      <c r="AKT335" s="35"/>
      <c r="AKU335" s="35"/>
      <c r="AKV335" s="35"/>
      <c r="AKW335" s="35"/>
      <c r="AKX335" s="35"/>
      <c r="AKY335" s="35"/>
      <c r="AKZ335" s="35"/>
      <c r="ALA335" s="35"/>
      <c r="ALB335" s="35"/>
      <c r="ALC335" s="35"/>
      <c r="ALD335" s="35"/>
      <c r="ALE335" s="35"/>
      <c r="ALF335" s="35"/>
      <c r="ALG335" s="35"/>
      <c r="ALH335" s="35"/>
      <c r="ALI335" s="35"/>
      <c r="ALJ335" s="35"/>
      <c r="ALK335" s="35"/>
      <c r="ALL335" s="35"/>
      <c r="ALM335" s="35"/>
      <c r="ALN335" s="35"/>
      <c r="ALO335" s="35"/>
      <c r="ALP335" s="35"/>
      <c r="ALQ335" s="35"/>
      <c r="ALR335" s="35"/>
      <c r="ALS335" s="35"/>
      <c r="ALT335" s="35"/>
      <c r="ALU335" s="35"/>
      <c r="ALV335" s="35"/>
      <c r="ALW335" s="35"/>
      <c r="ALX335" s="35"/>
      <c r="ALY335" s="35"/>
      <c r="ALZ335" s="35"/>
      <c r="AMA335" s="35"/>
    </row>
    <row r="336" spans="14:1015">
      <c r="N336" s="3">
        <f>Y336*info!T$4+AC336*info!T$5+AG336*info!T$6+AK336*info!T$7+N335</f>
        <v>10.273199999999987</v>
      </c>
      <c r="P336" s="45">
        <v>296</v>
      </c>
      <c r="Q336" s="131"/>
      <c r="R336" s="131"/>
      <c r="S336" s="161">
        <f t="shared" si="157"/>
        <v>5.5124901185770764E-2</v>
      </c>
      <c r="T336" s="169">
        <f>AA335*$AA$30*$AA$34*(1-$AA$32)+AE335*$AE$30*$AE$34*(1-$AE$32)+AI335*$AI$30*$AI$34*(1-$AI$32)+AM335*$AM$30*$AM$34*(1-$AM$32)+AQ335*$AQ$30*$AQ$34*(1-$AQ$32)+AU335*$AU$30*$AU$34*(1-$AU$32)+Q336-R336+AW335+AX335+Advance!G310</f>
        <v>0.5510999999999997</v>
      </c>
      <c r="U336" s="132">
        <f t="shared" si="166"/>
        <v>0</v>
      </c>
      <c r="V336" s="165">
        <f t="shared" si="145"/>
        <v>0.5510999999999997</v>
      </c>
      <c r="W336" s="166">
        <f t="shared" si="158"/>
        <v>20.808</v>
      </c>
      <c r="X336" s="49"/>
      <c r="Y336" s="42">
        <f t="shared" si="137"/>
        <v>0</v>
      </c>
      <c r="Z336" s="46">
        <f t="shared" si="159"/>
        <v>0</v>
      </c>
      <c r="AA336" s="47">
        <f t="shared" si="146"/>
        <v>50</v>
      </c>
      <c r="AB336" s="48">
        <f t="shared" si="147"/>
        <v>0.5510999999999997</v>
      </c>
      <c r="AC336" s="49">
        <f t="shared" si="148"/>
        <v>11</v>
      </c>
      <c r="AD336" s="46">
        <f t="shared" si="160"/>
        <v>-11</v>
      </c>
      <c r="AE336" s="46">
        <f t="shared" si="149"/>
        <v>100</v>
      </c>
      <c r="AF336" s="50">
        <f t="shared" si="138"/>
        <v>0.41909999999999969</v>
      </c>
      <c r="AG336" s="42">
        <f t="shared" si="161"/>
        <v>6</v>
      </c>
      <c r="AH336" s="46">
        <f t="shared" si="162"/>
        <v>-6</v>
      </c>
      <c r="AI336" s="46">
        <f t="shared" si="150"/>
        <v>200</v>
      </c>
      <c r="AJ336" s="50">
        <f t="shared" si="139"/>
        <v>0.27509999999999968</v>
      </c>
      <c r="AK336" s="42">
        <f t="shared" si="151"/>
        <v>7</v>
      </c>
      <c r="AL336" s="46">
        <f t="shared" si="163"/>
        <v>-7</v>
      </c>
      <c r="AM336" s="46">
        <f t="shared" si="152"/>
        <v>403</v>
      </c>
      <c r="AN336" s="50">
        <f t="shared" si="140"/>
        <v>2.3099999999999676E-2</v>
      </c>
      <c r="AO336" s="42">
        <f t="shared" si="153"/>
        <v>0</v>
      </c>
      <c r="AP336" s="46">
        <f t="shared" si="164"/>
        <v>0</v>
      </c>
      <c r="AQ336" s="46">
        <f t="shared" si="154"/>
        <v>0</v>
      </c>
      <c r="AR336" s="50">
        <f t="shared" si="141"/>
        <v>2.3099999999999676E-2</v>
      </c>
      <c r="AS336" s="42">
        <f t="shared" si="155"/>
        <v>0</v>
      </c>
      <c r="AT336" s="46">
        <f t="shared" si="165"/>
        <v>0</v>
      </c>
      <c r="AU336" s="46">
        <f t="shared" si="156"/>
        <v>0</v>
      </c>
      <c r="AV336" s="51">
        <f t="shared" si="142"/>
        <v>2.3099999999999676E-2</v>
      </c>
      <c r="AW336" s="42">
        <f t="shared" si="143"/>
        <v>0</v>
      </c>
      <c r="AX336" s="43">
        <f t="shared" si="144"/>
        <v>2.3099999999999676E-2</v>
      </c>
      <c r="AY336" s="42">
        <f t="shared" si="167"/>
        <v>753</v>
      </c>
      <c r="AZ336" s="52">
        <f t="shared" si="168"/>
        <v>20.808</v>
      </c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  <c r="QQ336" s="35"/>
      <c r="QR336" s="35"/>
      <c r="QS336" s="35"/>
      <c r="QT336" s="35"/>
      <c r="QU336" s="35"/>
      <c r="QV336" s="35"/>
      <c r="QW336" s="35"/>
      <c r="QX336" s="35"/>
      <c r="QY336" s="35"/>
      <c r="QZ336" s="35"/>
      <c r="RA336" s="35"/>
      <c r="RB336" s="35"/>
      <c r="RC336" s="35"/>
      <c r="RD336" s="35"/>
      <c r="RE336" s="35"/>
      <c r="RF336" s="35"/>
      <c r="RG336" s="35"/>
      <c r="RH336" s="35"/>
      <c r="RI336" s="35"/>
      <c r="RJ336" s="35"/>
      <c r="RK336" s="35"/>
      <c r="RL336" s="35"/>
      <c r="RM336" s="35"/>
      <c r="RN336" s="35"/>
      <c r="RO336" s="35"/>
      <c r="RP336" s="35"/>
      <c r="RQ336" s="35"/>
      <c r="RR336" s="35"/>
      <c r="RS336" s="35"/>
      <c r="RT336" s="35"/>
      <c r="RU336" s="35"/>
      <c r="RV336" s="35"/>
      <c r="RW336" s="35"/>
      <c r="RX336" s="35"/>
      <c r="RY336" s="35"/>
      <c r="RZ336" s="35"/>
      <c r="SA336" s="35"/>
      <c r="SB336" s="35"/>
      <c r="SC336" s="35"/>
      <c r="SD336" s="35"/>
      <c r="SE336" s="35"/>
      <c r="SF336" s="35"/>
      <c r="SG336" s="35"/>
      <c r="SH336" s="35"/>
      <c r="SI336" s="35"/>
      <c r="SJ336" s="35"/>
      <c r="SK336" s="35"/>
      <c r="SL336" s="35"/>
      <c r="SM336" s="35"/>
      <c r="SN336" s="35"/>
      <c r="SO336" s="35"/>
      <c r="SP336" s="35"/>
      <c r="SQ336" s="35"/>
      <c r="SR336" s="35"/>
      <c r="SS336" s="35"/>
      <c r="ST336" s="35"/>
      <c r="SU336" s="35"/>
      <c r="SV336" s="35"/>
      <c r="SW336" s="35"/>
      <c r="SX336" s="35"/>
      <c r="SY336" s="35"/>
      <c r="SZ336" s="35"/>
      <c r="TA336" s="35"/>
      <c r="TB336" s="35"/>
      <c r="TC336" s="35"/>
      <c r="TD336" s="35"/>
      <c r="TE336" s="35"/>
      <c r="TF336" s="35"/>
      <c r="TG336" s="35"/>
      <c r="TH336" s="35"/>
      <c r="TI336" s="35"/>
      <c r="TJ336" s="35"/>
      <c r="TK336" s="35"/>
      <c r="TL336" s="35"/>
      <c r="TM336" s="35"/>
      <c r="TN336" s="35"/>
      <c r="TO336" s="35"/>
      <c r="TP336" s="35"/>
      <c r="TQ336" s="35"/>
      <c r="TR336" s="35"/>
      <c r="TS336" s="35"/>
      <c r="TT336" s="35"/>
      <c r="TU336" s="35"/>
      <c r="TV336" s="35"/>
      <c r="TW336" s="35"/>
      <c r="TX336" s="35"/>
      <c r="TY336" s="35"/>
      <c r="TZ336" s="35"/>
      <c r="UA336" s="35"/>
      <c r="UB336" s="35"/>
      <c r="UC336" s="35"/>
      <c r="UD336" s="35"/>
      <c r="UE336" s="35"/>
      <c r="UF336" s="35"/>
      <c r="UG336" s="35"/>
      <c r="UH336" s="35"/>
      <c r="UI336" s="35"/>
      <c r="UJ336" s="35"/>
      <c r="UK336" s="35"/>
      <c r="UL336" s="35"/>
      <c r="UM336" s="35"/>
      <c r="UN336" s="35"/>
      <c r="UO336" s="35"/>
      <c r="UP336" s="35"/>
      <c r="UQ336" s="35"/>
      <c r="UR336" s="35"/>
      <c r="US336" s="35"/>
      <c r="UT336" s="35"/>
      <c r="UU336" s="35"/>
      <c r="UV336" s="35"/>
      <c r="UW336" s="35"/>
      <c r="UX336" s="35"/>
      <c r="UY336" s="35"/>
      <c r="UZ336" s="35"/>
      <c r="VA336" s="35"/>
      <c r="VB336" s="35"/>
      <c r="VC336" s="35"/>
      <c r="VD336" s="35"/>
      <c r="VE336" s="35"/>
      <c r="VF336" s="35"/>
      <c r="VG336" s="35"/>
      <c r="VH336" s="35"/>
      <c r="VI336" s="35"/>
      <c r="VJ336" s="35"/>
      <c r="VK336" s="35"/>
      <c r="VL336" s="35"/>
      <c r="VM336" s="35"/>
      <c r="VN336" s="35"/>
      <c r="VO336" s="35"/>
      <c r="VP336" s="35"/>
      <c r="VQ336" s="35"/>
      <c r="VR336" s="35"/>
      <c r="VS336" s="35"/>
      <c r="VT336" s="35"/>
      <c r="VU336" s="35"/>
      <c r="VV336" s="35"/>
      <c r="VW336" s="35"/>
      <c r="VX336" s="35"/>
      <c r="VY336" s="35"/>
      <c r="VZ336" s="35"/>
      <c r="WA336" s="35"/>
      <c r="WB336" s="35"/>
      <c r="WC336" s="35"/>
      <c r="WD336" s="35"/>
      <c r="WE336" s="35"/>
      <c r="WF336" s="35"/>
      <c r="WG336" s="35"/>
      <c r="WH336" s="35"/>
      <c r="WI336" s="35"/>
      <c r="WJ336" s="35"/>
      <c r="WK336" s="35"/>
      <c r="WL336" s="35"/>
      <c r="WM336" s="35"/>
      <c r="WN336" s="35"/>
      <c r="WO336" s="35"/>
      <c r="WP336" s="35"/>
      <c r="WQ336" s="35"/>
      <c r="WR336" s="35"/>
      <c r="WS336" s="35"/>
      <c r="WT336" s="35"/>
      <c r="WU336" s="35"/>
      <c r="WV336" s="35"/>
      <c r="WW336" s="35"/>
      <c r="WX336" s="35"/>
      <c r="WY336" s="35"/>
      <c r="WZ336" s="35"/>
      <c r="XA336" s="35"/>
      <c r="XB336" s="35"/>
      <c r="XC336" s="35"/>
      <c r="XD336" s="35"/>
      <c r="XE336" s="35"/>
      <c r="XF336" s="35"/>
      <c r="XG336" s="35"/>
      <c r="XH336" s="35"/>
      <c r="XI336" s="35"/>
      <c r="XJ336" s="35"/>
      <c r="XK336" s="35"/>
      <c r="XL336" s="35"/>
      <c r="XM336" s="35"/>
      <c r="XN336" s="35"/>
      <c r="XO336" s="35"/>
      <c r="XP336" s="35"/>
      <c r="XQ336" s="35"/>
      <c r="XR336" s="35"/>
      <c r="XS336" s="35"/>
      <c r="XT336" s="35"/>
      <c r="XU336" s="35"/>
      <c r="XV336" s="35"/>
      <c r="XW336" s="35"/>
      <c r="XX336" s="35"/>
      <c r="XY336" s="35"/>
      <c r="XZ336" s="35"/>
      <c r="YA336" s="35"/>
      <c r="YB336" s="35"/>
      <c r="YC336" s="35"/>
      <c r="YD336" s="35"/>
      <c r="YE336" s="35"/>
      <c r="YF336" s="35"/>
      <c r="YG336" s="35"/>
      <c r="YH336" s="35"/>
      <c r="YI336" s="35"/>
      <c r="YJ336" s="35"/>
      <c r="YK336" s="35"/>
      <c r="YL336" s="35"/>
      <c r="YM336" s="35"/>
      <c r="YN336" s="35"/>
      <c r="YO336" s="35"/>
      <c r="YP336" s="35"/>
      <c r="YQ336" s="35"/>
      <c r="YR336" s="35"/>
      <c r="YS336" s="35"/>
      <c r="YT336" s="35"/>
      <c r="YU336" s="35"/>
      <c r="YV336" s="35"/>
      <c r="YW336" s="35"/>
      <c r="YX336" s="35"/>
      <c r="YY336" s="35"/>
      <c r="YZ336" s="35"/>
      <c r="ZA336" s="35"/>
      <c r="ZB336" s="35"/>
      <c r="ZC336" s="35"/>
      <c r="ZD336" s="35"/>
      <c r="ZE336" s="35"/>
      <c r="ZF336" s="35"/>
      <c r="ZG336" s="35"/>
      <c r="ZH336" s="35"/>
      <c r="ZI336" s="35"/>
      <c r="ZJ336" s="35"/>
      <c r="ZK336" s="35"/>
      <c r="ZL336" s="35"/>
      <c r="ZM336" s="35"/>
      <c r="ZN336" s="35"/>
      <c r="ZO336" s="35"/>
      <c r="ZP336" s="35"/>
      <c r="ZQ336" s="35"/>
      <c r="ZR336" s="35"/>
      <c r="ZS336" s="35"/>
      <c r="ZT336" s="35"/>
      <c r="ZU336" s="35"/>
      <c r="ZV336" s="35"/>
      <c r="ZW336" s="35"/>
      <c r="ZX336" s="35"/>
      <c r="ZY336" s="35"/>
      <c r="ZZ336" s="35"/>
      <c r="AAA336" s="35"/>
      <c r="AAB336" s="35"/>
      <c r="AAC336" s="35"/>
      <c r="AAD336" s="35"/>
      <c r="AAE336" s="35"/>
      <c r="AAF336" s="35"/>
      <c r="AAG336" s="35"/>
      <c r="AAH336" s="35"/>
      <c r="AAI336" s="35"/>
      <c r="AAJ336" s="35"/>
      <c r="AAK336" s="35"/>
      <c r="AAL336" s="35"/>
      <c r="AAM336" s="35"/>
      <c r="AAN336" s="35"/>
      <c r="AAO336" s="35"/>
      <c r="AAP336" s="35"/>
      <c r="AAQ336" s="35"/>
      <c r="AAR336" s="35"/>
      <c r="AAS336" s="35"/>
      <c r="AAT336" s="35"/>
      <c r="AAU336" s="35"/>
      <c r="AAV336" s="35"/>
      <c r="AAW336" s="35"/>
      <c r="AAX336" s="35"/>
      <c r="AAY336" s="35"/>
      <c r="AAZ336" s="35"/>
      <c r="ABA336" s="35"/>
      <c r="ABB336" s="35"/>
      <c r="ABC336" s="35"/>
      <c r="ABD336" s="35"/>
      <c r="ABE336" s="35"/>
      <c r="ABF336" s="35"/>
      <c r="ABG336" s="35"/>
      <c r="ABH336" s="35"/>
      <c r="ABI336" s="35"/>
      <c r="ABJ336" s="35"/>
      <c r="ABK336" s="35"/>
      <c r="ABL336" s="35"/>
      <c r="ABM336" s="35"/>
      <c r="ABN336" s="35"/>
      <c r="ABO336" s="35"/>
      <c r="ABP336" s="35"/>
      <c r="ABQ336" s="35"/>
      <c r="ABR336" s="35"/>
      <c r="ABS336" s="35"/>
      <c r="ABT336" s="35"/>
      <c r="ABU336" s="35"/>
      <c r="ABV336" s="35"/>
      <c r="ABW336" s="35"/>
      <c r="ABX336" s="35"/>
      <c r="ABY336" s="35"/>
      <c r="ABZ336" s="35"/>
      <c r="ACA336" s="35"/>
      <c r="ACB336" s="35"/>
      <c r="ACC336" s="35"/>
      <c r="ACD336" s="35"/>
      <c r="ACE336" s="35"/>
      <c r="ACF336" s="35"/>
      <c r="ACG336" s="35"/>
      <c r="ACH336" s="35"/>
      <c r="ACI336" s="35"/>
      <c r="ACJ336" s="35"/>
      <c r="ACK336" s="35"/>
      <c r="ACL336" s="35"/>
      <c r="ACM336" s="35"/>
      <c r="ACN336" s="35"/>
      <c r="ACO336" s="35"/>
      <c r="ACP336" s="35"/>
      <c r="ACQ336" s="35"/>
      <c r="ACR336" s="35"/>
      <c r="ACS336" s="35"/>
      <c r="ACT336" s="35"/>
      <c r="ACU336" s="35"/>
      <c r="ACV336" s="35"/>
      <c r="ACW336" s="35"/>
      <c r="ACX336" s="35"/>
      <c r="ACY336" s="35"/>
      <c r="ACZ336" s="35"/>
      <c r="ADA336" s="35"/>
      <c r="ADB336" s="35"/>
      <c r="ADC336" s="35"/>
      <c r="ADD336" s="35"/>
      <c r="ADE336" s="35"/>
      <c r="ADF336" s="35"/>
      <c r="ADG336" s="35"/>
      <c r="ADH336" s="35"/>
      <c r="ADI336" s="35"/>
      <c r="ADJ336" s="35"/>
      <c r="ADK336" s="35"/>
      <c r="ADL336" s="35"/>
      <c r="ADM336" s="35"/>
      <c r="ADN336" s="35"/>
      <c r="ADO336" s="35"/>
      <c r="ADP336" s="35"/>
      <c r="ADQ336" s="35"/>
      <c r="ADR336" s="35"/>
      <c r="ADS336" s="35"/>
      <c r="ADT336" s="35"/>
      <c r="ADU336" s="35"/>
      <c r="ADV336" s="35"/>
      <c r="ADW336" s="35"/>
      <c r="ADX336" s="35"/>
      <c r="ADY336" s="35"/>
      <c r="ADZ336" s="35"/>
      <c r="AEA336" s="35"/>
      <c r="AEB336" s="35"/>
      <c r="AEC336" s="35"/>
      <c r="AED336" s="35"/>
      <c r="AEE336" s="35"/>
      <c r="AEF336" s="35"/>
      <c r="AEG336" s="35"/>
      <c r="AEH336" s="35"/>
      <c r="AEI336" s="35"/>
      <c r="AEJ336" s="35"/>
      <c r="AEK336" s="35"/>
      <c r="AEL336" s="35"/>
      <c r="AEM336" s="35"/>
      <c r="AEN336" s="35"/>
      <c r="AEO336" s="35"/>
      <c r="AEP336" s="35"/>
      <c r="AEQ336" s="35"/>
      <c r="AER336" s="35"/>
      <c r="AES336" s="35"/>
      <c r="AET336" s="35"/>
      <c r="AEU336" s="35"/>
      <c r="AEV336" s="35"/>
      <c r="AEW336" s="35"/>
      <c r="AEX336" s="35"/>
      <c r="AEY336" s="35"/>
      <c r="AEZ336" s="35"/>
      <c r="AFA336" s="35"/>
      <c r="AFB336" s="35"/>
      <c r="AFC336" s="35"/>
      <c r="AFD336" s="35"/>
      <c r="AFE336" s="35"/>
      <c r="AFF336" s="35"/>
      <c r="AFG336" s="35"/>
      <c r="AFH336" s="35"/>
      <c r="AFI336" s="35"/>
      <c r="AFJ336" s="35"/>
      <c r="AFK336" s="35"/>
      <c r="AFL336" s="35"/>
      <c r="AFM336" s="35"/>
      <c r="AFN336" s="35"/>
      <c r="AFO336" s="35"/>
      <c r="AFP336" s="35"/>
      <c r="AFQ336" s="35"/>
      <c r="AFR336" s="35"/>
      <c r="AFS336" s="35"/>
      <c r="AFT336" s="35"/>
      <c r="AFU336" s="35"/>
      <c r="AFV336" s="35"/>
      <c r="AFW336" s="35"/>
      <c r="AFX336" s="35"/>
      <c r="AFY336" s="35"/>
      <c r="AFZ336" s="35"/>
      <c r="AGA336" s="35"/>
      <c r="AGB336" s="35"/>
      <c r="AGC336" s="35"/>
      <c r="AGD336" s="35"/>
      <c r="AGE336" s="35"/>
      <c r="AGF336" s="35"/>
      <c r="AGG336" s="35"/>
      <c r="AGH336" s="35"/>
      <c r="AGI336" s="35"/>
      <c r="AGJ336" s="35"/>
      <c r="AGK336" s="35"/>
      <c r="AGL336" s="35"/>
      <c r="AGM336" s="35"/>
      <c r="AGN336" s="35"/>
      <c r="AGO336" s="35"/>
      <c r="AGP336" s="35"/>
      <c r="AGQ336" s="35"/>
      <c r="AGR336" s="35"/>
      <c r="AGS336" s="35"/>
      <c r="AGT336" s="35"/>
      <c r="AGU336" s="35"/>
      <c r="AGV336" s="35"/>
      <c r="AGW336" s="35"/>
      <c r="AGX336" s="35"/>
      <c r="AGY336" s="35"/>
      <c r="AGZ336" s="35"/>
      <c r="AHA336" s="35"/>
      <c r="AHB336" s="35"/>
      <c r="AHC336" s="35"/>
      <c r="AHD336" s="35"/>
      <c r="AHE336" s="35"/>
      <c r="AHF336" s="35"/>
      <c r="AHG336" s="35"/>
      <c r="AHH336" s="35"/>
      <c r="AHI336" s="35"/>
      <c r="AHJ336" s="35"/>
      <c r="AHK336" s="35"/>
      <c r="AHL336" s="35"/>
      <c r="AHM336" s="35"/>
      <c r="AHN336" s="35"/>
      <c r="AHO336" s="35"/>
      <c r="AHP336" s="35"/>
      <c r="AHQ336" s="35"/>
      <c r="AHR336" s="35"/>
      <c r="AHS336" s="35"/>
      <c r="AHT336" s="35"/>
      <c r="AHU336" s="35"/>
      <c r="AHV336" s="35"/>
      <c r="AHW336" s="35"/>
      <c r="AHX336" s="35"/>
      <c r="AHY336" s="35"/>
      <c r="AHZ336" s="35"/>
      <c r="AIA336" s="35"/>
      <c r="AIB336" s="35"/>
      <c r="AIC336" s="35"/>
      <c r="AID336" s="35"/>
      <c r="AIE336" s="35"/>
      <c r="AIF336" s="35"/>
      <c r="AIG336" s="35"/>
      <c r="AIH336" s="35"/>
      <c r="AII336" s="35"/>
      <c r="AIJ336" s="35"/>
      <c r="AIK336" s="35"/>
      <c r="AIL336" s="35"/>
      <c r="AIM336" s="35"/>
      <c r="AIN336" s="35"/>
      <c r="AIO336" s="35"/>
      <c r="AIP336" s="35"/>
      <c r="AIQ336" s="35"/>
      <c r="AIR336" s="35"/>
      <c r="AIS336" s="35"/>
      <c r="AIT336" s="35"/>
      <c r="AIU336" s="35"/>
      <c r="AIV336" s="35"/>
      <c r="AIW336" s="35"/>
      <c r="AIX336" s="35"/>
      <c r="AIY336" s="35"/>
      <c r="AIZ336" s="35"/>
      <c r="AJA336" s="35"/>
      <c r="AJB336" s="35"/>
      <c r="AJC336" s="35"/>
      <c r="AJD336" s="35"/>
      <c r="AJE336" s="35"/>
      <c r="AJF336" s="35"/>
      <c r="AJG336" s="35"/>
      <c r="AJH336" s="35"/>
      <c r="AJI336" s="35"/>
      <c r="AJJ336" s="35"/>
      <c r="AJK336" s="35"/>
      <c r="AJL336" s="35"/>
      <c r="AJM336" s="35"/>
      <c r="AJN336" s="35"/>
      <c r="AJO336" s="35"/>
      <c r="AJP336" s="35"/>
      <c r="AJQ336" s="35"/>
      <c r="AJR336" s="35"/>
      <c r="AJS336" s="35"/>
      <c r="AJT336" s="35"/>
      <c r="AJU336" s="35"/>
      <c r="AJV336" s="35"/>
      <c r="AJW336" s="35"/>
      <c r="AJX336" s="35"/>
      <c r="AJY336" s="35"/>
      <c r="AJZ336" s="35"/>
      <c r="AKA336" s="35"/>
      <c r="AKB336" s="35"/>
      <c r="AKC336" s="35"/>
      <c r="AKD336" s="35"/>
      <c r="AKE336" s="35"/>
      <c r="AKF336" s="35"/>
      <c r="AKG336" s="35"/>
      <c r="AKH336" s="35"/>
      <c r="AKI336" s="35"/>
      <c r="AKJ336" s="35"/>
      <c r="AKK336" s="35"/>
      <c r="AKL336" s="35"/>
      <c r="AKM336" s="35"/>
      <c r="AKN336" s="35"/>
      <c r="AKO336" s="35"/>
      <c r="AKP336" s="35"/>
      <c r="AKQ336" s="35"/>
      <c r="AKR336" s="35"/>
      <c r="AKS336" s="35"/>
      <c r="AKT336" s="35"/>
      <c r="AKU336" s="35"/>
      <c r="AKV336" s="35"/>
      <c r="AKW336" s="35"/>
      <c r="AKX336" s="35"/>
      <c r="AKY336" s="35"/>
      <c r="AKZ336" s="35"/>
      <c r="ALA336" s="35"/>
      <c r="ALB336" s="35"/>
      <c r="ALC336" s="35"/>
      <c r="ALD336" s="35"/>
      <c r="ALE336" s="35"/>
      <c r="ALF336" s="35"/>
      <c r="ALG336" s="35"/>
      <c r="ALH336" s="35"/>
      <c r="ALI336" s="35"/>
      <c r="ALJ336" s="35"/>
      <c r="ALK336" s="35"/>
      <c r="ALL336" s="35"/>
      <c r="ALM336" s="35"/>
      <c r="ALN336" s="35"/>
      <c r="ALO336" s="35"/>
      <c r="ALP336" s="35"/>
      <c r="ALQ336" s="35"/>
      <c r="ALR336" s="35"/>
      <c r="ALS336" s="35"/>
      <c r="ALT336" s="35"/>
      <c r="ALU336" s="35"/>
      <c r="ALV336" s="35"/>
      <c r="ALW336" s="35"/>
      <c r="ALX336" s="35"/>
      <c r="ALY336" s="35"/>
      <c r="ALZ336" s="35"/>
      <c r="AMA336" s="35"/>
    </row>
    <row r="337" spans="14:1015">
      <c r="N337" s="3">
        <f>Y337*info!T$4+AC337*info!T$5+AG337*info!T$6+AK337*info!T$7+N336</f>
        <v>10.336799999999986</v>
      </c>
      <c r="P337" s="45">
        <v>297</v>
      </c>
      <c r="Q337" s="131"/>
      <c r="R337" s="131"/>
      <c r="S337" s="161">
        <f t="shared" si="157"/>
        <v>5.5124901185770764E-2</v>
      </c>
      <c r="T337" s="169">
        <f>AA336*$AA$30*$AA$34*(1-$AA$32)+AE336*$AE$30*$AE$34*(1-$AE$32)+AI336*$AI$30*$AI$34*(1-$AI$32)+AM336*$AM$30*$AM$34*(1-$AM$32)+AQ336*$AQ$30*$AQ$34*(1-$AQ$32)+AU336*$AU$30*$AU$34*(1-$AU$32)+Q337-R337+AW336+AX336+Advance!G311</f>
        <v>0.54329999999999967</v>
      </c>
      <c r="U337" s="132">
        <f t="shared" si="166"/>
        <v>0</v>
      </c>
      <c r="V337" s="165">
        <f t="shared" si="145"/>
        <v>0.54329999999999967</v>
      </c>
      <c r="W337" s="166">
        <f t="shared" si="158"/>
        <v>20.843999999999998</v>
      </c>
      <c r="X337" s="49"/>
      <c r="Y337" s="42">
        <f t="shared" si="137"/>
        <v>0</v>
      </c>
      <c r="Z337" s="46">
        <f t="shared" si="159"/>
        <v>0</v>
      </c>
      <c r="AA337" s="47">
        <f t="shared" si="146"/>
        <v>50</v>
      </c>
      <c r="AB337" s="48">
        <f t="shared" si="147"/>
        <v>0.54329999999999967</v>
      </c>
      <c r="AC337" s="49">
        <f t="shared" si="148"/>
        <v>4</v>
      </c>
      <c r="AD337" s="46">
        <f t="shared" si="160"/>
        <v>-4</v>
      </c>
      <c r="AE337" s="46">
        <f t="shared" si="149"/>
        <v>100</v>
      </c>
      <c r="AF337" s="50">
        <f t="shared" si="138"/>
        <v>0.49529999999999968</v>
      </c>
      <c r="AG337" s="42">
        <f t="shared" si="161"/>
        <v>6</v>
      </c>
      <c r="AH337" s="46">
        <f t="shared" si="162"/>
        <v>-6</v>
      </c>
      <c r="AI337" s="46">
        <f t="shared" si="150"/>
        <v>200</v>
      </c>
      <c r="AJ337" s="50">
        <f t="shared" si="139"/>
        <v>0.35129999999999967</v>
      </c>
      <c r="AK337" s="42">
        <f t="shared" si="151"/>
        <v>9</v>
      </c>
      <c r="AL337" s="46">
        <f t="shared" si="163"/>
        <v>-8</v>
      </c>
      <c r="AM337" s="46">
        <f t="shared" si="152"/>
        <v>404</v>
      </c>
      <c r="AN337" s="50">
        <f t="shared" si="140"/>
        <v>2.7299999999999713E-2</v>
      </c>
      <c r="AO337" s="42">
        <f t="shared" si="153"/>
        <v>0</v>
      </c>
      <c r="AP337" s="46">
        <f t="shared" si="164"/>
        <v>0</v>
      </c>
      <c r="AQ337" s="46">
        <f t="shared" si="154"/>
        <v>0</v>
      </c>
      <c r="AR337" s="50">
        <f t="shared" si="141"/>
        <v>2.7299999999999713E-2</v>
      </c>
      <c r="AS337" s="42">
        <f t="shared" si="155"/>
        <v>0</v>
      </c>
      <c r="AT337" s="46">
        <f t="shared" si="165"/>
        <v>0</v>
      </c>
      <c r="AU337" s="46">
        <f t="shared" si="156"/>
        <v>0</v>
      </c>
      <c r="AV337" s="51">
        <f t="shared" si="142"/>
        <v>2.7299999999999713E-2</v>
      </c>
      <c r="AW337" s="42">
        <f t="shared" si="143"/>
        <v>0</v>
      </c>
      <c r="AX337" s="43">
        <f t="shared" si="144"/>
        <v>2.7299999999999713E-2</v>
      </c>
      <c r="AY337" s="42">
        <f t="shared" si="167"/>
        <v>754</v>
      </c>
      <c r="AZ337" s="52">
        <f t="shared" si="168"/>
        <v>20.843999999999998</v>
      </c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  <c r="QQ337" s="35"/>
      <c r="QR337" s="35"/>
      <c r="QS337" s="35"/>
      <c r="QT337" s="35"/>
      <c r="QU337" s="35"/>
      <c r="QV337" s="35"/>
      <c r="QW337" s="35"/>
      <c r="QX337" s="35"/>
      <c r="QY337" s="35"/>
      <c r="QZ337" s="35"/>
      <c r="RA337" s="35"/>
      <c r="RB337" s="35"/>
      <c r="RC337" s="35"/>
      <c r="RD337" s="35"/>
      <c r="RE337" s="35"/>
      <c r="RF337" s="35"/>
      <c r="RG337" s="35"/>
      <c r="RH337" s="35"/>
      <c r="RI337" s="35"/>
      <c r="RJ337" s="35"/>
      <c r="RK337" s="35"/>
      <c r="RL337" s="35"/>
      <c r="RM337" s="35"/>
      <c r="RN337" s="35"/>
      <c r="RO337" s="35"/>
      <c r="RP337" s="35"/>
      <c r="RQ337" s="35"/>
      <c r="RR337" s="35"/>
      <c r="RS337" s="35"/>
      <c r="RT337" s="35"/>
      <c r="RU337" s="35"/>
      <c r="RV337" s="35"/>
      <c r="RW337" s="35"/>
      <c r="RX337" s="35"/>
      <c r="RY337" s="35"/>
      <c r="RZ337" s="35"/>
      <c r="SA337" s="35"/>
      <c r="SB337" s="35"/>
      <c r="SC337" s="35"/>
      <c r="SD337" s="35"/>
      <c r="SE337" s="35"/>
      <c r="SF337" s="35"/>
      <c r="SG337" s="35"/>
      <c r="SH337" s="35"/>
      <c r="SI337" s="35"/>
      <c r="SJ337" s="35"/>
      <c r="SK337" s="35"/>
      <c r="SL337" s="35"/>
      <c r="SM337" s="35"/>
      <c r="SN337" s="35"/>
      <c r="SO337" s="35"/>
      <c r="SP337" s="35"/>
      <c r="SQ337" s="35"/>
      <c r="SR337" s="35"/>
      <c r="SS337" s="35"/>
      <c r="ST337" s="35"/>
      <c r="SU337" s="35"/>
      <c r="SV337" s="35"/>
      <c r="SW337" s="35"/>
      <c r="SX337" s="35"/>
      <c r="SY337" s="35"/>
      <c r="SZ337" s="35"/>
      <c r="TA337" s="35"/>
      <c r="TB337" s="35"/>
      <c r="TC337" s="35"/>
      <c r="TD337" s="35"/>
      <c r="TE337" s="35"/>
      <c r="TF337" s="35"/>
      <c r="TG337" s="35"/>
      <c r="TH337" s="35"/>
      <c r="TI337" s="35"/>
      <c r="TJ337" s="35"/>
      <c r="TK337" s="35"/>
      <c r="TL337" s="35"/>
      <c r="TM337" s="35"/>
      <c r="TN337" s="35"/>
      <c r="TO337" s="35"/>
      <c r="TP337" s="35"/>
      <c r="TQ337" s="35"/>
      <c r="TR337" s="35"/>
      <c r="TS337" s="35"/>
      <c r="TT337" s="35"/>
      <c r="TU337" s="35"/>
      <c r="TV337" s="35"/>
      <c r="TW337" s="35"/>
      <c r="TX337" s="35"/>
      <c r="TY337" s="35"/>
      <c r="TZ337" s="35"/>
      <c r="UA337" s="35"/>
      <c r="UB337" s="35"/>
      <c r="UC337" s="35"/>
      <c r="UD337" s="35"/>
      <c r="UE337" s="35"/>
      <c r="UF337" s="35"/>
      <c r="UG337" s="35"/>
      <c r="UH337" s="35"/>
      <c r="UI337" s="35"/>
      <c r="UJ337" s="35"/>
      <c r="UK337" s="35"/>
      <c r="UL337" s="35"/>
      <c r="UM337" s="35"/>
      <c r="UN337" s="35"/>
      <c r="UO337" s="35"/>
      <c r="UP337" s="35"/>
      <c r="UQ337" s="35"/>
      <c r="UR337" s="35"/>
      <c r="US337" s="35"/>
      <c r="UT337" s="35"/>
      <c r="UU337" s="35"/>
      <c r="UV337" s="35"/>
      <c r="UW337" s="35"/>
      <c r="UX337" s="35"/>
      <c r="UY337" s="35"/>
      <c r="UZ337" s="35"/>
      <c r="VA337" s="35"/>
      <c r="VB337" s="35"/>
      <c r="VC337" s="35"/>
      <c r="VD337" s="35"/>
      <c r="VE337" s="35"/>
      <c r="VF337" s="35"/>
      <c r="VG337" s="35"/>
      <c r="VH337" s="35"/>
      <c r="VI337" s="35"/>
      <c r="VJ337" s="35"/>
      <c r="VK337" s="35"/>
      <c r="VL337" s="35"/>
      <c r="VM337" s="35"/>
      <c r="VN337" s="35"/>
      <c r="VO337" s="35"/>
      <c r="VP337" s="35"/>
      <c r="VQ337" s="35"/>
      <c r="VR337" s="35"/>
      <c r="VS337" s="35"/>
      <c r="VT337" s="35"/>
      <c r="VU337" s="35"/>
      <c r="VV337" s="35"/>
      <c r="VW337" s="35"/>
      <c r="VX337" s="35"/>
      <c r="VY337" s="35"/>
      <c r="VZ337" s="35"/>
      <c r="WA337" s="35"/>
      <c r="WB337" s="35"/>
      <c r="WC337" s="35"/>
      <c r="WD337" s="35"/>
      <c r="WE337" s="35"/>
      <c r="WF337" s="35"/>
      <c r="WG337" s="35"/>
      <c r="WH337" s="35"/>
      <c r="WI337" s="35"/>
      <c r="WJ337" s="35"/>
      <c r="WK337" s="35"/>
      <c r="WL337" s="35"/>
      <c r="WM337" s="35"/>
      <c r="WN337" s="35"/>
      <c r="WO337" s="35"/>
      <c r="WP337" s="35"/>
      <c r="WQ337" s="35"/>
      <c r="WR337" s="35"/>
      <c r="WS337" s="35"/>
      <c r="WT337" s="35"/>
      <c r="WU337" s="35"/>
      <c r="WV337" s="35"/>
      <c r="WW337" s="35"/>
      <c r="WX337" s="35"/>
      <c r="WY337" s="35"/>
      <c r="WZ337" s="35"/>
      <c r="XA337" s="35"/>
      <c r="XB337" s="35"/>
      <c r="XC337" s="35"/>
      <c r="XD337" s="35"/>
      <c r="XE337" s="35"/>
      <c r="XF337" s="35"/>
      <c r="XG337" s="35"/>
      <c r="XH337" s="35"/>
      <c r="XI337" s="35"/>
      <c r="XJ337" s="35"/>
      <c r="XK337" s="35"/>
      <c r="XL337" s="35"/>
      <c r="XM337" s="35"/>
      <c r="XN337" s="35"/>
      <c r="XO337" s="35"/>
      <c r="XP337" s="35"/>
      <c r="XQ337" s="35"/>
      <c r="XR337" s="35"/>
      <c r="XS337" s="35"/>
      <c r="XT337" s="35"/>
      <c r="XU337" s="35"/>
      <c r="XV337" s="35"/>
      <c r="XW337" s="35"/>
      <c r="XX337" s="35"/>
      <c r="XY337" s="35"/>
      <c r="XZ337" s="35"/>
      <c r="YA337" s="35"/>
      <c r="YB337" s="35"/>
      <c r="YC337" s="35"/>
      <c r="YD337" s="35"/>
      <c r="YE337" s="35"/>
      <c r="YF337" s="35"/>
      <c r="YG337" s="35"/>
      <c r="YH337" s="35"/>
      <c r="YI337" s="35"/>
      <c r="YJ337" s="35"/>
      <c r="YK337" s="35"/>
      <c r="YL337" s="35"/>
      <c r="YM337" s="35"/>
      <c r="YN337" s="35"/>
      <c r="YO337" s="35"/>
      <c r="YP337" s="35"/>
      <c r="YQ337" s="35"/>
      <c r="YR337" s="35"/>
      <c r="YS337" s="35"/>
      <c r="YT337" s="35"/>
      <c r="YU337" s="35"/>
      <c r="YV337" s="35"/>
      <c r="YW337" s="35"/>
      <c r="YX337" s="35"/>
      <c r="YY337" s="35"/>
      <c r="YZ337" s="35"/>
      <c r="ZA337" s="35"/>
      <c r="ZB337" s="35"/>
      <c r="ZC337" s="35"/>
      <c r="ZD337" s="35"/>
      <c r="ZE337" s="35"/>
      <c r="ZF337" s="35"/>
      <c r="ZG337" s="35"/>
      <c r="ZH337" s="35"/>
      <c r="ZI337" s="35"/>
      <c r="ZJ337" s="35"/>
      <c r="ZK337" s="35"/>
      <c r="ZL337" s="35"/>
      <c r="ZM337" s="35"/>
      <c r="ZN337" s="35"/>
      <c r="ZO337" s="35"/>
      <c r="ZP337" s="35"/>
      <c r="ZQ337" s="35"/>
      <c r="ZR337" s="35"/>
      <c r="ZS337" s="35"/>
      <c r="ZT337" s="35"/>
      <c r="ZU337" s="35"/>
      <c r="ZV337" s="35"/>
      <c r="ZW337" s="35"/>
      <c r="ZX337" s="35"/>
      <c r="ZY337" s="35"/>
      <c r="ZZ337" s="35"/>
      <c r="AAA337" s="35"/>
      <c r="AAB337" s="35"/>
      <c r="AAC337" s="35"/>
      <c r="AAD337" s="35"/>
      <c r="AAE337" s="35"/>
      <c r="AAF337" s="35"/>
      <c r="AAG337" s="35"/>
      <c r="AAH337" s="35"/>
      <c r="AAI337" s="35"/>
      <c r="AAJ337" s="35"/>
      <c r="AAK337" s="35"/>
      <c r="AAL337" s="35"/>
      <c r="AAM337" s="35"/>
      <c r="AAN337" s="35"/>
      <c r="AAO337" s="35"/>
      <c r="AAP337" s="35"/>
      <c r="AAQ337" s="35"/>
      <c r="AAR337" s="35"/>
      <c r="AAS337" s="35"/>
      <c r="AAT337" s="35"/>
      <c r="AAU337" s="35"/>
      <c r="AAV337" s="35"/>
      <c r="AAW337" s="35"/>
      <c r="AAX337" s="35"/>
      <c r="AAY337" s="35"/>
      <c r="AAZ337" s="35"/>
      <c r="ABA337" s="35"/>
      <c r="ABB337" s="35"/>
      <c r="ABC337" s="35"/>
      <c r="ABD337" s="35"/>
      <c r="ABE337" s="35"/>
      <c r="ABF337" s="35"/>
      <c r="ABG337" s="35"/>
      <c r="ABH337" s="35"/>
      <c r="ABI337" s="35"/>
      <c r="ABJ337" s="35"/>
      <c r="ABK337" s="35"/>
      <c r="ABL337" s="35"/>
      <c r="ABM337" s="35"/>
      <c r="ABN337" s="35"/>
      <c r="ABO337" s="35"/>
      <c r="ABP337" s="35"/>
      <c r="ABQ337" s="35"/>
      <c r="ABR337" s="35"/>
      <c r="ABS337" s="35"/>
      <c r="ABT337" s="35"/>
      <c r="ABU337" s="35"/>
      <c r="ABV337" s="35"/>
      <c r="ABW337" s="35"/>
      <c r="ABX337" s="35"/>
      <c r="ABY337" s="35"/>
      <c r="ABZ337" s="35"/>
      <c r="ACA337" s="35"/>
      <c r="ACB337" s="35"/>
      <c r="ACC337" s="35"/>
      <c r="ACD337" s="35"/>
      <c r="ACE337" s="35"/>
      <c r="ACF337" s="35"/>
      <c r="ACG337" s="35"/>
      <c r="ACH337" s="35"/>
      <c r="ACI337" s="35"/>
      <c r="ACJ337" s="35"/>
      <c r="ACK337" s="35"/>
      <c r="ACL337" s="35"/>
      <c r="ACM337" s="35"/>
      <c r="ACN337" s="35"/>
      <c r="ACO337" s="35"/>
      <c r="ACP337" s="35"/>
      <c r="ACQ337" s="35"/>
      <c r="ACR337" s="35"/>
      <c r="ACS337" s="35"/>
      <c r="ACT337" s="35"/>
      <c r="ACU337" s="35"/>
      <c r="ACV337" s="35"/>
      <c r="ACW337" s="35"/>
      <c r="ACX337" s="35"/>
      <c r="ACY337" s="35"/>
      <c r="ACZ337" s="35"/>
      <c r="ADA337" s="35"/>
      <c r="ADB337" s="35"/>
      <c r="ADC337" s="35"/>
      <c r="ADD337" s="35"/>
      <c r="ADE337" s="35"/>
      <c r="ADF337" s="35"/>
      <c r="ADG337" s="35"/>
      <c r="ADH337" s="35"/>
      <c r="ADI337" s="35"/>
      <c r="ADJ337" s="35"/>
      <c r="ADK337" s="35"/>
      <c r="ADL337" s="35"/>
      <c r="ADM337" s="35"/>
      <c r="ADN337" s="35"/>
      <c r="ADO337" s="35"/>
      <c r="ADP337" s="35"/>
      <c r="ADQ337" s="35"/>
      <c r="ADR337" s="35"/>
      <c r="ADS337" s="35"/>
      <c r="ADT337" s="35"/>
      <c r="ADU337" s="35"/>
      <c r="ADV337" s="35"/>
      <c r="ADW337" s="35"/>
      <c r="ADX337" s="35"/>
      <c r="ADY337" s="35"/>
      <c r="ADZ337" s="35"/>
      <c r="AEA337" s="35"/>
      <c r="AEB337" s="35"/>
      <c r="AEC337" s="35"/>
      <c r="AED337" s="35"/>
      <c r="AEE337" s="35"/>
      <c r="AEF337" s="35"/>
      <c r="AEG337" s="35"/>
      <c r="AEH337" s="35"/>
      <c r="AEI337" s="35"/>
      <c r="AEJ337" s="35"/>
      <c r="AEK337" s="35"/>
      <c r="AEL337" s="35"/>
      <c r="AEM337" s="35"/>
      <c r="AEN337" s="35"/>
      <c r="AEO337" s="35"/>
      <c r="AEP337" s="35"/>
      <c r="AEQ337" s="35"/>
      <c r="AER337" s="35"/>
      <c r="AES337" s="35"/>
      <c r="AET337" s="35"/>
      <c r="AEU337" s="35"/>
      <c r="AEV337" s="35"/>
      <c r="AEW337" s="35"/>
      <c r="AEX337" s="35"/>
      <c r="AEY337" s="35"/>
      <c r="AEZ337" s="35"/>
      <c r="AFA337" s="35"/>
      <c r="AFB337" s="35"/>
      <c r="AFC337" s="35"/>
      <c r="AFD337" s="35"/>
      <c r="AFE337" s="35"/>
      <c r="AFF337" s="35"/>
      <c r="AFG337" s="35"/>
      <c r="AFH337" s="35"/>
      <c r="AFI337" s="35"/>
      <c r="AFJ337" s="35"/>
      <c r="AFK337" s="35"/>
      <c r="AFL337" s="35"/>
      <c r="AFM337" s="35"/>
      <c r="AFN337" s="35"/>
      <c r="AFO337" s="35"/>
      <c r="AFP337" s="35"/>
      <c r="AFQ337" s="35"/>
      <c r="AFR337" s="35"/>
      <c r="AFS337" s="35"/>
      <c r="AFT337" s="35"/>
      <c r="AFU337" s="35"/>
      <c r="AFV337" s="35"/>
      <c r="AFW337" s="35"/>
      <c r="AFX337" s="35"/>
      <c r="AFY337" s="35"/>
      <c r="AFZ337" s="35"/>
      <c r="AGA337" s="35"/>
      <c r="AGB337" s="35"/>
      <c r="AGC337" s="35"/>
      <c r="AGD337" s="35"/>
      <c r="AGE337" s="35"/>
      <c r="AGF337" s="35"/>
      <c r="AGG337" s="35"/>
      <c r="AGH337" s="35"/>
      <c r="AGI337" s="35"/>
      <c r="AGJ337" s="35"/>
      <c r="AGK337" s="35"/>
      <c r="AGL337" s="35"/>
      <c r="AGM337" s="35"/>
      <c r="AGN337" s="35"/>
      <c r="AGO337" s="35"/>
      <c r="AGP337" s="35"/>
      <c r="AGQ337" s="35"/>
      <c r="AGR337" s="35"/>
      <c r="AGS337" s="35"/>
      <c r="AGT337" s="35"/>
      <c r="AGU337" s="35"/>
      <c r="AGV337" s="35"/>
      <c r="AGW337" s="35"/>
      <c r="AGX337" s="35"/>
      <c r="AGY337" s="35"/>
      <c r="AGZ337" s="35"/>
      <c r="AHA337" s="35"/>
      <c r="AHB337" s="35"/>
      <c r="AHC337" s="35"/>
      <c r="AHD337" s="35"/>
      <c r="AHE337" s="35"/>
      <c r="AHF337" s="35"/>
      <c r="AHG337" s="35"/>
      <c r="AHH337" s="35"/>
      <c r="AHI337" s="35"/>
      <c r="AHJ337" s="35"/>
      <c r="AHK337" s="35"/>
      <c r="AHL337" s="35"/>
      <c r="AHM337" s="35"/>
      <c r="AHN337" s="35"/>
      <c r="AHO337" s="35"/>
      <c r="AHP337" s="35"/>
      <c r="AHQ337" s="35"/>
      <c r="AHR337" s="35"/>
      <c r="AHS337" s="35"/>
      <c r="AHT337" s="35"/>
      <c r="AHU337" s="35"/>
      <c r="AHV337" s="35"/>
      <c r="AHW337" s="35"/>
      <c r="AHX337" s="35"/>
      <c r="AHY337" s="35"/>
      <c r="AHZ337" s="35"/>
      <c r="AIA337" s="35"/>
      <c r="AIB337" s="35"/>
      <c r="AIC337" s="35"/>
      <c r="AID337" s="35"/>
      <c r="AIE337" s="35"/>
      <c r="AIF337" s="35"/>
      <c r="AIG337" s="35"/>
      <c r="AIH337" s="35"/>
      <c r="AII337" s="35"/>
      <c r="AIJ337" s="35"/>
      <c r="AIK337" s="35"/>
      <c r="AIL337" s="35"/>
      <c r="AIM337" s="35"/>
      <c r="AIN337" s="35"/>
      <c r="AIO337" s="35"/>
      <c r="AIP337" s="35"/>
      <c r="AIQ337" s="35"/>
      <c r="AIR337" s="35"/>
      <c r="AIS337" s="35"/>
      <c r="AIT337" s="35"/>
      <c r="AIU337" s="35"/>
      <c r="AIV337" s="35"/>
      <c r="AIW337" s="35"/>
      <c r="AIX337" s="35"/>
      <c r="AIY337" s="35"/>
      <c r="AIZ337" s="35"/>
      <c r="AJA337" s="35"/>
      <c r="AJB337" s="35"/>
      <c r="AJC337" s="35"/>
      <c r="AJD337" s="35"/>
      <c r="AJE337" s="35"/>
      <c r="AJF337" s="35"/>
      <c r="AJG337" s="35"/>
      <c r="AJH337" s="35"/>
      <c r="AJI337" s="35"/>
      <c r="AJJ337" s="35"/>
      <c r="AJK337" s="35"/>
      <c r="AJL337" s="35"/>
      <c r="AJM337" s="35"/>
      <c r="AJN337" s="35"/>
      <c r="AJO337" s="35"/>
      <c r="AJP337" s="35"/>
      <c r="AJQ337" s="35"/>
      <c r="AJR337" s="35"/>
      <c r="AJS337" s="35"/>
      <c r="AJT337" s="35"/>
      <c r="AJU337" s="35"/>
      <c r="AJV337" s="35"/>
      <c r="AJW337" s="35"/>
      <c r="AJX337" s="35"/>
      <c r="AJY337" s="35"/>
      <c r="AJZ337" s="35"/>
      <c r="AKA337" s="35"/>
      <c r="AKB337" s="35"/>
      <c r="AKC337" s="35"/>
      <c r="AKD337" s="35"/>
      <c r="AKE337" s="35"/>
      <c r="AKF337" s="35"/>
      <c r="AKG337" s="35"/>
      <c r="AKH337" s="35"/>
      <c r="AKI337" s="35"/>
      <c r="AKJ337" s="35"/>
      <c r="AKK337" s="35"/>
      <c r="AKL337" s="35"/>
      <c r="AKM337" s="35"/>
      <c r="AKN337" s="35"/>
      <c r="AKO337" s="35"/>
      <c r="AKP337" s="35"/>
      <c r="AKQ337" s="35"/>
      <c r="AKR337" s="35"/>
      <c r="AKS337" s="35"/>
      <c r="AKT337" s="35"/>
      <c r="AKU337" s="35"/>
      <c r="AKV337" s="35"/>
      <c r="AKW337" s="35"/>
      <c r="AKX337" s="35"/>
      <c r="AKY337" s="35"/>
      <c r="AKZ337" s="35"/>
      <c r="ALA337" s="35"/>
      <c r="ALB337" s="35"/>
      <c r="ALC337" s="35"/>
      <c r="ALD337" s="35"/>
      <c r="ALE337" s="35"/>
      <c r="ALF337" s="35"/>
      <c r="ALG337" s="35"/>
      <c r="ALH337" s="35"/>
      <c r="ALI337" s="35"/>
      <c r="ALJ337" s="35"/>
      <c r="ALK337" s="35"/>
      <c r="ALL337" s="35"/>
      <c r="ALM337" s="35"/>
      <c r="ALN337" s="35"/>
      <c r="ALO337" s="35"/>
      <c r="ALP337" s="35"/>
      <c r="ALQ337" s="35"/>
      <c r="ALR337" s="35"/>
      <c r="ALS337" s="35"/>
      <c r="ALT337" s="35"/>
      <c r="ALU337" s="35"/>
      <c r="ALV337" s="35"/>
      <c r="ALW337" s="35"/>
      <c r="ALX337" s="35"/>
      <c r="ALY337" s="35"/>
      <c r="ALZ337" s="35"/>
      <c r="AMA337" s="35"/>
    </row>
    <row r="338" spans="14:1015">
      <c r="N338" s="3">
        <f>Y338*info!T$4+AC338*info!T$5+AG338*info!T$6+AK338*info!T$7+N337</f>
        <v>10.397999999999985</v>
      </c>
      <c r="P338" s="45">
        <v>298</v>
      </c>
      <c r="Q338" s="131"/>
      <c r="R338" s="131"/>
      <c r="S338" s="161">
        <f t="shared" si="157"/>
        <v>5.5206719367588947E-2</v>
      </c>
      <c r="T338" s="169">
        <f>AA337*$AA$30*$AA$34*(1-$AA$32)+AE337*$AE$30*$AE$34*(1-$AE$32)+AI337*$AI$30*$AI$34*(1-$AI$32)+AM337*$AM$30*$AM$34*(1-$AM$32)+AQ337*$AQ$30*$AQ$34*(1-$AQ$32)+AU337*$AU$30*$AU$34*(1-$AU$32)+Q338-R338+AW337+AX337+Advance!G312</f>
        <v>0.54839999999999978</v>
      </c>
      <c r="U338" s="132">
        <f t="shared" si="166"/>
        <v>0</v>
      </c>
      <c r="V338" s="165">
        <f t="shared" si="145"/>
        <v>0.54839999999999978</v>
      </c>
      <c r="W338" s="166">
        <f t="shared" si="158"/>
        <v>20.951999999999998</v>
      </c>
      <c r="X338" s="49"/>
      <c r="Y338" s="42">
        <f t="shared" si="137"/>
        <v>0</v>
      </c>
      <c r="Z338" s="46">
        <f t="shared" si="159"/>
        <v>0</v>
      </c>
      <c r="AA338" s="47">
        <f t="shared" si="146"/>
        <v>50</v>
      </c>
      <c r="AB338" s="48">
        <f t="shared" si="147"/>
        <v>0.54839999999999978</v>
      </c>
      <c r="AC338" s="49">
        <f t="shared" si="148"/>
        <v>0</v>
      </c>
      <c r="AD338" s="46">
        <f t="shared" si="160"/>
        <v>0</v>
      </c>
      <c r="AE338" s="46">
        <f t="shared" si="149"/>
        <v>100</v>
      </c>
      <c r="AF338" s="50">
        <f t="shared" si="138"/>
        <v>0.54839999999999978</v>
      </c>
      <c r="AG338" s="42">
        <f t="shared" si="161"/>
        <v>6</v>
      </c>
      <c r="AH338" s="46">
        <f t="shared" si="162"/>
        <v>-6</v>
      </c>
      <c r="AI338" s="46">
        <f t="shared" si="150"/>
        <v>200</v>
      </c>
      <c r="AJ338" s="50">
        <f t="shared" si="139"/>
        <v>0.40439999999999976</v>
      </c>
      <c r="AK338" s="42">
        <f t="shared" si="151"/>
        <v>11</v>
      </c>
      <c r="AL338" s="46">
        <f t="shared" si="163"/>
        <v>-8</v>
      </c>
      <c r="AM338" s="46">
        <f t="shared" si="152"/>
        <v>407</v>
      </c>
      <c r="AN338" s="50">
        <f t="shared" si="140"/>
        <v>8.3999999999997965E-3</v>
      </c>
      <c r="AO338" s="42">
        <f t="shared" si="153"/>
        <v>0</v>
      </c>
      <c r="AP338" s="46">
        <f t="shared" si="164"/>
        <v>0</v>
      </c>
      <c r="AQ338" s="46">
        <f t="shared" si="154"/>
        <v>0</v>
      </c>
      <c r="AR338" s="50">
        <f t="shared" si="141"/>
        <v>8.3999999999997965E-3</v>
      </c>
      <c r="AS338" s="42">
        <f t="shared" si="155"/>
        <v>0</v>
      </c>
      <c r="AT338" s="46">
        <f t="shared" si="165"/>
        <v>0</v>
      </c>
      <c r="AU338" s="46">
        <f t="shared" si="156"/>
        <v>0</v>
      </c>
      <c r="AV338" s="51">
        <f t="shared" si="142"/>
        <v>8.3999999999997965E-3</v>
      </c>
      <c r="AW338" s="42">
        <f t="shared" si="143"/>
        <v>0</v>
      </c>
      <c r="AX338" s="43">
        <f t="shared" si="144"/>
        <v>8.3999999999997965E-3</v>
      </c>
      <c r="AY338" s="42">
        <f t="shared" si="167"/>
        <v>757</v>
      </c>
      <c r="AZ338" s="52">
        <f t="shared" si="168"/>
        <v>20.951999999999998</v>
      </c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  <c r="QQ338" s="35"/>
      <c r="QR338" s="35"/>
      <c r="QS338" s="35"/>
      <c r="QT338" s="35"/>
      <c r="QU338" s="35"/>
      <c r="QV338" s="35"/>
      <c r="QW338" s="35"/>
      <c r="QX338" s="35"/>
      <c r="QY338" s="35"/>
      <c r="QZ338" s="35"/>
      <c r="RA338" s="35"/>
      <c r="RB338" s="35"/>
      <c r="RC338" s="35"/>
      <c r="RD338" s="35"/>
      <c r="RE338" s="35"/>
      <c r="RF338" s="35"/>
      <c r="RG338" s="35"/>
      <c r="RH338" s="35"/>
      <c r="RI338" s="35"/>
      <c r="RJ338" s="35"/>
      <c r="RK338" s="35"/>
      <c r="RL338" s="35"/>
      <c r="RM338" s="35"/>
      <c r="RN338" s="35"/>
      <c r="RO338" s="35"/>
      <c r="RP338" s="35"/>
      <c r="RQ338" s="35"/>
      <c r="RR338" s="35"/>
      <c r="RS338" s="35"/>
      <c r="RT338" s="35"/>
      <c r="RU338" s="35"/>
      <c r="RV338" s="35"/>
      <c r="RW338" s="35"/>
      <c r="RX338" s="35"/>
      <c r="RY338" s="35"/>
      <c r="RZ338" s="35"/>
      <c r="SA338" s="35"/>
      <c r="SB338" s="35"/>
      <c r="SC338" s="35"/>
      <c r="SD338" s="35"/>
      <c r="SE338" s="35"/>
      <c r="SF338" s="35"/>
      <c r="SG338" s="35"/>
      <c r="SH338" s="35"/>
      <c r="SI338" s="35"/>
      <c r="SJ338" s="35"/>
      <c r="SK338" s="35"/>
      <c r="SL338" s="35"/>
      <c r="SM338" s="35"/>
      <c r="SN338" s="35"/>
      <c r="SO338" s="35"/>
      <c r="SP338" s="35"/>
      <c r="SQ338" s="35"/>
      <c r="SR338" s="35"/>
      <c r="SS338" s="35"/>
      <c r="ST338" s="35"/>
      <c r="SU338" s="35"/>
      <c r="SV338" s="35"/>
      <c r="SW338" s="35"/>
      <c r="SX338" s="35"/>
      <c r="SY338" s="35"/>
      <c r="SZ338" s="35"/>
      <c r="TA338" s="35"/>
      <c r="TB338" s="35"/>
      <c r="TC338" s="35"/>
      <c r="TD338" s="35"/>
      <c r="TE338" s="35"/>
      <c r="TF338" s="35"/>
      <c r="TG338" s="35"/>
      <c r="TH338" s="35"/>
      <c r="TI338" s="35"/>
      <c r="TJ338" s="35"/>
      <c r="TK338" s="35"/>
      <c r="TL338" s="35"/>
      <c r="TM338" s="35"/>
      <c r="TN338" s="35"/>
      <c r="TO338" s="35"/>
      <c r="TP338" s="35"/>
      <c r="TQ338" s="35"/>
      <c r="TR338" s="35"/>
      <c r="TS338" s="35"/>
      <c r="TT338" s="35"/>
      <c r="TU338" s="35"/>
      <c r="TV338" s="35"/>
      <c r="TW338" s="35"/>
      <c r="TX338" s="35"/>
      <c r="TY338" s="35"/>
      <c r="TZ338" s="35"/>
      <c r="UA338" s="35"/>
      <c r="UB338" s="35"/>
      <c r="UC338" s="35"/>
      <c r="UD338" s="35"/>
      <c r="UE338" s="35"/>
      <c r="UF338" s="35"/>
      <c r="UG338" s="35"/>
      <c r="UH338" s="35"/>
      <c r="UI338" s="35"/>
      <c r="UJ338" s="35"/>
      <c r="UK338" s="35"/>
      <c r="UL338" s="35"/>
      <c r="UM338" s="35"/>
      <c r="UN338" s="35"/>
      <c r="UO338" s="35"/>
      <c r="UP338" s="35"/>
      <c r="UQ338" s="35"/>
      <c r="UR338" s="35"/>
      <c r="US338" s="35"/>
      <c r="UT338" s="35"/>
      <c r="UU338" s="35"/>
      <c r="UV338" s="35"/>
      <c r="UW338" s="35"/>
      <c r="UX338" s="35"/>
      <c r="UY338" s="35"/>
      <c r="UZ338" s="35"/>
      <c r="VA338" s="35"/>
      <c r="VB338" s="35"/>
      <c r="VC338" s="35"/>
      <c r="VD338" s="35"/>
      <c r="VE338" s="35"/>
      <c r="VF338" s="35"/>
      <c r="VG338" s="35"/>
      <c r="VH338" s="35"/>
      <c r="VI338" s="35"/>
      <c r="VJ338" s="35"/>
      <c r="VK338" s="35"/>
      <c r="VL338" s="35"/>
      <c r="VM338" s="35"/>
      <c r="VN338" s="35"/>
      <c r="VO338" s="35"/>
      <c r="VP338" s="35"/>
      <c r="VQ338" s="35"/>
      <c r="VR338" s="35"/>
      <c r="VS338" s="35"/>
      <c r="VT338" s="35"/>
      <c r="VU338" s="35"/>
      <c r="VV338" s="35"/>
      <c r="VW338" s="35"/>
      <c r="VX338" s="35"/>
      <c r="VY338" s="35"/>
      <c r="VZ338" s="35"/>
      <c r="WA338" s="35"/>
      <c r="WB338" s="35"/>
      <c r="WC338" s="35"/>
      <c r="WD338" s="35"/>
      <c r="WE338" s="35"/>
      <c r="WF338" s="35"/>
      <c r="WG338" s="35"/>
      <c r="WH338" s="35"/>
      <c r="WI338" s="35"/>
      <c r="WJ338" s="35"/>
      <c r="WK338" s="35"/>
      <c r="WL338" s="35"/>
      <c r="WM338" s="35"/>
      <c r="WN338" s="35"/>
      <c r="WO338" s="35"/>
      <c r="WP338" s="35"/>
      <c r="WQ338" s="35"/>
      <c r="WR338" s="35"/>
      <c r="WS338" s="35"/>
      <c r="WT338" s="35"/>
      <c r="WU338" s="35"/>
      <c r="WV338" s="35"/>
      <c r="WW338" s="35"/>
      <c r="WX338" s="35"/>
      <c r="WY338" s="35"/>
      <c r="WZ338" s="35"/>
      <c r="XA338" s="35"/>
      <c r="XB338" s="35"/>
      <c r="XC338" s="35"/>
      <c r="XD338" s="35"/>
      <c r="XE338" s="35"/>
      <c r="XF338" s="35"/>
      <c r="XG338" s="35"/>
      <c r="XH338" s="35"/>
      <c r="XI338" s="35"/>
      <c r="XJ338" s="35"/>
      <c r="XK338" s="35"/>
      <c r="XL338" s="35"/>
      <c r="XM338" s="35"/>
      <c r="XN338" s="35"/>
      <c r="XO338" s="35"/>
      <c r="XP338" s="35"/>
      <c r="XQ338" s="35"/>
      <c r="XR338" s="35"/>
      <c r="XS338" s="35"/>
      <c r="XT338" s="35"/>
      <c r="XU338" s="35"/>
      <c r="XV338" s="35"/>
      <c r="XW338" s="35"/>
      <c r="XX338" s="35"/>
      <c r="XY338" s="35"/>
      <c r="XZ338" s="35"/>
      <c r="YA338" s="35"/>
      <c r="YB338" s="35"/>
      <c r="YC338" s="35"/>
      <c r="YD338" s="35"/>
      <c r="YE338" s="35"/>
      <c r="YF338" s="35"/>
      <c r="YG338" s="35"/>
      <c r="YH338" s="35"/>
      <c r="YI338" s="35"/>
      <c r="YJ338" s="35"/>
      <c r="YK338" s="35"/>
      <c r="YL338" s="35"/>
      <c r="YM338" s="35"/>
      <c r="YN338" s="35"/>
      <c r="YO338" s="35"/>
      <c r="YP338" s="35"/>
      <c r="YQ338" s="35"/>
      <c r="YR338" s="35"/>
      <c r="YS338" s="35"/>
      <c r="YT338" s="35"/>
      <c r="YU338" s="35"/>
      <c r="YV338" s="35"/>
      <c r="YW338" s="35"/>
      <c r="YX338" s="35"/>
      <c r="YY338" s="35"/>
      <c r="YZ338" s="35"/>
      <c r="ZA338" s="35"/>
      <c r="ZB338" s="35"/>
      <c r="ZC338" s="35"/>
      <c r="ZD338" s="35"/>
      <c r="ZE338" s="35"/>
      <c r="ZF338" s="35"/>
      <c r="ZG338" s="35"/>
      <c r="ZH338" s="35"/>
      <c r="ZI338" s="35"/>
      <c r="ZJ338" s="35"/>
      <c r="ZK338" s="35"/>
      <c r="ZL338" s="35"/>
      <c r="ZM338" s="35"/>
      <c r="ZN338" s="35"/>
      <c r="ZO338" s="35"/>
      <c r="ZP338" s="35"/>
      <c r="ZQ338" s="35"/>
      <c r="ZR338" s="35"/>
      <c r="ZS338" s="35"/>
      <c r="ZT338" s="35"/>
      <c r="ZU338" s="35"/>
      <c r="ZV338" s="35"/>
      <c r="ZW338" s="35"/>
      <c r="ZX338" s="35"/>
      <c r="ZY338" s="35"/>
      <c r="ZZ338" s="35"/>
      <c r="AAA338" s="35"/>
      <c r="AAB338" s="35"/>
      <c r="AAC338" s="35"/>
      <c r="AAD338" s="35"/>
      <c r="AAE338" s="35"/>
      <c r="AAF338" s="35"/>
      <c r="AAG338" s="35"/>
      <c r="AAH338" s="35"/>
      <c r="AAI338" s="35"/>
      <c r="AAJ338" s="35"/>
      <c r="AAK338" s="35"/>
      <c r="AAL338" s="35"/>
      <c r="AAM338" s="35"/>
      <c r="AAN338" s="35"/>
      <c r="AAO338" s="35"/>
      <c r="AAP338" s="35"/>
      <c r="AAQ338" s="35"/>
      <c r="AAR338" s="35"/>
      <c r="AAS338" s="35"/>
      <c r="AAT338" s="35"/>
      <c r="AAU338" s="35"/>
      <c r="AAV338" s="35"/>
      <c r="AAW338" s="35"/>
      <c r="AAX338" s="35"/>
      <c r="AAY338" s="35"/>
      <c r="AAZ338" s="35"/>
      <c r="ABA338" s="35"/>
      <c r="ABB338" s="35"/>
      <c r="ABC338" s="35"/>
      <c r="ABD338" s="35"/>
      <c r="ABE338" s="35"/>
      <c r="ABF338" s="35"/>
      <c r="ABG338" s="35"/>
      <c r="ABH338" s="35"/>
      <c r="ABI338" s="35"/>
      <c r="ABJ338" s="35"/>
      <c r="ABK338" s="35"/>
      <c r="ABL338" s="35"/>
      <c r="ABM338" s="35"/>
      <c r="ABN338" s="35"/>
      <c r="ABO338" s="35"/>
      <c r="ABP338" s="35"/>
      <c r="ABQ338" s="35"/>
      <c r="ABR338" s="35"/>
      <c r="ABS338" s="35"/>
      <c r="ABT338" s="35"/>
      <c r="ABU338" s="35"/>
      <c r="ABV338" s="35"/>
      <c r="ABW338" s="35"/>
      <c r="ABX338" s="35"/>
      <c r="ABY338" s="35"/>
      <c r="ABZ338" s="35"/>
      <c r="ACA338" s="35"/>
      <c r="ACB338" s="35"/>
      <c r="ACC338" s="35"/>
      <c r="ACD338" s="35"/>
      <c r="ACE338" s="35"/>
      <c r="ACF338" s="35"/>
      <c r="ACG338" s="35"/>
      <c r="ACH338" s="35"/>
      <c r="ACI338" s="35"/>
      <c r="ACJ338" s="35"/>
      <c r="ACK338" s="35"/>
      <c r="ACL338" s="35"/>
      <c r="ACM338" s="35"/>
      <c r="ACN338" s="35"/>
      <c r="ACO338" s="35"/>
      <c r="ACP338" s="35"/>
      <c r="ACQ338" s="35"/>
      <c r="ACR338" s="35"/>
      <c r="ACS338" s="35"/>
      <c r="ACT338" s="35"/>
      <c r="ACU338" s="35"/>
      <c r="ACV338" s="35"/>
      <c r="ACW338" s="35"/>
      <c r="ACX338" s="35"/>
      <c r="ACY338" s="35"/>
      <c r="ACZ338" s="35"/>
      <c r="ADA338" s="35"/>
      <c r="ADB338" s="35"/>
      <c r="ADC338" s="35"/>
      <c r="ADD338" s="35"/>
      <c r="ADE338" s="35"/>
      <c r="ADF338" s="35"/>
      <c r="ADG338" s="35"/>
      <c r="ADH338" s="35"/>
      <c r="ADI338" s="35"/>
      <c r="ADJ338" s="35"/>
      <c r="ADK338" s="35"/>
      <c r="ADL338" s="35"/>
      <c r="ADM338" s="35"/>
      <c r="ADN338" s="35"/>
      <c r="ADO338" s="35"/>
      <c r="ADP338" s="35"/>
      <c r="ADQ338" s="35"/>
      <c r="ADR338" s="35"/>
      <c r="ADS338" s="35"/>
      <c r="ADT338" s="35"/>
      <c r="ADU338" s="35"/>
      <c r="ADV338" s="35"/>
      <c r="ADW338" s="35"/>
      <c r="ADX338" s="35"/>
      <c r="ADY338" s="35"/>
      <c r="ADZ338" s="35"/>
      <c r="AEA338" s="35"/>
      <c r="AEB338" s="35"/>
      <c r="AEC338" s="35"/>
      <c r="AED338" s="35"/>
      <c r="AEE338" s="35"/>
      <c r="AEF338" s="35"/>
      <c r="AEG338" s="35"/>
      <c r="AEH338" s="35"/>
      <c r="AEI338" s="35"/>
      <c r="AEJ338" s="35"/>
      <c r="AEK338" s="35"/>
      <c r="AEL338" s="35"/>
      <c r="AEM338" s="35"/>
      <c r="AEN338" s="35"/>
      <c r="AEO338" s="35"/>
      <c r="AEP338" s="35"/>
      <c r="AEQ338" s="35"/>
      <c r="AER338" s="35"/>
      <c r="AES338" s="35"/>
      <c r="AET338" s="35"/>
      <c r="AEU338" s="35"/>
      <c r="AEV338" s="35"/>
      <c r="AEW338" s="35"/>
      <c r="AEX338" s="35"/>
      <c r="AEY338" s="35"/>
      <c r="AEZ338" s="35"/>
      <c r="AFA338" s="35"/>
      <c r="AFB338" s="35"/>
      <c r="AFC338" s="35"/>
      <c r="AFD338" s="35"/>
      <c r="AFE338" s="35"/>
      <c r="AFF338" s="35"/>
      <c r="AFG338" s="35"/>
      <c r="AFH338" s="35"/>
      <c r="AFI338" s="35"/>
      <c r="AFJ338" s="35"/>
      <c r="AFK338" s="35"/>
      <c r="AFL338" s="35"/>
      <c r="AFM338" s="35"/>
      <c r="AFN338" s="35"/>
      <c r="AFO338" s="35"/>
      <c r="AFP338" s="35"/>
      <c r="AFQ338" s="35"/>
      <c r="AFR338" s="35"/>
      <c r="AFS338" s="35"/>
      <c r="AFT338" s="35"/>
      <c r="AFU338" s="35"/>
      <c r="AFV338" s="35"/>
      <c r="AFW338" s="35"/>
      <c r="AFX338" s="35"/>
      <c r="AFY338" s="35"/>
      <c r="AFZ338" s="35"/>
      <c r="AGA338" s="35"/>
      <c r="AGB338" s="35"/>
      <c r="AGC338" s="35"/>
      <c r="AGD338" s="35"/>
      <c r="AGE338" s="35"/>
      <c r="AGF338" s="35"/>
      <c r="AGG338" s="35"/>
      <c r="AGH338" s="35"/>
      <c r="AGI338" s="35"/>
      <c r="AGJ338" s="35"/>
      <c r="AGK338" s="35"/>
      <c r="AGL338" s="35"/>
      <c r="AGM338" s="35"/>
      <c r="AGN338" s="35"/>
      <c r="AGO338" s="35"/>
      <c r="AGP338" s="35"/>
      <c r="AGQ338" s="35"/>
      <c r="AGR338" s="35"/>
      <c r="AGS338" s="35"/>
      <c r="AGT338" s="35"/>
      <c r="AGU338" s="35"/>
      <c r="AGV338" s="35"/>
      <c r="AGW338" s="35"/>
      <c r="AGX338" s="35"/>
      <c r="AGY338" s="35"/>
      <c r="AGZ338" s="35"/>
      <c r="AHA338" s="35"/>
      <c r="AHB338" s="35"/>
      <c r="AHC338" s="35"/>
      <c r="AHD338" s="35"/>
      <c r="AHE338" s="35"/>
      <c r="AHF338" s="35"/>
      <c r="AHG338" s="35"/>
      <c r="AHH338" s="35"/>
      <c r="AHI338" s="35"/>
      <c r="AHJ338" s="35"/>
      <c r="AHK338" s="35"/>
      <c r="AHL338" s="35"/>
      <c r="AHM338" s="35"/>
      <c r="AHN338" s="35"/>
      <c r="AHO338" s="35"/>
      <c r="AHP338" s="35"/>
      <c r="AHQ338" s="35"/>
      <c r="AHR338" s="35"/>
      <c r="AHS338" s="35"/>
      <c r="AHT338" s="35"/>
      <c r="AHU338" s="35"/>
      <c r="AHV338" s="35"/>
      <c r="AHW338" s="35"/>
      <c r="AHX338" s="35"/>
      <c r="AHY338" s="35"/>
      <c r="AHZ338" s="35"/>
      <c r="AIA338" s="35"/>
      <c r="AIB338" s="35"/>
      <c r="AIC338" s="35"/>
      <c r="AID338" s="35"/>
      <c r="AIE338" s="35"/>
      <c r="AIF338" s="35"/>
      <c r="AIG338" s="35"/>
      <c r="AIH338" s="35"/>
      <c r="AII338" s="35"/>
      <c r="AIJ338" s="35"/>
      <c r="AIK338" s="35"/>
      <c r="AIL338" s="35"/>
      <c r="AIM338" s="35"/>
      <c r="AIN338" s="35"/>
      <c r="AIO338" s="35"/>
      <c r="AIP338" s="35"/>
      <c r="AIQ338" s="35"/>
      <c r="AIR338" s="35"/>
      <c r="AIS338" s="35"/>
      <c r="AIT338" s="35"/>
      <c r="AIU338" s="35"/>
      <c r="AIV338" s="35"/>
      <c r="AIW338" s="35"/>
      <c r="AIX338" s="35"/>
      <c r="AIY338" s="35"/>
      <c r="AIZ338" s="35"/>
      <c r="AJA338" s="35"/>
      <c r="AJB338" s="35"/>
      <c r="AJC338" s="35"/>
      <c r="AJD338" s="35"/>
      <c r="AJE338" s="35"/>
      <c r="AJF338" s="35"/>
      <c r="AJG338" s="35"/>
      <c r="AJH338" s="35"/>
      <c r="AJI338" s="35"/>
      <c r="AJJ338" s="35"/>
      <c r="AJK338" s="35"/>
      <c r="AJL338" s="35"/>
      <c r="AJM338" s="35"/>
      <c r="AJN338" s="35"/>
      <c r="AJO338" s="35"/>
      <c r="AJP338" s="35"/>
      <c r="AJQ338" s="35"/>
      <c r="AJR338" s="35"/>
      <c r="AJS338" s="35"/>
      <c r="AJT338" s="35"/>
      <c r="AJU338" s="35"/>
      <c r="AJV338" s="35"/>
      <c r="AJW338" s="35"/>
      <c r="AJX338" s="35"/>
      <c r="AJY338" s="35"/>
      <c r="AJZ338" s="35"/>
      <c r="AKA338" s="35"/>
      <c r="AKB338" s="35"/>
      <c r="AKC338" s="35"/>
      <c r="AKD338" s="35"/>
      <c r="AKE338" s="35"/>
      <c r="AKF338" s="35"/>
      <c r="AKG338" s="35"/>
      <c r="AKH338" s="35"/>
      <c r="AKI338" s="35"/>
      <c r="AKJ338" s="35"/>
      <c r="AKK338" s="35"/>
      <c r="AKL338" s="35"/>
      <c r="AKM338" s="35"/>
      <c r="AKN338" s="35"/>
      <c r="AKO338" s="35"/>
      <c r="AKP338" s="35"/>
      <c r="AKQ338" s="35"/>
      <c r="AKR338" s="35"/>
      <c r="AKS338" s="35"/>
      <c r="AKT338" s="35"/>
      <c r="AKU338" s="35"/>
      <c r="AKV338" s="35"/>
      <c r="AKW338" s="35"/>
      <c r="AKX338" s="35"/>
      <c r="AKY338" s="35"/>
      <c r="AKZ338" s="35"/>
      <c r="ALA338" s="35"/>
      <c r="ALB338" s="35"/>
      <c r="ALC338" s="35"/>
      <c r="ALD338" s="35"/>
      <c r="ALE338" s="35"/>
      <c r="ALF338" s="35"/>
      <c r="ALG338" s="35"/>
      <c r="ALH338" s="35"/>
      <c r="ALI338" s="35"/>
      <c r="ALJ338" s="35"/>
      <c r="ALK338" s="35"/>
      <c r="ALL338" s="35"/>
      <c r="ALM338" s="35"/>
      <c r="ALN338" s="35"/>
      <c r="ALO338" s="35"/>
      <c r="ALP338" s="35"/>
      <c r="ALQ338" s="35"/>
      <c r="ALR338" s="35"/>
      <c r="ALS338" s="35"/>
      <c r="ALT338" s="35"/>
      <c r="ALU338" s="35"/>
      <c r="ALV338" s="35"/>
      <c r="ALW338" s="35"/>
      <c r="ALX338" s="35"/>
      <c r="ALY338" s="35"/>
      <c r="ALZ338" s="35"/>
      <c r="AMA338" s="35"/>
    </row>
    <row r="339" spans="14:1015">
      <c r="N339" s="3">
        <f>Y339*info!T$4+AC339*info!T$5+AG339*info!T$6+AK339*info!T$7+N338</f>
        <v>10.455599999999986</v>
      </c>
      <c r="P339" s="45">
        <v>299</v>
      </c>
      <c r="Q339" s="131"/>
      <c r="R339" s="131"/>
      <c r="S339" s="161">
        <f t="shared" si="157"/>
        <v>5.5452173913043495E-2</v>
      </c>
      <c r="T339" s="169">
        <f>AA338*$AA$30*$AA$34*(1-$AA$32)+AE338*$AE$30*$AE$34*(1-$AE$32)+AI338*$AI$30*$AI$34*(1-$AI$32)+AM338*$AM$30*$AM$34*(1-$AM$32)+AQ338*$AQ$30*$AQ$34*(1-$AQ$32)+AU338*$AU$30*$AU$34*(1-$AU$32)+Q339-R339+AW338+AX338+Advance!G313</f>
        <v>0.53219999999999978</v>
      </c>
      <c r="U339" s="132">
        <f t="shared" si="166"/>
        <v>0</v>
      </c>
      <c r="V339" s="165">
        <f t="shared" si="145"/>
        <v>0.53219999999999978</v>
      </c>
      <c r="W339" s="166">
        <f t="shared" si="158"/>
        <v>21.06</v>
      </c>
      <c r="X339" s="49"/>
      <c r="Y339" s="42">
        <f t="shared" si="137"/>
        <v>0</v>
      </c>
      <c r="Z339" s="46">
        <f t="shared" si="159"/>
        <v>0</v>
      </c>
      <c r="AA339" s="47">
        <f t="shared" si="146"/>
        <v>50</v>
      </c>
      <c r="AB339" s="48">
        <f t="shared" si="147"/>
        <v>0.53219999999999978</v>
      </c>
      <c r="AC339" s="49">
        <f t="shared" si="148"/>
        <v>0</v>
      </c>
      <c r="AD339" s="46">
        <f t="shared" si="160"/>
        <v>0</v>
      </c>
      <c r="AE339" s="46">
        <f t="shared" si="149"/>
        <v>100</v>
      </c>
      <c r="AF339" s="50">
        <f t="shared" si="138"/>
        <v>0.53219999999999978</v>
      </c>
      <c r="AG339" s="42">
        <f t="shared" si="161"/>
        <v>6</v>
      </c>
      <c r="AH339" s="46">
        <f t="shared" si="162"/>
        <v>-6</v>
      </c>
      <c r="AI339" s="46">
        <f t="shared" si="150"/>
        <v>200</v>
      </c>
      <c r="AJ339" s="50">
        <f t="shared" si="139"/>
        <v>0.38819999999999977</v>
      </c>
      <c r="AK339" s="42">
        <f t="shared" si="151"/>
        <v>10</v>
      </c>
      <c r="AL339" s="46">
        <f t="shared" si="163"/>
        <v>-7</v>
      </c>
      <c r="AM339" s="46">
        <f t="shared" si="152"/>
        <v>410</v>
      </c>
      <c r="AN339" s="50">
        <f t="shared" si="140"/>
        <v>2.8199999999999781E-2</v>
      </c>
      <c r="AO339" s="42">
        <f t="shared" si="153"/>
        <v>0</v>
      </c>
      <c r="AP339" s="46">
        <f t="shared" si="164"/>
        <v>0</v>
      </c>
      <c r="AQ339" s="46">
        <f t="shared" si="154"/>
        <v>0</v>
      </c>
      <c r="AR339" s="50">
        <f t="shared" si="141"/>
        <v>2.8199999999999781E-2</v>
      </c>
      <c r="AS339" s="42">
        <f t="shared" si="155"/>
        <v>0</v>
      </c>
      <c r="AT339" s="46">
        <f t="shared" si="165"/>
        <v>0</v>
      </c>
      <c r="AU339" s="46">
        <f t="shared" si="156"/>
        <v>0</v>
      </c>
      <c r="AV339" s="51">
        <f t="shared" si="142"/>
        <v>2.8199999999999781E-2</v>
      </c>
      <c r="AW339" s="42">
        <f t="shared" si="143"/>
        <v>0</v>
      </c>
      <c r="AX339" s="43">
        <f t="shared" si="144"/>
        <v>2.8199999999999781E-2</v>
      </c>
      <c r="AY339" s="42">
        <f t="shared" si="167"/>
        <v>760</v>
      </c>
      <c r="AZ339" s="52">
        <f t="shared" si="168"/>
        <v>21.06</v>
      </c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  <c r="QQ339" s="35"/>
      <c r="QR339" s="35"/>
      <c r="QS339" s="35"/>
      <c r="QT339" s="35"/>
      <c r="QU339" s="35"/>
      <c r="QV339" s="35"/>
      <c r="QW339" s="35"/>
      <c r="QX339" s="35"/>
      <c r="QY339" s="35"/>
      <c r="QZ339" s="35"/>
      <c r="RA339" s="35"/>
      <c r="RB339" s="35"/>
      <c r="RC339" s="35"/>
      <c r="RD339" s="35"/>
      <c r="RE339" s="35"/>
      <c r="RF339" s="35"/>
      <c r="RG339" s="35"/>
      <c r="RH339" s="35"/>
      <c r="RI339" s="35"/>
      <c r="RJ339" s="35"/>
      <c r="RK339" s="35"/>
      <c r="RL339" s="35"/>
      <c r="RM339" s="35"/>
      <c r="RN339" s="35"/>
      <c r="RO339" s="35"/>
      <c r="RP339" s="35"/>
      <c r="RQ339" s="35"/>
      <c r="RR339" s="35"/>
      <c r="RS339" s="35"/>
      <c r="RT339" s="35"/>
      <c r="RU339" s="35"/>
      <c r="RV339" s="35"/>
      <c r="RW339" s="35"/>
      <c r="RX339" s="35"/>
      <c r="RY339" s="35"/>
      <c r="RZ339" s="35"/>
      <c r="SA339" s="35"/>
      <c r="SB339" s="35"/>
      <c r="SC339" s="35"/>
      <c r="SD339" s="35"/>
      <c r="SE339" s="35"/>
      <c r="SF339" s="35"/>
      <c r="SG339" s="35"/>
      <c r="SH339" s="35"/>
      <c r="SI339" s="35"/>
      <c r="SJ339" s="35"/>
      <c r="SK339" s="35"/>
      <c r="SL339" s="35"/>
      <c r="SM339" s="35"/>
      <c r="SN339" s="35"/>
      <c r="SO339" s="35"/>
      <c r="SP339" s="35"/>
      <c r="SQ339" s="35"/>
      <c r="SR339" s="35"/>
      <c r="SS339" s="35"/>
      <c r="ST339" s="35"/>
      <c r="SU339" s="35"/>
      <c r="SV339" s="35"/>
      <c r="SW339" s="35"/>
      <c r="SX339" s="35"/>
      <c r="SY339" s="35"/>
      <c r="SZ339" s="35"/>
      <c r="TA339" s="35"/>
      <c r="TB339" s="35"/>
      <c r="TC339" s="35"/>
      <c r="TD339" s="35"/>
      <c r="TE339" s="35"/>
      <c r="TF339" s="35"/>
      <c r="TG339" s="35"/>
      <c r="TH339" s="35"/>
      <c r="TI339" s="35"/>
      <c r="TJ339" s="35"/>
      <c r="TK339" s="35"/>
      <c r="TL339" s="35"/>
      <c r="TM339" s="35"/>
      <c r="TN339" s="35"/>
      <c r="TO339" s="35"/>
      <c r="TP339" s="35"/>
      <c r="TQ339" s="35"/>
      <c r="TR339" s="35"/>
      <c r="TS339" s="35"/>
      <c r="TT339" s="35"/>
      <c r="TU339" s="35"/>
      <c r="TV339" s="35"/>
      <c r="TW339" s="35"/>
      <c r="TX339" s="35"/>
      <c r="TY339" s="35"/>
      <c r="TZ339" s="35"/>
      <c r="UA339" s="35"/>
      <c r="UB339" s="35"/>
      <c r="UC339" s="35"/>
      <c r="UD339" s="35"/>
      <c r="UE339" s="35"/>
      <c r="UF339" s="35"/>
      <c r="UG339" s="35"/>
      <c r="UH339" s="35"/>
      <c r="UI339" s="35"/>
      <c r="UJ339" s="35"/>
      <c r="UK339" s="35"/>
      <c r="UL339" s="35"/>
      <c r="UM339" s="35"/>
      <c r="UN339" s="35"/>
      <c r="UO339" s="35"/>
      <c r="UP339" s="35"/>
      <c r="UQ339" s="35"/>
      <c r="UR339" s="35"/>
      <c r="US339" s="35"/>
      <c r="UT339" s="35"/>
      <c r="UU339" s="35"/>
      <c r="UV339" s="35"/>
      <c r="UW339" s="35"/>
      <c r="UX339" s="35"/>
      <c r="UY339" s="35"/>
      <c r="UZ339" s="35"/>
      <c r="VA339" s="35"/>
      <c r="VB339" s="35"/>
      <c r="VC339" s="35"/>
      <c r="VD339" s="35"/>
      <c r="VE339" s="35"/>
      <c r="VF339" s="35"/>
      <c r="VG339" s="35"/>
      <c r="VH339" s="35"/>
      <c r="VI339" s="35"/>
      <c r="VJ339" s="35"/>
      <c r="VK339" s="35"/>
      <c r="VL339" s="35"/>
      <c r="VM339" s="35"/>
      <c r="VN339" s="35"/>
      <c r="VO339" s="35"/>
      <c r="VP339" s="35"/>
      <c r="VQ339" s="35"/>
      <c r="VR339" s="35"/>
      <c r="VS339" s="35"/>
      <c r="VT339" s="35"/>
      <c r="VU339" s="35"/>
      <c r="VV339" s="35"/>
      <c r="VW339" s="35"/>
      <c r="VX339" s="35"/>
      <c r="VY339" s="35"/>
      <c r="VZ339" s="35"/>
      <c r="WA339" s="35"/>
      <c r="WB339" s="35"/>
      <c r="WC339" s="35"/>
      <c r="WD339" s="35"/>
      <c r="WE339" s="35"/>
      <c r="WF339" s="35"/>
      <c r="WG339" s="35"/>
      <c r="WH339" s="35"/>
      <c r="WI339" s="35"/>
      <c r="WJ339" s="35"/>
      <c r="WK339" s="35"/>
      <c r="WL339" s="35"/>
      <c r="WM339" s="35"/>
      <c r="WN339" s="35"/>
      <c r="WO339" s="35"/>
      <c r="WP339" s="35"/>
      <c r="WQ339" s="35"/>
      <c r="WR339" s="35"/>
      <c r="WS339" s="35"/>
      <c r="WT339" s="35"/>
      <c r="WU339" s="35"/>
      <c r="WV339" s="35"/>
      <c r="WW339" s="35"/>
      <c r="WX339" s="35"/>
      <c r="WY339" s="35"/>
      <c r="WZ339" s="35"/>
      <c r="XA339" s="35"/>
      <c r="XB339" s="35"/>
      <c r="XC339" s="35"/>
      <c r="XD339" s="35"/>
      <c r="XE339" s="35"/>
      <c r="XF339" s="35"/>
      <c r="XG339" s="35"/>
      <c r="XH339" s="35"/>
      <c r="XI339" s="35"/>
      <c r="XJ339" s="35"/>
      <c r="XK339" s="35"/>
      <c r="XL339" s="35"/>
      <c r="XM339" s="35"/>
      <c r="XN339" s="35"/>
      <c r="XO339" s="35"/>
      <c r="XP339" s="35"/>
      <c r="XQ339" s="35"/>
      <c r="XR339" s="35"/>
      <c r="XS339" s="35"/>
      <c r="XT339" s="35"/>
      <c r="XU339" s="35"/>
      <c r="XV339" s="35"/>
      <c r="XW339" s="35"/>
      <c r="XX339" s="35"/>
      <c r="XY339" s="35"/>
      <c r="XZ339" s="35"/>
      <c r="YA339" s="35"/>
      <c r="YB339" s="35"/>
      <c r="YC339" s="35"/>
      <c r="YD339" s="35"/>
      <c r="YE339" s="35"/>
      <c r="YF339" s="35"/>
      <c r="YG339" s="35"/>
      <c r="YH339" s="35"/>
      <c r="YI339" s="35"/>
      <c r="YJ339" s="35"/>
      <c r="YK339" s="35"/>
      <c r="YL339" s="35"/>
      <c r="YM339" s="35"/>
      <c r="YN339" s="35"/>
      <c r="YO339" s="35"/>
      <c r="YP339" s="35"/>
      <c r="YQ339" s="35"/>
      <c r="YR339" s="35"/>
      <c r="YS339" s="35"/>
      <c r="YT339" s="35"/>
      <c r="YU339" s="35"/>
      <c r="YV339" s="35"/>
      <c r="YW339" s="35"/>
      <c r="YX339" s="35"/>
      <c r="YY339" s="35"/>
      <c r="YZ339" s="35"/>
      <c r="ZA339" s="35"/>
      <c r="ZB339" s="35"/>
      <c r="ZC339" s="35"/>
      <c r="ZD339" s="35"/>
      <c r="ZE339" s="35"/>
      <c r="ZF339" s="35"/>
      <c r="ZG339" s="35"/>
      <c r="ZH339" s="35"/>
      <c r="ZI339" s="35"/>
      <c r="ZJ339" s="35"/>
      <c r="ZK339" s="35"/>
      <c r="ZL339" s="35"/>
      <c r="ZM339" s="35"/>
      <c r="ZN339" s="35"/>
      <c r="ZO339" s="35"/>
      <c r="ZP339" s="35"/>
      <c r="ZQ339" s="35"/>
      <c r="ZR339" s="35"/>
      <c r="ZS339" s="35"/>
      <c r="ZT339" s="35"/>
      <c r="ZU339" s="35"/>
      <c r="ZV339" s="35"/>
      <c r="ZW339" s="35"/>
      <c r="ZX339" s="35"/>
      <c r="ZY339" s="35"/>
      <c r="ZZ339" s="35"/>
      <c r="AAA339" s="35"/>
      <c r="AAB339" s="35"/>
      <c r="AAC339" s="35"/>
      <c r="AAD339" s="35"/>
      <c r="AAE339" s="35"/>
      <c r="AAF339" s="35"/>
      <c r="AAG339" s="35"/>
      <c r="AAH339" s="35"/>
      <c r="AAI339" s="35"/>
      <c r="AAJ339" s="35"/>
      <c r="AAK339" s="35"/>
      <c r="AAL339" s="35"/>
      <c r="AAM339" s="35"/>
      <c r="AAN339" s="35"/>
      <c r="AAO339" s="35"/>
      <c r="AAP339" s="35"/>
      <c r="AAQ339" s="35"/>
      <c r="AAR339" s="35"/>
      <c r="AAS339" s="35"/>
      <c r="AAT339" s="35"/>
      <c r="AAU339" s="35"/>
      <c r="AAV339" s="35"/>
      <c r="AAW339" s="35"/>
      <c r="AAX339" s="35"/>
      <c r="AAY339" s="35"/>
      <c r="AAZ339" s="35"/>
      <c r="ABA339" s="35"/>
      <c r="ABB339" s="35"/>
      <c r="ABC339" s="35"/>
      <c r="ABD339" s="35"/>
      <c r="ABE339" s="35"/>
      <c r="ABF339" s="35"/>
      <c r="ABG339" s="35"/>
      <c r="ABH339" s="35"/>
      <c r="ABI339" s="35"/>
      <c r="ABJ339" s="35"/>
      <c r="ABK339" s="35"/>
      <c r="ABL339" s="35"/>
      <c r="ABM339" s="35"/>
      <c r="ABN339" s="35"/>
      <c r="ABO339" s="35"/>
      <c r="ABP339" s="35"/>
      <c r="ABQ339" s="35"/>
      <c r="ABR339" s="35"/>
      <c r="ABS339" s="35"/>
      <c r="ABT339" s="35"/>
      <c r="ABU339" s="35"/>
      <c r="ABV339" s="35"/>
      <c r="ABW339" s="35"/>
      <c r="ABX339" s="35"/>
      <c r="ABY339" s="35"/>
      <c r="ABZ339" s="35"/>
      <c r="ACA339" s="35"/>
      <c r="ACB339" s="35"/>
      <c r="ACC339" s="35"/>
      <c r="ACD339" s="35"/>
      <c r="ACE339" s="35"/>
      <c r="ACF339" s="35"/>
      <c r="ACG339" s="35"/>
      <c r="ACH339" s="35"/>
      <c r="ACI339" s="35"/>
      <c r="ACJ339" s="35"/>
      <c r="ACK339" s="35"/>
      <c r="ACL339" s="35"/>
      <c r="ACM339" s="35"/>
      <c r="ACN339" s="35"/>
      <c r="ACO339" s="35"/>
      <c r="ACP339" s="35"/>
      <c r="ACQ339" s="35"/>
      <c r="ACR339" s="35"/>
      <c r="ACS339" s="35"/>
      <c r="ACT339" s="35"/>
      <c r="ACU339" s="35"/>
      <c r="ACV339" s="35"/>
      <c r="ACW339" s="35"/>
      <c r="ACX339" s="35"/>
      <c r="ACY339" s="35"/>
      <c r="ACZ339" s="35"/>
      <c r="ADA339" s="35"/>
      <c r="ADB339" s="35"/>
      <c r="ADC339" s="35"/>
      <c r="ADD339" s="35"/>
      <c r="ADE339" s="35"/>
      <c r="ADF339" s="35"/>
      <c r="ADG339" s="35"/>
      <c r="ADH339" s="35"/>
      <c r="ADI339" s="35"/>
      <c r="ADJ339" s="35"/>
      <c r="ADK339" s="35"/>
      <c r="ADL339" s="35"/>
      <c r="ADM339" s="35"/>
      <c r="ADN339" s="35"/>
      <c r="ADO339" s="35"/>
      <c r="ADP339" s="35"/>
      <c r="ADQ339" s="35"/>
      <c r="ADR339" s="35"/>
      <c r="ADS339" s="35"/>
      <c r="ADT339" s="35"/>
      <c r="ADU339" s="35"/>
      <c r="ADV339" s="35"/>
      <c r="ADW339" s="35"/>
      <c r="ADX339" s="35"/>
      <c r="ADY339" s="35"/>
      <c r="ADZ339" s="35"/>
      <c r="AEA339" s="35"/>
      <c r="AEB339" s="35"/>
      <c r="AEC339" s="35"/>
      <c r="AED339" s="35"/>
      <c r="AEE339" s="35"/>
      <c r="AEF339" s="35"/>
      <c r="AEG339" s="35"/>
      <c r="AEH339" s="35"/>
      <c r="AEI339" s="35"/>
      <c r="AEJ339" s="35"/>
      <c r="AEK339" s="35"/>
      <c r="AEL339" s="35"/>
      <c r="AEM339" s="35"/>
      <c r="AEN339" s="35"/>
      <c r="AEO339" s="35"/>
      <c r="AEP339" s="35"/>
      <c r="AEQ339" s="35"/>
      <c r="AER339" s="35"/>
      <c r="AES339" s="35"/>
      <c r="AET339" s="35"/>
      <c r="AEU339" s="35"/>
      <c r="AEV339" s="35"/>
      <c r="AEW339" s="35"/>
      <c r="AEX339" s="35"/>
      <c r="AEY339" s="35"/>
      <c r="AEZ339" s="35"/>
      <c r="AFA339" s="35"/>
      <c r="AFB339" s="35"/>
      <c r="AFC339" s="35"/>
      <c r="AFD339" s="35"/>
      <c r="AFE339" s="35"/>
      <c r="AFF339" s="35"/>
      <c r="AFG339" s="35"/>
      <c r="AFH339" s="35"/>
      <c r="AFI339" s="35"/>
      <c r="AFJ339" s="35"/>
      <c r="AFK339" s="35"/>
      <c r="AFL339" s="35"/>
      <c r="AFM339" s="35"/>
      <c r="AFN339" s="35"/>
      <c r="AFO339" s="35"/>
      <c r="AFP339" s="35"/>
      <c r="AFQ339" s="35"/>
      <c r="AFR339" s="35"/>
      <c r="AFS339" s="35"/>
      <c r="AFT339" s="35"/>
      <c r="AFU339" s="35"/>
      <c r="AFV339" s="35"/>
      <c r="AFW339" s="35"/>
      <c r="AFX339" s="35"/>
      <c r="AFY339" s="35"/>
      <c r="AFZ339" s="35"/>
      <c r="AGA339" s="35"/>
      <c r="AGB339" s="35"/>
      <c r="AGC339" s="35"/>
      <c r="AGD339" s="35"/>
      <c r="AGE339" s="35"/>
      <c r="AGF339" s="35"/>
      <c r="AGG339" s="35"/>
      <c r="AGH339" s="35"/>
      <c r="AGI339" s="35"/>
      <c r="AGJ339" s="35"/>
      <c r="AGK339" s="35"/>
      <c r="AGL339" s="35"/>
      <c r="AGM339" s="35"/>
      <c r="AGN339" s="35"/>
      <c r="AGO339" s="35"/>
      <c r="AGP339" s="35"/>
      <c r="AGQ339" s="35"/>
      <c r="AGR339" s="35"/>
      <c r="AGS339" s="35"/>
      <c r="AGT339" s="35"/>
      <c r="AGU339" s="35"/>
      <c r="AGV339" s="35"/>
      <c r="AGW339" s="35"/>
      <c r="AGX339" s="35"/>
      <c r="AGY339" s="35"/>
      <c r="AGZ339" s="35"/>
      <c r="AHA339" s="35"/>
      <c r="AHB339" s="35"/>
      <c r="AHC339" s="35"/>
      <c r="AHD339" s="35"/>
      <c r="AHE339" s="35"/>
      <c r="AHF339" s="35"/>
      <c r="AHG339" s="35"/>
      <c r="AHH339" s="35"/>
      <c r="AHI339" s="35"/>
      <c r="AHJ339" s="35"/>
      <c r="AHK339" s="35"/>
      <c r="AHL339" s="35"/>
      <c r="AHM339" s="35"/>
      <c r="AHN339" s="35"/>
      <c r="AHO339" s="35"/>
      <c r="AHP339" s="35"/>
      <c r="AHQ339" s="35"/>
      <c r="AHR339" s="35"/>
      <c r="AHS339" s="35"/>
      <c r="AHT339" s="35"/>
      <c r="AHU339" s="35"/>
      <c r="AHV339" s="35"/>
      <c r="AHW339" s="35"/>
      <c r="AHX339" s="35"/>
      <c r="AHY339" s="35"/>
      <c r="AHZ339" s="35"/>
      <c r="AIA339" s="35"/>
      <c r="AIB339" s="35"/>
      <c r="AIC339" s="35"/>
      <c r="AID339" s="35"/>
      <c r="AIE339" s="35"/>
      <c r="AIF339" s="35"/>
      <c r="AIG339" s="35"/>
      <c r="AIH339" s="35"/>
      <c r="AII339" s="35"/>
      <c r="AIJ339" s="35"/>
      <c r="AIK339" s="35"/>
      <c r="AIL339" s="35"/>
      <c r="AIM339" s="35"/>
      <c r="AIN339" s="35"/>
      <c r="AIO339" s="35"/>
      <c r="AIP339" s="35"/>
      <c r="AIQ339" s="35"/>
      <c r="AIR339" s="35"/>
      <c r="AIS339" s="35"/>
      <c r="AIT339" s="35"/>
      <c r="AIU339" s="35"/>
      <c r="AIV339" s="35"/>
      <c r="AIW339" s="35"/>
      <c r="AIX339" s="35"/>
      <c r="AIY339" s="35"/>
      <c r="AIZ339" s="35"/>
      <c r="AJA339" s="35"/>
      <c r="AJB339" s="35"/>
      <c r="AJC339" s="35"/>
      <c r="AJD339" s="35"/>
      <c r="AJE339" s="35"/>
      <c r="AJF339" s="35"/>
      <c r="AJG339" s="35"/>
      <c r="AJH339" s="35"/>
      <c r="AJI339" s="35"/>
      <c r="AJJ339" s="35"/>
      <c r="AJK339" s="35"/>
      <c r="AJL339" s="35"/>
      <c r="AJM339" s="35"/>
      <c r="AJN339" s="35"/>
      <c r="AJO339" s="35"/>
      <c r="AJP339" s="35"/>
      <c r="AJQ339" s="35"/>
      <c r="AJR339" s="35"/>
      <c r="AJS339" s="35"/>
      <c r="AJT339" s="35"/>
      <c r="AJU339" s="35"/>
      <c r="AJV339" s="35"/>
      <c r="AJW339" s="35"/>
      <c r="AJX339" s="35"/>
      <c r="AJY339" s="35"/>
      <c r="AJZ339" s="35"/>
      <c r="AKA339" s="35"/>
      <c r="AKB339" s="35"/>
      <c r="AKC339" s="35"/>
      <c r="AKD339" s="35"/>
      <c r="AKE339" s="35"/>
      <c r="AKF339" s="35"/>
      <c r="AKG339" s="35"/>
      <c r="AKH339" s="35"/>
      <c r="AKI339" s="35"/>
      <c r="AKJ339" s="35"/>
      <c r="AKK339" s="35"/>
      <c r="AKL339" s="35"/>
      <c r="AKM339" s="35"/>
      <c r="AKN339" s="35"/>
      <c r="AKO339" s="35"/>
      <c r="AKP339" s="35"/>
      <c r="AKQ339" s="35"/>
      <c r="AKR339" s="35"/>
      <c r="AKS339" s="35"/>
      <c r="AKT339" s="35"/>
      <c r="AKU339" s="35"/>
      <c r="AKV339" s="35"/>
      <c r="AKW339" s="35"/>
      <c r="AKX339" s="35"/>
      <c r="AKY339" s="35"/>
      <c r="AKZ339" s="35"/>
      <c r="ALA339" s="35"/>
      <c r="ALB339" s="35"/>
      <c r="ALC339" s="35"/>
      <c r="ALD339" s="35"/>
      <c r="ALE339" s="35"/>
      <c r="ALF339" s="35"/>
      <c r="ALG339" s="35"/>
      <c r="ALH339" s="35"/>
      <c r="ALI339" s="35"/>
      <c r="ALJ339" s="35"/>
      <c r="ALK339" s="35"/>
      <c r="ALL339" s="35"/>
      <c r="ALM339" s="35"/>
      <c r="ALN339" s="35"/>
      <c r="ALO339" s="35"/>
      <c r="ALP339" s="35"/>
      <c r="ALQ339" s="35"/>
      <c r="ALR339" s="35"/>
      <c r="ALS339" s="35"/>
      <c r="ALT339" s="35"/>
      <c r="ALU339" s="35"/>
      <c r="ALV339" s="35"/>
      <c r="ALW339" s="35"/>
      <c r="ALX339" s="35"/>
      <c r="ALY339" s="35"/>
      <c r="ALZ339" s="35"/>
      <c r="AMA339" s="35"/>
    </row>
    <row r="340" spans="14:1015">
      <c r="N340" s="3">
        <f>Y340*info!T$4+AC340*info!T$5+AG340*info!T$6+AK340*info!T$7+N339</f>
        <v>10.516799999999986</v>
      </c>
      <c r="P340" s="45">
        <v>300</v>
      </c>
      <c r="Q340" s="131"/>
      <c r="R340" s="131"/>
      <c r="S340" s="161">
        <f t="shared" si="157"/>
        <v>5.569762845849803E-2</v>
      </c>
      <c r="T340" s="169">
        <f>AA339*$AA$30*$AA$34*(1-$AA$32)+AE339*$AE$30*$AE$34*(1-$AE$32)+AI339*$AI$30*$AI$34*(1-$AI$32)+AM339*$AM$30*$AM$34*(1-$AM$32)+AQ339*$AQ$30*$AQ$34*(1-$AQ$32)+AU339*$AU$30*$AU$34*(1-$AU$32)+Q340-R340+AW339+AX339+Advance!G314</f>
        <v>0.55469999999999975</v>
      </c>
      <c r="U340" s="132">
        <f t="shared" si="166"/>
        <v>0</v>
      </c>
      <c r="V340" s="165">
        <f t="shared" si="145"/>
        <v>0.55469999999999975</v>
      </c>
      <c r="W340" s="166">
        <f t="shared" si="158"/>
        <v>21.167999999999999</v>
      </c>
      <c r="X340" s="49"/>
      <c r="Y340" s="42">
        <f t="shared" si="137"/>
        <v>0</v>
      </c>
      <c r="Z340" s="46">
        <f t="shared" si="159"/>
        <v>0</v>
      </c>
      <c r="AA340" s="47">
        <f t="shared" si="146"/>
        <v>50</v>
      </c>
      <c r="AB340" s="48">
        <f t="shared" si="147"/>
        <v>0.55469999999999975</v>
      </c>
      <c r="AC340" s="49">
        <f t="shared" si="148"/>
        <v>0</v>
      </c>
      <c r="AD340" s="46">
        <f t="shared" si="160"/>
        <v>0</v>
      </c>
      <c r="AE340" s="46">
        <f t="shared" si="149"/>
        <v>100</v>
      </c>
      <c r="AF340" s="50">
        <f t="shared" si="138"/>
        <v>0.55469999999999975</v>
      </c>
      <c r="AG340" s="42">
        <f t="shared" si="161"/>
        <v>6</v>
      </c>
      <c r="AH340" s="46">
        <f t="shared" si="162"/>
        <v>-6</v>
      </c>
      <c r="AI340" s="46">
        <f t="shared" si="150"/>
        <v>200</v>
      </c>
      <c r="AJ340" s="50">
        <f t="shared" si="139"/>
        <v>0.41069999999999973</v>
      </c>
      <c r="AK340" s="42">
        <f t="shared" si="151"/>
        <v>11</v>
      </c>
      <c r="AL340" s="46">
        <f t="shared" si="163"/>
        <v>-8</v>
      </c>
      <c r="AM340" s="46">
        <f t="shared" si="152"/>
        <v>413</v>
      </c>
      <c r="AN340" s="50">
        <f t="shared" si="140"/>
        <v>1.4699999999999769E-2</v>
      </c>
      <c r="AO340" s="42">
        <f t="shared" si="153"/>
        <v>0</v>
      </c>
      <c r="AP340" s="46">
        <f t="shared" si="164"/>
        <v>0</v>
      </c>
      <c r="AQ340" s="46">
        <f t="shared" si="154"/>
        <v>0</v>
      </c>
      <c r="AR340" s="50">
        <f t="shared" si="141"/>
        <v>1.4699999999999769E-2</v>
      </c>
      <c r="AS340" s="42">
        <f t="shared" si="155"/>
        <v>0</v>
      </c>
      <c r="AT340" s="46">
        <f t="shared" si="165"/>
        <v>0</v>
      </c>
      <c r="AU340" s="46">
        <f t="shared" si="156"/>
        <v>0</v>
      </c>
      <c r="AV340" s="51">
        <f t="shared" si="142"/>
        <v>1.4699999999999769E-2</v>
      </c>
      <c r="AW340" s="42">
        <f t="shared" si="143"/>
        <v>0</v>
      </c>
      <c r="AX340" s="43">
        <f t="shared" si="144"/>
        <v>1.4699999999999769E-2</v>
      </c>
      <c r="AY340" s="42">
        <f t="shared" si="167"/>
        <v>763</v>
      </c>
      <c r="AZ340" s="52">
        <f t="shared" si="168"/>
        <v>21.167999999999999</v>
      </c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  <c r="QQ340" s="35"/>
      <c r="QR340" s="35"/>
      <c r="QS340" s="35"/>
      <c r="QT340" s="35"/>
      <c r="QU340" s="35"/>
      <c r="QV340" s="35"/>
      <c r="QW340" s="35"/>
      <c r="QX340" s="35"/>
      <c r="QY340" s="35"/>
      <c r="QZ340" s="35"/>
      <c r="RA340" s="35"/>
      <c r="RB340" s="35"/>
      <c r="RC340" s="35"/>
      <c r="RD340" s="35"/>
      <c r="RE340" s="35"/>
      <c r="RF340" s="35"/>
      <c r="RG340" s="35"/>
      <c r="RH340" s="35"/>
      <c r="RI340" s="35"/>
      <c r="RJ340" s="35"/>
      <c r="RK340" s="35"/>
      <c r="RL340" s="35"/>
      <c r="RM340" s="35"/>
      <c r="RN340" s="35"/>
      <c r="RO340" s="35"/>
      <c r="RP340" s="35"/>
      <c r="RQ340" s="35"/>
      <c r="RR340" s="35"/>
      <c r="RS340" s="35"/>
      <c r="RT340" s="35"/>
      <c r="RU340" s="35"/>
      <c r="RV340" s="35"/>
      <c r="RW340" s="35"/>
      <c r="RX340" s="35"/>
      <c r="RY340" s="35"/>
      <c r="RZ340" s="35"/>
      <c r="SA340" s="35"/>
      <c r="SB340" s="35"/>
      <c r="SC340" s="35"/>
      <c r="SD340" s="35"/>
      <c r="SE340" s="35"/>
      <c r="SF340" s="35"/>
      <c r="SG340" s="35"/>
      <c r="SH340" s="35"/>
      <c r="SI340" s="35"/>
      <c r="SJ340" s="35"/>
      <c r="SK340" s="35"/>
      <c r="SL340" s="35"/>
      <c r="SM340" s="35"/>
      <c r="SN340" s="35"/>
      <c r="SO340" s="35"/>
      <c r="SP340" s="35"/>
      <c r="SQ340" s="35"/>
      <c r="SR340" s="35"/>
      <c r="SS340" s="35"/>
      <c r="ST340" s="35"/>
      <c r="SU340" s="35"/>
      <c r="SV340" s="35"/>
      <c r="SW340" s="35"/>
      <c r="SX340" s="35"/>
      <c r="SY340" s="35"/>
      <c r="SZ340" s="35"/>
      <c r="TA340" s="35"/>
      <c r="TB340" s="35"/>
      <c r="TC340" s="35"/>
      <c r="TD340" s="35"/>
      <c r="TE340" s="35"/>
      <c r="TF340" s="35"/>
      <c r="TG340" s="35"/>
      <c r="TH340" s="35"/>
      <c r="TI340" s="35"/>
      <c r="TJ340" s="35"/>
      <c r="TK340" s="35"/>
      <c r="TL340" s="35"/>
      <c r="TM340" s="35"/>
      <c r="TN340" s="35"/>
      <c r="TO340" s="35"/>
      <c r="TP340" s="35"/>
      <c r="TQ340" s="35"/>
      <c r="TR340" s="35"/>
      <c r="TS340" s="35"/>
      <c r="TT340" s="35"/>
      <c r="TU340" s="35"/>
      <c r="TV340" s="35"/>
      <c r="TW340" s="35"/>
      <c r="TX340" s="35"/>
      <c r="TY340" s="35"/>
      <c r="TZ340" s="35"/>
      <c r="UA340" s="35"/>
      <c r="UB340" s="35"/>
      <c r="UC340" s="35"/>
      <c r="UD340" s="35"/>
      <c r="UE340" s="35"/>
      <c r="UF340" s="35"/>
      <c r="UG340" s="35"/>
      <c r="UH340" s="35"/>
      <c r="UI340" s="35"/>
      <c r="UJ340" s="35"/>
      <c r="UK340" s="35"/>
      <c r="UL340" s="35"/>
      <c r="UM340" s="35"/>
      <c r="UN340" s="35"/>
      <c r="UO340" s="35"/>
      <c r="UP340" s="35"/>
      <c r="UQ340" s="35"/>
      <c r="UR340" s="35"/>
      <c r="US340" s="35"/>
      <c r="UT340" s="35"/>
      <c r="UU340" s="35"/>
      <c r="UV340" s="35"/>
      <c r="UW340" s="35"/>
      <c r="UX340" s="35"/>
      <c r="UY340" s="35"/>
      <c r="UZ340" s="35"/>
      <c r="VA340" s="35"/>
      <c r="VB340" s="35"/>
      <c r="VC340" s="35"/>
      <c r="VD340" s="35"/>
      <c r="VE340" s="35"/>
      <c r="VF340" s="35"/>
      <c r="VG340" s="35"/>
      <c r="VH340" s="35"/>
      <c r="VI340" s="35"/>
      <c r="VJ340" s="35"/>
      <c r="VK340" s="35"/>
      <c r="VL340" s="35"/>
      <c r="VM340" s="35"/>
      <c r="VN340" s="35"/>
      <c r="VO340" s="35"/>
      <c r="VP340" s="35"/>
      <c r="VQ340" s="35"/>
      <c r="VR340" s="35"/>
      <c r="VS340" s="35"/>
      <c r="VT340" s="35"/>
      <c r="VU340" s="35"/>
      <c r="VV340" s="35"/>
      <c r="VW340" s="35"/>
      <c r="VX340" s="35"/>
      <c r="VY340" s="35"/>
      <c r="VZ340" s="35"/>
      <c r="WA340" s="35"/>
      <c r="WB340" s="35"/>
      <c r="WC340" s="35"/>
      <c r="WD340" s="35"/>
      <c r="WE340" s="35"/>
      <c r="WF340" s="35"/>
      <c r="WG340" s="35"/>
      <c r="WH340" s="35"/>
      <c r="WI340" s="35"/>
      <c r="WJ340" s="35"/>
      <c r="WK340" s="35"/>
      <c r="WL340" s="35"/>
      <c r="WM340" s="35"/>
      <c r="WN340" s="35"/>
      <c r="WO340" s="35"/>
      <c r="WP340" s="35"/>
      <c r="WQ340" s="35"/>
      <c r="WR340" s="35"/>
      <c r="WS340" s="35"/>
      <c r="WT340" s="35"/>
      <c r="WU340" s="35"/>
      <c r="WV340" s="35"/>
      <c r="WW340" s="35"/>
      <c r="WX340" s="35"/>
      <c r="WY340" s="35"/>
      <c r="WZ340" s="35"/>
      <c r="XA340" s="35"/>
      <c r="XB340" s="35"/>
      <c r="XC340" s="35"/>
      <c r="XD340" s="35"/>
      <c r="XE340" s="35"/>
      <c r="XF340" s="35"/>
      <c r="XG340" s="35"/>
      <c r="XH340" s="35"/>
      <c r="XI340" s="35"/>
      <c r="XJ340" s="35"/>
      <c r="XK340" s="35"/>
      <c r="XL340" s="35"/>
      <c r="XM340" s="35"/>
      <c r="XN340" s="35"/>
      <c r="XO340" s="35"/>
      <c r="XP340" s="35"/>
      <c r="XQ340" s="35"/>
      <c r="XR340" s="35"/>
      <c r="XS340" s="35"/>
      <c r="XT340" s="35"/>
      <c r="XU340" s="35"/>
      <c r="XV340" s="35"/>
      <c r="XW340" s="35"/>
      <c r="XX340" s="35"/>
      <c r="XY340" s="35"/>
      <c r="XZ340" s="35"/>
      <c r="YA340" s="35"/>
      <c r="YB340" s="35"/>
      <c r="YC340" s="35"/>
      <c r="YD340" s="35"/>
      <c r="YE340" s="35"/>
      <c r="YF340" s="35"/>
      <c r="YG340" s="35"/>
      <c r="YH340" s="35"/>
      <c r="YI340" s="35"/>
      <c r="YJ340" s="35"/>
      <c r="YK340" s="35"/>
      <c r="YL340" s="35"/>
      <c r="YM340" s="35"/>
      <c r="YN340" s="35"/>
      <c r="YO340" s="35"/>
      <c r="YP340" s="35"/>
      <c r="YQ340" s="35"/>
      <c r="YR340" s="35"/>
      <c r="YS340" s="35"/>
      <c r="YT340" s="35"/>
      <c r="YU340" s="35"/>
      <c r="YV340" s="35"/>
      <c r="YW340" s="35"/>
      <c r="YX340" s="35"/>
      <c r="YY340" s="35"/>
      <c r="YZ340" s="35"/>
      <c r="ZA340" s="35"/>
      <c r="ZB340" s="35"/>
      <c r="ZC340" s="35"/>
      <c r="ZD340" s="35"/>
      <c r="ZE340" s="35"/>
      <c r="ZF340" s="35"/>
      <c r="ZG340" s="35"/>
      <c r="ZH340" s="35"/>
      <c r="ZI340" s="35"/>
      <c r="ZJ340" s="35"/>
      <c r="ZK340" s="35"/>
      <c r="ZL340" s="35"/>
      <c r="ZM340" s="35"/>
      <c r="ZN340" s="35"/>
      <c r="ZO340" s="35"/>
      <c r="ZP340" s="35"/>
      <c r="ZQ340" s="35"/>
      <c r="ZR340" s="35"/>
      <c r="ZS340" s="35"/>
      <c r="ZT340" s="35"/>
      <c r="ZU340" s="35"/>
      <c r="ZV340" s="35"/>
      <c r="ZW340" s="35"/>
      <c r="ZX340" s="35"/>
      <c r="ZY340" s="35"/>
      <c r="ZZ340" s="35"/>
      <c r="AAA340" s="35"/>
      <c r="AAB340" s="35"/>
      <c r="AAC340" s="35"/>
      <c r="AAD340" s="35"/>
      <c r="AAE340" s="35"/>
      <c r="AAF340" s="35"/>
      <c r="AAG340" s="35"/>
      <c r="AAH340" s="35"/>
      <c r="AAI340" s="35"/>
      <c r="AAJ340" s="35"/>
      <c r="AAK340" s="35"/>
      <c r="AAL340" s="35"/>
      <c r="AAM340" s="35"/>
      <c r="AAN340" s="35"/>
      <c r="AAO340" s="35"/>
      <c r="AAP340" s="35"/>
      <c r="AAQ340" s="35"/>
      <c r="AAR340" s="35"/>
      <c r="AAS340" s="35"/>
      <c r="AAT340" s="35"/>
      <c r="AAU340" s="35"/>
      <c r="AAV340" s="35"/>
      <c r="AAW340" s="35"/>
      <c r="AAX340" s="35"/>
      <c r="AAY340" s="35"/>
      <c r="AAZ340" s="35"/>
      <c r="ABA340" s="35"/>
      <c r="ABB340" s="35"/>
      <c r="ABC340" s="35"/>
      <c r="ABD340" s="35"/>
      <c r="ABE340" s="35"/>
      <c r="ABF340" s="35"/>
      <c r="ABG340" s="35"/>
      <c r="ABH340" s="35"/>
      <c r="ABI340" s="35"/>
      <c r="ABJ340" s="35"/>
      <c r="ABK340" s="35"/>
      <c r="ABL340" s="35"/>
      <c r="ABM340" s="35"/>
      <c r="ABN340" s="35"/>
      <c r="ABO340" s="35"/>
      <c r="ABP340" s="35"/>
      <c r="ABQ340" s="35"/>
      <c r="ABR340" s="35"/>
      <c r="ABS340" s="35"/>
      <c r="ABT340" s="35"/>
      <c r="ABU340" s="35"/>
      <c r="ABV340" s="35"/>
      <c r="ABW340" s="35"/>
      <c r="ABX340" s="35"/>
      <c r="ABY340" s="35"/>
      <c r="ABZ340" s="35"/>
      <c r="ACA340" s="35"/>
      <c r="ACB340" s="35"/>
      <c r="ACC340" s="35"/>
      <c r="ACD340" s="35"/>
      <c r="ACE340" s="35"/>
      <c r="ACF340" s="35"/>
      <c r="ACG340" s="35"/>
      <c r="ACH340" s="35"/>
      <c r="ACI340" s="35"/>
      <c r="ACJ340" s="35"/>
      <c r="ACK340" s="35"/>
      <c r="ACL340" s="35"/>
      <c r="ACM340" s="35"/>
      <c r="ACN340" s="35"/>
      <c r="ACO340" s="35"/>
      <c r="ACP340" s="35"/>
      <c r="ACQ340" s="35"/>
      <c r="ACR340" s="35"/>
      <c r="ACS340" s="35"/>
      <c r="ACT340" s="35"/>
      <c r="ACU340" s="35"/>
      <c r="ACV340" s="35"/>
      <c r="ACW340" s="35"/>
      <c r="ACX340" s="35"/>
      <c r="ACY340" s="35"/>
      <c r="ACZ340" s="35"/>
      <c r="ADA340" s="35"/>
      <c r="ADB340" s="35"/>
      <c r="ADC340" s="35"/>
      <c r="ADD340" s="35"/>
      <c r="ADE340" s="35"/>
      <c r="ADF340" s="35"/>
      <c r="ADG340" s="35"/>
      <c r="ADH340" s="35"/>
      <c r="ADI340" s="35"/>
      <c r="ADJ340" s="35"/>
      <c r="ADK340" s="35"/>
      <c r="ADL340" s="35"/>
      <c r="ADM340" s="35"/>
      <c r="ADN340" s="35"/>
      <c r="ADO340" s="35"/>
      <c r="ADP340" s="35"/>
      <c r="ADQ340" s="35"/>
      <c r="ADR340" s="35"/>
      <c r="ADS340" s="35"/>
      <c r="ADT340" s="35"/>
      <c r="ADU340" s="35"/>
      <c r="ADV340" s="35"/>
      <c r="ADW340" s="35"/>
      <c r="ADX340" s="35"/>
      <c r="ADY340" s="35"/>
      <c r="ADZ340" s="35"/>
      <c r="AEA340" s="35"/>
      <c r="AEB340" s="35"/>
      <c r="AEC340" s="35"/>
      <c r="AED340" s="35"/>
      <c r="AEE340" s="35"/>
      <c r="AEF340" s="35"/>
      <c r="AEG340" s="35"/>
      <c r="AEH340" s="35"/>
      <c r="AEI340" s="35"/>
      <c r="AEJ340" s="35"/>
      <c r="AEK340" s="35"/>
      <c r="AEL340" s="35"/>
      <c r="AEM340" s="35"/>
      <c r="AEN340" s="35"/>
      <c r="AEO340" s="35"/>
      <c r="AEP340" s="35"/>
      <c r="AEQ340" s="35"/>
      <c r="AER340" s="35"/>
      <c r="AES340" s="35"/>
      <c r="AET340" s="35"/>
      <c r="AEU340" s="35"/>
      <c r="AEV340" s="35"/>
      <c r="AEW340" s="35"/>
      <c r="AEX340" s="35"/>
      <c r="AEY340" s="35"/>
      <c r="AEZ340" s="35"/>
      <c r="AFA340" s="35"/>
      <c r="AFB340" s="35"/>
      <c r="AFC340" s="35"/>
      <c r="AFD340" s="35"/>
      <c r="AFE340" s="35"/>
      <c r="AFF340" s="35"/>
      <c r="AFG340" s="35"/>
      <c r="AFH340" s="35"/>
      <c r="AFI340" s="35"/>
      <c r="AFJ340" s="35"/>
      <c r="AFK340" s="35"/>
      <c r="AFL340" s="35"/>
      <c r="AFM340" s="35"/>
      <c r="AFN340" s="35"/>
      <c r="AFO340" s="35"/>
      <c r="AFP340" s="35"/>
      <c r="AFQ340" s="35"/>
      <c r="AFR340" s="35"/>
      <c r="AFS340" s="35"/>
      <c r="AFT340" s="35"/>
      <c r="AFU340" s="35"/>
      <c r="AFV340" s="35"/>
      <c r="AFW340" s="35"/>
      <c r="AFX340" s="35"/>
      <c r="AFY340" s="35"/>
      <c r="AFZ340" s="35"/>
      <c r="AGA340" s="35"/>
      <c r="AGB340" s="35"/>
      <c r="AGC340" s="35"/>
      <c r="AGD340" s="35"/>
      <c r="AGE340" s="35"/>
      <c r="AGF340" s="35"/>
      <c r="AGG340" s="35"/>
      <c r="AGH340" s="35"/>
      <c r="AGI340" s="35"/>
      <c r="AGJ340" s="35"/>
      <c r="AGK340" s="35"/>
      <c r="AGL340" s="35"/>
      <c r="AGM340" s="35"/>
      <c r="AGN340" s="35"/>
      <c r="AGO340" s="35"/>
      <c r="AGP340" s="35"/>
      <c r="AGQ340" s="35"/>
      <c r="AGR340" s="35"/>
      <c r="AGS340" s="35"/>
      <c r="AGT340" s="35"/>
      <c r="AGU340" s="35"/>
      <c r="AGV340" s="35"/>
      <c r="AGW340" s="35"/>
      <c r="AGX340" s="35"/>
      <c r="AGY340" s="35"/>
      <c r="AGZ340" s="35"/>
      <c r="AHA340" s="35"/>
      <c r="AHB340" s="35"/>
      <c r="AHC340" s="35"/>
      <c r="AHD340" s="35"/>
      <c r="AHE340" s="35"/>
      <c r="AHF340" s="35"/>
      <c r="AHG340" s="35"/>
      <c r="AHH340" s="35"/>
      <c r="AHI340" s="35"/>
      <c r="AHJ340" s="35"/>
      <c r="AHK340" s="35"/>
      <c r="AHL340" s="35"/>
      <c r="AHM340" s="35"/>
      <c r="AHN340" s="35"/>
      <c r="AHO340" s="35"/>
      <c r="AHP340" s="35"/>
      <c r="AHQ340" s="35"/>
      <c r="AHR340" s="35"/>
      <c r="AHS340" s="35"/>
      <c r="AHT340" s="35"/>
      <c r="AHU340" s="35"/>
      <c r="AHV340" s="35"/>
      <c r="AHW340" s="35"/>
      <c r="AHX340" s="35"/>
      <c r="AHY340" s="35"/>
      <c r="AHZ340" s="35"/>
      <c r="AIA340" s="35"/>
      <c r="AIB340" s="35"/>
      <c r="AIC340" s="35"/>
      <c r="AID340" s="35"/>
      <c r="AIE340" s="35"/>
      <c r="AIF340" s="35"/>
      <c r="AIG340" s="35"/>
      <c r="AIH340" s="35"/>
      <c r="AII340" s="35"/>
      <c r="AIJ340" s="35"/>
      <c r="AIK340" s="35"/>
      <c r="AIL340" s="35"/>
      <c r="AIM340" s="35"/>
      <c r="AIN340" s="35"/>
      <c r="AIO340" s="35"/>
      <c r="AIP340" s="35"/>
      <c r="AIQ340" s="35"/>
      <c r="AIR340" s="35"/>
      <c r="AIS340" s="35"/>
      <c r="AIT340" s="35"/>
      <c r="AIU340" s="35"/>
      <c r="AIV340" s="35"/>
      <c r="AIW340" s="35"/>
      <c r="AIX340" s="35"/>
      <c r="AIY340" s="35"/>
      <c r="AIZ340" s="35"/>
      <c r="AJA340" s="35"/>
      <c r="AJB340" s="35"/>
      <c r="AJC340" s="35"/>
      <c r="AJD340" s="35"/>
      <c r="AJE340" s="35"/>
      <c r="AJF340" s="35"/>
      <c r="AJG340" s="35"/>
      <c r="AJH340" s="35"/>
      <c r="AJI340" s="35"/>
      <c r="AJJ340" s="35"/>
      <c r="AJK340" s="35"/>
      <c r="AJL340" s="35"/>
      <c r="AJM340" s="35"/>
      <c r="AJN340" s="35"/>
      <c r="AJO340" s="35"/>
      <c r="AJP340" s="35"/>
      <c r="AJQ340" s="35"/>
      <c r="AJR340" s="35"/>
      <c r="AJS340" s="35"/>
      <c r="AJT340" s="35"/>
      <c r="AJU340" s="35"/>
      <c r="AJV340" s="35"/>
      <c r="AJW340" s="35"/>
      <c r="AJX340" s="35"/>
      <c r="AJY340" s="35"/>
      <c r="AJZ340" s="35"/>
      <c r="AKA340" s="35"/>
      <c r="AKB340" s="35"/>
      <c r="AKC340" s="35"/>
      <c r="AKD340" s="35"/>
      <c r="AKE340" s="35"/>
      <c r="AKF340" s="35"/>
      <c r="AKG340" s="35"/>
      <c r="AKH340" s="35"/>
      <c r="AKI340" s="35"/>
      <c r="AKJ340" s="35"/>
      <c r="AKK340" s="35"/>
      <c r="AKL340" s="35"/>
      <c r="AKM340" s="35"/>
      <c r="AKN340" s="35"/>
      <c r="AKO340" s="35"/>
      <c r="AKP340" s="35"/>
      <c r="AKQ340" s="35"/>
      <c r="AKR340" s="35"/>
      <c r="AKS340" s="35"/>
      <c r="AKT340" s="35"/>
      <c r="AKU340" s="35"/>
      <c r="AKV340" s="35"/>
      <c r="AKW340" s="35"/>
      <c r="AKX340" s="35"/>
      <c r="AKY340" s="35"/>
      <c r="AKZ340" s="35"/>
      <c r="ALA340" s="35"/>
      <c r="ALB340" s="35"/>
      <c r="ALC340" s="35"/>
      <c r="ALD340" s="35"/>
      <c r="ALE340" s="35"/>
      <c r="ALF340" s="35"/>
      <c r="ALG340" s="35"/>
      <c r="ALH340" s="35"/>
      <c r="ALI340" s="35"/>
      <c r="ALJ340" s="35"/>
      <c r="ALK340" s="35"/>
      <c r="ALL340" s="35"/>
      <c r="ALM340" s="35"/>
      <c r="ALN340" s="35"/>
      <c r="ALO340" s="35"/>
      <c r="ALP340" s="35"/>
      <c r="ALQ340" s="35"/>
      <c r="ALR340" s="35"/>
      <c r="ALS340" s="35"/>
      <c r="ALT340" s="35"/>
      <c r="ALU340" s="35"/>
      <c r="ALV340" s="35"/>
      <c r="ALW340" s="35"/>
      <c r="ALX340" s="35"/>
      <c r="ALY340" s="35"/>
      <c r="ALZ340" s="35"/>
      <c r="AMA340" s="35"/>
    </row>
    <row r="341" spans="14:1015">
      <c r="N341" s="3">
        <f>Y341*info!T$4+AC341*info!T$5+AG341*info!T$6+AK341*info!T$7+N340</f>
        <v>10.577999999999985</v>
      </c>
      <c r="P341" s="45">
        <v>301</v>
      </c>
      <c r="Q341" s="131"/>
      <c r="R341" s="131"/>
      <c r="S341" s="161">
        <f t="shared" si="157"/>
        <v>5.5943083003952593E-2</v>
      </c>
      <c r="T341" s="169">
        <f>AA340*$AA$30*$AA$34*(1-$AA$32)+AE340*$AE$30*$AE$34*(1-$AE$32)+AI340*$AI$30*$AI$34*(1-$AI$32)+AM340*$AM$30*$AM$34*(1-$AM$32)+AQ340*$AQ$30*$AQ$34*(1-$AQ$32)+AU340*$AU$30*$AU$34*(1-$AU$32)+Q341-R341+AW340+AX340+Advance!G315</f>
        <v>0.54389999999999983</v>
      </c>
      <c r="U341" s="132">
        <f t="shared" si="166"/>
        <v>0</v>
      </c>
      <c r="V341" s="165">
        <f t="shared" si="145"/>
        <v>0.54389999999999983</v>
      </c>
      <c r="W341" s="166">
        <f t="shared" si="158"/>
        <v>21.276</v>
      </c>
      <c r="X341" s="49"/>
      <c r="Y341" s="42">
        <f t="shared" si="137"/>
        <v>0</v>
      </c>
      <c r="Z341" s="46">
        <f t="shared" si="159"/>
        <v>0</v>
      </c>
      <c r="AA341" s="47">
        <f t="shared" si="146"/>
        <v>50</v>
      </c>
      <c r="AB341" s="48">
        <f t="shared" si="147"/>
        <v>0.54389999999999983</v>
      </c>
      <c r="AC341" s="49">
        <f t="shared" si="148"/>
        <v>0</v>
      </c>
      <c r="AD341" s="46">
        <f t="shared" si="160"/>
        <v>0</v>
      </c>
      <c r="AE341" s="46">
        <f t="shared" si="149"/>
        <v>100</v>
      </c>
      <c r="AF341" s="50">
        <f t="shared" si="138"/>
        <v>0.54389999999999983</v>
      </c>
      <c r="AG341" s="42">
        <f t="shared" si="161"/>
        <v>6</v>
      </c>
      <c r="AH341" s="46">
        <f t="shared" si="162"/>
        <v>-6</v>
      </c>
      <c r="AI341" s="46">
        <f t="shared" si="150"/>
        <v>200</v>
      </c>
      <c r="AJ341" s="50">
        <f t="shared" si="139"/>
        <v>0.39989999999999981</v>
      </c>
      <c r="AK341" s="42">
        <f t="shared" si="151"/>
        <v>11</v>
      </c>
      <c r="AL341" s="46">
        <f t="shared" si="163"/>
        <v>-8</v>
      </c>
      <c r="AM341" s="46">
        <f t="shared" si="152"/>
        <v>416</v>
      </c>
      <c r="AN341" s="50">
        <f t="shared" si="140"/>
        <v>3.899999999999848E-3</v>
      </c>
      <c r="AO341" s="42">
        <f t="shared" si="153"/>
        <v>0</v>
      </c>
      <c r="AP341" s="46">
        <f t="shared" si="164"/>
        <v>0</v>
      </c>
      <c r="AQ341" s="46">
        <f t="shared" si="154"/>
        <v>0</v>
      </c>
      <c r="AR341" s="50">
        <f t="shared" si="141"/>
        <v>3.899999999999848E-3</v>
      </c>
      <c r="AS341" s="42">
        <f t="shared" si="155"/>
        <v>0</v>
      </c>
      <c r="AT341" s="46">
        <f t="shared" si="165"/>
        <v>0</v>
      </c>
      <c r="AU341" s="46">
        <f t="shared" si="156"/>
        <v>0</v>
      </c>
      <c r="AV341" s="51">
        <f t="shared" si="142"/>
        <v>3.899999999999848E-3</v>
      </c>
      <c r="AW341" s="42">
        <f t="shared" si="143"/>
        <v>0</v>
      </c>
      <c r="AX341" s="43">
        <f t="shared" si="144"/>
        <v>3.899999999999848E-3</v>
      </c>
      <c r="AY341" s="42">
        <f t="shared" si="167"/>
        <v>766</v>
      </c>
      <c r="AZ341" s="52">
        <f t="shared" si="168"/>
        <v>21.276</v>
      </c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  <c r="QQ341" s="35"/>
      <c r="QR341" s="35"/>
      <c r="QS341" s="35"/>
      <c r="QT341" s="35"/>
      <c r="QU341" s="35"/>
      <c r="QV341" s="35"/>
      <c r="QW341" s="35"/>
      <c r="QX341" s="35"/>
      <c r="QY341" s="35"/>
      <c r="QZ341" s="35"/>
      <c r="RA341" s="35"/>
      <c r="RB341" s="35"/>
      <c r="RC341" s="35"/>
      <c r="RD341" s="35"/>
      <c r="RE341" s="35"/>
      <c r="RF341" s="35"/>
      <c r="RG341" s="35"/>
      <c r="RH341" s="35"/>
      <c r="RI341" s="35"/>
      <c r="RJ341" s="35"/>
      <c r="RK341" s="35"/>
      <c r="RL341" s="35"/>
      <c r="RM341" s="35"/>
      <c r="RN341" s="35"/>
      <c r="RO341" s="35"/>
      <c r="RP341" s="35"/>
      <c r="RQ341" s="35"/>
      <c r="RR341" s="35"/>
      <c r="RS341" s="35"/>
      <c r="RT341" s="35"/>
      <c r="RU341" s="35"/>
      <c r="RV341" s="35"/>
      <c r="RW341" s="35"/>
      <c r="RX341" s="35"/>
      <c r="RY341" s="35"/>
      <c r="RZ341" s="35"/>
      <c r="SA341" s="35"/>
      <c r="SB341" s="35"/>
      <c r="SC341" s="35"/>
      <c r="SD341" s="35"/>
      <c r="SE341" s="35"/>
      <c r="SF341" s="35"/>
      <c r="SG341" s="35"/>
      <c r="SH341" s="35"/>
      <c r="SI341" s="35"/>
      <c r="SJ341" s="35"/>
      <c r="SK341" s="35"/>
      <c r="SL341" s="35"/>
      <c r="SM341" s="35"/>
      <c r="SN341" s="35"/>
      <c r="SO341" s="35"/>
      <c r="SP341" s="35"/>
      <c r="SQ341" s="35"/>
      <c r="SR341" s="35"/>
      <c r="SS341" s="35"/>
      <c r="ST341" s="35"/>
      <c r="SU341" s="35"/>
      <c r="SV341" s="35"/>
      <c r="SW341" s="35"/>
      <c r="SX341" s="35"/>
      <c r="SY341" s="35"/>
      <c r="SZ341" s="35"/>
      <c r="TA341" s="35"/>
      <c r="TB341" s="35"/>
      <c r="TC341" s="35"/>
      <c r="TD341" s="35"/>
      <c r="TE341" s="35"/>
      <c r="TF341" s="35"/>
      <c r="TG341" s="35"/>
      <c r="TH341" s="35"/>
      <c r="TI341" s="35"/>
      <c r="TJ341" s="35"/>
      <c r="TK341" s="35"/>
      <c r="TL341" s="35"/>
      <c r="TM341" s="35"/>
      <c r="TN341" s="35"/>
      <c r="TO341" s="35"/>
      <c r="TP341" s="35"/>
      <c r="TQ341" s="35"/>
      <c r="TR341" s="35"/>
      <c r="TS341" s="35"/>
      <c r="TT341" s="35"/>
      <c r="TU341" s="35"/>
      <c r="TV341" s="35"/>
      <c r="TW341" s="35"/>
      <c r="TX341" s="35"/>
      <c r="TY341" s="35"/>
      <c r="TZ341" s="35"/>
      <c r="UA341" s="35"/>
      <c r="UB341" s="35"/>
      <c r="UC341" s="35"/>
      <c r="UD341" s="35"/>
      <c r="UE341" s="35"/>
      <c r="UF341" s="35"/>
      <c r="UG341" s="35"/>
      <c r="UH341" s="35"/>
      <c r="UI341" s="35"/>
      <c r="UJ341" s="35"/>
      <c r="UK341" s="35"/>
      <c r="UL341" s="35"/>
      <c r="UM341" s="35"/>
      <c r="UN341" s="35"/>
      <c r="UO341" s="35"/>
      <c r="UP341" s="35"/>
      <c r="UQ341" s="35"/>
      <c r="UR341" s="35"/>
      <c r="US341" s="35"/>
      <c r="UT341" s="35"/>
      <c r="UU341" s="35"/>
      <c r="UV341" s="35"/>
      <c r="UW341" s="35"/>
      <c r="UX341" s="35"/>
      <c r="UY341" s="35"/>
      <c r="UZ341" s="35"/>
      <c r="VA341" s="35"/>
      <c r="VB341" s="35"/>
      <c r="VC341" s="35"/>
      <c r="VD341" s="35"/>
      <c r="VE341" s="35"/>
      <c r="VF341" s="35"/>
      <c r="VG341" s="35"/>
      <c r="VH341" s="35"/>
      <c r="VI341" s="35"/>
      <c r="VJ341" s="35"/>
      <c r="VK341" s="35"/>
      <c r="VL341" s="35"/>
      <c r="VM341" s="35"/>
      <c r="VN341" s="35"/>
      <c r="VO341" s="35"/>
      <c r="VP341" s="35"/>
      <c r="VQ341" s="35"/>
      <c r="VR341" s="35"/>
      <c r="VS341" s="35"/>
      <c r="VT341" s="35"/>
      <c r="VU341" s="35"/>
      <c r="VV341" s="35"/>
      <c r="VW341" s="35"/>
      <c r="VX341" s="35"/>
      <c r="VY341" s="35"/>
      <c r="VZ341" s="35"/>
      <c r="WA341" s="35"/>
      <c r="WB341" s="35"/>
      <c r="WC341" s="35"/>
      <c r="WD341" s="35"/>
      <c r="WE341" s="35"/>
      <c r="WF341" s="35"/>
      <c r="WG341" s="35"/>
      <c r="WH341" s="35"/>
      <c r="WI341" s="35"/>
      <c r="WJ341" s="35"/>
      <c r="WK341" s="35"/>
      <c r="WL341" s="35"/>
      <c r="WM341" s="35"/>
      <c r="WN341" s="35"/>
      <c r="WO341" s="35"/>
      <c r="WP341" s="35"/>
      <c r="WQ341" s="35"/>
      <c r="WR341" s="35"/>
      <c r="WS341" s="35"/>
      <c r="WT341" s="35"/>
      <c r="WU341" s="35"/>
      <c r="WV341" s="35"/>
      <c r="WW341" s="35"/>
      <c r="WX341" s="35"/>
      <c r="WY341" s="35"/>
      <c r="WZ341" s="35"/>
      <c r="XA341" s="35"/>
      <c r="XB341" s="35"/>
      <c r="XC341" s="35"/>
      <c r="XD341" s="35"/>
      <c r="XE341" s="35"/>
      <c r="XF341" s="35"/>
      <c r="XG341" s="35"/>
      <c r="XH341" s="35"/>
      <c r="XI341" s="35"/>
      <c r="XJ341" s="35"/>
      <c r="XK341" s="35"/>
      <c r="XL341" s="35"/>
      <c r="XM341" s="35"/>
      <c r="XN341" s="35"/>
      <c r="XO341" s="35"/>
      <c r="XP341" s="35"/>
      <c r="XQ341" s="35"/>
      <c r="XR341" s="35"/>
      <c r="XS341" s="35"/>
      <c r="XT341" s="35"/>
      <c r="XU341" s="35"/>
      <c r="XV341" s="35"/>
      <c r="XW341" s="35"/>
      <c r="XX341" s="35"/>
      <c r="XY341" s="35"/>
      <c r="XZ341" s="35"/>
      <c r="YA341" s="35"/>
      <c r="YB341" s="35"/>
      <c r="YC341" s="35"/>
      <c r="YD341" s="35"/>
      <c r="YE341" s="35"/>
      <c r="YF341" s="35"/>
      <c r="YG341" s="35"/>
      <c r="YH341" s="35"/>
      <c r="YI341" s="35"/>
      <c r="YJ341" s="35"/>
      <c r="YK341" s="35"/>
      <c r="YL341" s="35"/>
      <c r="YM341" s="35"/>
      <c r="YN341" s="35"/>
      <c r="YO341" s="35"/>
      <c r="YP341" s="35"/>
      <c r="YQ341" s="35"/>
      <c r="YR341" s="35"/>
      <c r="YS341" s="35"/>
      <c r="YT341" s="35"/>
      <c r="YU341" s="35"/>
      <c r="YV341" s="35"/>
      <c r="YW341" s="35"/>
      <c r="YX341" s="35"/>
      <c r="YY341" s="35"/>
      <c r="YZ341" s="35"/>
      <c r="ZA341" s="35"/>
      <c r="ZB341" s="35"/>
      <c r="ZC341" s="35"/>
      <c r="ZD341" s="35"/>
      <c r="ZE341" s="35"/>
      <c r="ZF341" s="35"/>
      <c r="ZG341" s="35"/>
      <c r="ZH341" s="35"/>
      <c r="ZI341" s="35"/>
      <c r="ZJ341" s="35"/>
      <c r="ZK341" s="35"/>
      <c r="ZL341" s="35"/>
      <c r="ZM341" s="35"/>
      <c r="ZN341" s="35"/>
      <c r="ZO341" s="35"/>
      <c r="ZP341" s="35"/>
      <c r="ZQ341" s="35"/>
      <c r="ZR341" s="35"/>
      <c r="ZS341" s="35"/>
      <c r="ZT341" s="35"/>
      <c r="ZU341" s="35"/>
      <c r="ZV341" s="35"/>
      <c r="ZW341" s="35"/>
      <c r="ZX341" s="35"/>
      <c r="ZY341" s="35"/>
      <c r="ZZ341" s="35"/>
      <c r="AAA341" s="35"/>
      <c r="AAB341" s="35"/>
      <c r="AAC341" s="35"/>
      <c r="AAD341" s="35"/>
      <c r="AAE341" s="35"/>
      <c r="AAF341" s="35"/>
      <c r="AAG341" s="35"/>
      <c r="AAH341" s="35"/>
      <c r="AAI341" s="35"/>
      <c r="AAJ341" s="35"/>
      <c r="AAK341" s="35"/>
      <c r="AAL341" s="35"/>
      <c r="AAM341" s="35"/>
      <c r="AAN341" s="35"/>
      <c r="AAO341" s="35"/>
      <c r="AAP341" s="35"/>
      <c r="AAQ341" s="35"/>
      <c r="AAR341" s="35"/>
      <c r="AAS341" s="35"/>
      <c r="AAT341" s="35"/>
      <c r="AAU341" s="35"/>
      <c r="AAV341" s="35"/>
      <c r="AAW341" s="35"/>
      <c r="AAX341" s="35"/>
      <c r="AAY341" s="35"/>
      <c r="AAZ341" s="35"/>
      <c r="ABA341" s="35"/>
      <c r="ABB341" s="35"/>
      <c r="ABC341" s="35"/>
      <c r="ABD341" s="35"/>
      <c r="ABE341" s="35"/>
      <c r="ABF341" s="35"/>
      <c r="ABG341" s="35"/>
      <c r="ABH341" s="35"/>
      <c r="ABI341" s="35"/>
      <c r="ABJ341" s="35"/>
      <c r="ABK341" s="35"/>
      <c r="ABL341" s="35"/>
      <c r="ABM341" s="35"/>
      <c r="ABN341" s="35"/>
      <c r="ABO341" s="35"/>
      <c r="ABP341" s="35"/>
      <c r="ABQ341" s="35"/>
      <c r="ABR341" s="35"/>
      <c r="ABS341" s="35"/>
      <c r="ABT341" s="35"/>
      <c r="ABU341" s="35"/>
      <c r="ABV341" s="35"/>
      <c r="ABW341" s="35"/>
      <c r="ABX341" s="35"/>
      <c r="ABY341" s="35"/>
      <c r="ABZ341" s="35"/>
      <c r="ACA341" s="35"/>
      <c r="ACB341" s="35"/>
      <c r="ACC341" s="35"/>
      <c r="ACD341" s="35"/>
      <c r="ACE341" s="35"/>
      <c r="ACF341" s="35"/>
      <c r="ACG341" s="35"/>
      <c r="ACH341" s="35"/>
      <c r="ACI341" s="35"/>
      <c r="ACJ341" s="35"/>
      <c r="ACK341" s="35"/>
      <c r="ACL341" s="35"/>
      <c r="ACM341" s="35"/>
      <c r="ACN341" s="35"/>
      <c r="ACO341" s="35"/>
      <c r="ACP341" s="35"/>
      <c r="ACQ341" s="35"/>
      <c r="ACR341" s="35"/>
      <c r="ACS341" s="35"/>
      <c r="ACT341" s="35"/>
      <c r="ACU341" s="35"/>
      <c r="ACV341" s="35"/>
      <c r="ACW341" s="35"/>
      <c r="ACX341" s="35"/>
      <c r="ACY341" s="35"/>
      <c r="ACZ341" s="35"/>
      <c r="ADA341" s="35"/>
      <c r="ADB341" s="35"/>
      <c r="ADC341" s="35"/>
      <c r="ADD341" s="35"/>
      <c r="ADE341" s="35"/>
      <c r="ADF341" s="35"/>
      <c r="ADG341" s="35"/>
      <c r="ADH341" s="35"/>
      <c r="ADI341" s="35"/>
      <c r="ADJ341" s="35"/>
      <c r="ADK341" s="35"/>
      <c r="ADL341" s="35"/>
      <c r="ADM341" s="35"/>
      <c r="ADN341" s="35"/>
      <c r="ADO341" s="35"/>
      <c r="ADP341" s="35"/>
      <c r="ADQ341" s="35"/>
      <c r="ADR341" s="35"/>
      <c r="ADS341" s="35"/>
      <c r="ADT341" s="35"/>
      <c r="ADU341" s="35"/>
      <c r="ADV341" s="35"/>
      <c r="ADW341" s="35"/>
      <c r="ADX341" s="35"/>
      <c r="ADY341" s="35"/>
      <c r="ADZ341" s="35"/>
      <c r="AEA341" s="35"/>
      <c r="AEB341" s="35"/>
      <c r="AEC341" s="35"/>
      <c r="AED341" s="35"/>
      <c r="AEE341" s="35"/>
      <c r="AEF341" s="35"/>
      <c r="AEG341" s="35"/>
      <c r="AEH341" s="35"/>
      <c r="AEI341" s="35"/>
      <c r="AEJ341" s="35"/>
      <c r="AEK341" s="35"/>
      <c r="AEL341" s="35"/>
      <c r="AEM341" s="35"/>
      <c r="AEN341" s="35"/>
      <c r="AEO341" s="35"/>
      <c r="AEP341" s="35"/>
      <c r="AEQ341" s="35"/>
      <c r="AER341" s="35"/>
      <c r="AES341" s="35"/>
      <c r="AET341" s="35"/>
      <c r="AEU341" s="35"/>
      <c r="AEV341" s="35"/>
      <c r="AEW341" s="35"/>
      <c r="AEX341" s="35"/>
      <c r="AEY341" s="35"/>
      <c r="AEZ341" s="35"/>
      <c r="AFA341" s="35"/>
      <c r="AFB341" s="35"/>
      <c r="AFC341" s="35"/>
      <c r="AFD341" s="35"/>
      <c r="AFE341" s="35"/>
      <c r="AFF341" s="35"/>
      <c r="AFG341" s="35"/>
      <c r="AFH341" s="35"/>
      <c r="AFI341" s="35"/>
      <c r="AFJ341" s="35"/>
      <c r="AFK341" s="35"/>
      <c r="AFL341" s="35"/>
      <c r="AFM341" s="35"/>
      <c r="AFN341" s="35"/>
      <c r="AFO341" s="35"/>
      <c r="AFP341" s="35"/>
      <c r="AFQ341" s="35"/>
      <c r="AFR341" s="35"/>
      <c r="AFS341" s="35"/>
      <c r="AFT341" s="35"/>
      <c r="AFU341" s="35"/>
      <c r="AFV341" s="35"/>
      <c r="AFW341" s="35"/>
      <c r="AFX341" s="35"/>
      <c r="AFY341" s="35"/>
      <c r="AFZ341" s="35"/>
      <c r="AGA341" s="35"/>
      <c r="AGB341" s="35"/>
      <c r="AGC341" s="35"/>
      <c r="AGD341" s="35"/>
      <c r="AGE341" s="35"/>
      <c r="AGF341" s="35"/>
      <c r="AGG341" s="35"/>
      <c r="AGH341" s="35"/>
      <c r="AGI341" s="35"/>
      <c r="AGJ341" s="35"/>
      <c r="AGK341" s="35"/>
      <c r="AGL341" s="35"/>
      <c r="AGM341" s="35"/>
      <c r="AGN341" s="35"/>
      <c r="AGO341" s="35"/>
      <c r="AGP341" s="35"/>
      <c r="AGQ341" s="35"/>
      <c r="AGR341" s="35"/>
      <c r="AGS341" s="35"/>
      <c r="AGT341" s="35"/>
      <c r="AGU341" s="35"/>
      <c r="AGV341" s="35"/>
      <c r="AGW341" s="35"/>
      <c r="AGX341" s="35"/>
      <c r="AGY341" s="35"/>
      <c r="AGZ341" s="35"/>
      <c r="AHA341" s="35"/>
      <c r="AHB341" s="35"/>
      <c r="AHC341" s="35"/>
      <c r="AHD341" s="35"/>
      <c r="AHE341" s="35"/>
      <c r="AHF341" s="35"/>
      <c r="AHG341" s="35"/>
      <c r="AHH341" s="35"/>
      <c r="AHI341" s="35"/>
      <c r="AHJ341" s="35"/>
      <c r="AHK341" s="35"/>
      <c r="AHL341" s="35"/>
      <c r="AHM341" s="35"/>
      <c r="AHN341" s="35"/>
      <c r="AHO341" s="35"/>
      <c r="AHP341" s="35"/>
      <c r="AHQ341" s="35"/>
      <c r="AHR341" s="35"/>
      <c r="AHS341" s="35"/>
      <c r="AHT341" s="35"/>
      <c r="AHU341" s="35"/>
      <c r="AHV341" s="35"/>
      <c r="AHW341" s="35"/>
      <c r="AHX341" s="35"/>
      <c r="AHY341" s="35"/>
      <c r="AHZ341" s="35"/>
      <c r="AIA341" s="35"/>
      <c r="AIB341" s="35"/>
      <c r="AIC341" s="35"/>
      <c r="AID341" s="35"/>
      <c r="AIE341" s="35"/>
      <c r="AIF341" s="35"/>
      <c r="AIG341" s="35"/>
      <c r="AIH341" s="35"/>
      <c r="AII341" s="35"/>
      <c r="AIJ341" s="35"/>
      <c r="AIK341" s="35"/>
      <c r="AIL341" s="35"/>
      <c r="AIM341" s="35"/>
      <c r="AIN341" s="35"/>
      <c r="AIO341" s="35"/>
      <c r="AIP341" s="35"/>
      <c r="AIQ341" s="35"/>
      <c r="AIR341" s="35"/>
      <c r="AIS341" s="35"/>
      <c r="AIT341" s="35"/>
      <c r="AIU341" s="35"/>
      <c r="AIV341" s="35"/>
      <c r="AIW341" s="35"/>
      <c r="AIX341" s="35"/>
      <c r="AIY341" s="35"/>
      <c r="AIZ341" s="35"/>
      <c r="AJA341" s="35"/>
      <c r="AJB341" s="35"/>
      <c r="AJC341" s="35"/>
      <c r="AJD341" s="35"/>
      <c r="AJE341" s="35"/>
      <c r="AJF341" s="35"/>
      <c r="AJG341" s="35"/>
      <c r="AJH341" s="35"/>
      <c r="AJI341" s="35"/>
      <c r="AJJ341" s="35"/>
      <c r="AJK341" s="35"/>
      <c r="AJL341" s="35"/>
      <c r="AJM341" s="35"/>
      <c r="AJN341" s="35"/>
      <c r="AJO341" s="35"/>
      <c r="AJP341" s="35"/>
      <c r="AJQ341" s="35"/>
      <c r="AJR341" s="35"/>
      <c r="AJS341" s="35"/>
      <c r="AJT341" s="35"/>
      <c r="AJU341" s="35"/>
      <c r="AJV341" s="35"/>
      <c r="AJW341" s="35"/>
      <c r="AJX341" s="35"/>
      <c r="AJY341" s="35"/>
      <c r="AJZ341" s="35"/>
      <c r="AKA341" s="35"/>
      <c r="AKB341" s="35"/>
      <c r="AKC341" s="35"/>
      <c r="AKD341" s="35"/>
      <c r="AKE341" s="35"/>
      <c r="AKF341" s="35"/>
      <c r="AKG341" s="35"/>
      <c r="AKH341" s="35"/>
      <c r="AKI341" s="35"/>
      <c r="AKJ341" s="35"/>
      <c r="AKK341" s="35"/>
      <c r="AKL341" s="35"/>
      <c r="AKM341" s="35"/>
      <c r="AKN341" s="35"/>
      <c r="AKO341" s="35"/>
      <c r="AKP341" s="35"/>
      <c r="AKQ341" s="35"/>
      <c r="AKR341" s="35"/>
      <c r="AKS341" s="35"/>
      <c r="AKT341" s="35"/>
      <c r="AKU341" s="35"/>
      <c r="AKV341" s="35"/>
      <c r="AKW341" s="35"/>
      <c r="AKX341" s="35"/>
      <c r="AKY341" s="35"/>
      <c r="AKZ341" s="35"/>
      <c r="ALA341" s="35"/>
      <c r="ALB341" s="35"/>
      <c r="ALC341" s="35"/>
      <c r="ALD341" s="35"/>
      <c r="ALE341" s="35"/>
      <c r="ALF341" s="35"/>
      <c r="ALG341" s="35"/>
      <c r="ALH341" s="35"/>
      <c r="ALI341" s="35"/>
      <c r="ALJ341" s="35"/>
      <c r="ALK341" s="35"/>
      <c r="ALL341" s="35"/>
      <c r="ALM341" s="35"/>
      <c r="ALN341" s="35"/>
      <c r="ALO341" s="35"/>
      <c r="ALP341" s="35"/>
      <c r="ALQ341" s="35"/>
      <c r="ALR341" s="35"/>
      <c r="ALS341" s="35"/>
      <c r="ALT341" s="35"/>
      <c r="ALU341" s="35"/>
      <c r="ALV341" s="35"/>
      <c r="ALW341" s="35"/>
      <c r="ALX341" s="35"/>
      <c r="ALY341" s="35"/>
      <c r="ALZ341" s="35"/>
      <c r="AMA341" s="35"/>
    </row>
    <row r="342" spans="14:1015">
      <c r="N342" s="3">
        <f>Y342*info!T$4+AC342*info!T$5+AG342*info!T$6+AK342*info!T$7+N341</f>
        <v>10.635599999999986</v>
      </c>
      <c r="P342" s="45">
        <v>302</v>
      </c>
      <c r="Q342" s="131"/>
      <c r="R342" s="131"/>
      <c r="S342" s="161">
        <f t="shared" si="157"/>
        <v>5.6188537549407142E-2</v>
      </c>
      <c r="T342" s="169">
        <f>AA341*$AA$30*$AA$34*(1-$AA$32)+AE341*$AE$30*$AE$34*(1-$AE$32)+AI341*$AI$30*$AI$34*(1-$AI$32)+AM341*$AM$30*$AM$34*(1-$AM$32)+AQ341*$AQ$30*$AQ$34*(1-$AQ$32)+AU341*$AU$30*$AU$34*(1-$AU$32)+Q342-R342+AW341+AX341+Advance!G316</f>
        <v>0.53579999999999983</v>
      </c>
      <c r="U342" s="132">
        <f t="shared" si="166"/>
        <v>0</v>
      </c>
      <c r="V342" s="165">
        <f t="shared" si="145"/>
        <v>0.53579999999999983</v>
      </c>
      <c r="W342" s="166">
        <f t="shared" si="158"/>
        <v>21.276</v>
      </c>
      <c r="X342" s="49"/>
      <c r="Y342" s="42">
        <f t="shared" si="137"/>
        <v>0</v>
      </c>
      <c r="Z342" s="46">
        <f t="shared" si="159"/>
        <v>0</v>
      </c>
      <c r="AA342" s="47">
        <f t="shared" si="146"/>
        <v>50</v>
      </c>
      <c r="AB342" s="48">
        <f t="shared" si="147"/>
        <v>0.53579999999999983</v>
      </c>
      <c r="AC342" s="49">
        <f t="shared" si="148"/>
        <v>0</v>
      </c>
      <c r="AD342" s="46">
        <f t="shared" si="160"/>
        <v>0</v>
      </c>
      <c r="AE342" s="46">
        <f t="shared" si="149"/>
        <v>100</v>
      </c>
      <c r="AF342" s="50">
        <f t="shared" si="138"/>
        <v>0.53579999999999983</v>
      </c>
      <c r="AG342" s="42">
        <f t="shared" si="161"/>
        <v>6</v>
      </c>
      <c r="AH342" s="46">
        <f t="shared" si="162"/>
        <v>-6</v>
      </c>
      <c r="AI342" s="46">
        <f t="shared" si="150"/>
        <v>200</v>
      </c>
      <c r="AJ342" s="50">
        <f t="shared" si="139"/>
        <v>0.39179999999999982</v>
      </c>
      <c r="AK342" s="42">
        <f t="shared" si="151"/>
        <v>10</v>
      </c>
      <c r="AL342" s="46">
        <f t="shared" si="163"/>
        <v>-10</v>
      </c>
      <c r="AM342" s="46">
        <f t="shared" si="152"/>
        <v>416</v>
      </c>
      <c r="AN342" s="50">
        <f t="shared" si="140"/>
        <v>3.1799999999999828E-2</v>
      </c>
      <c r="AO342" s="42">
        <f t="shared" si="153"/>
        <v>0</v>
      </c>
      <c r="AP342" s="46">
        <f t="shared" si="164"/>
        <v>0</v>
      </c>
      <c r="AQ342" s="46">
        <f t="shared" si="154"/>
        <v>0</v>
      </c>
      <c r="AR342" s="50">
        <f t="shared" si="141"/>
        <v>3.1799999999999828E-2</v>
      </c>
      <c r="AS342" s="42">
        <f t="shared" si="155"/>
        <v>0</v>
      </c>
      <c r="AT342" s="46">
        <f t="shared" si="165"/>
        <v>0</v>
      </c>
      <c r="AU342" s="46">
        <f t="shared" si="156"/>
        <v>0</v>
      </c>
      <c r="AV342" s="51">
        <f t="shared" si="142"/>
        <v>3.1799999999999828E-2</v>
      </c>
      <c r="AW342" s="42">
        <f t="shared" si="143"/>
        <v>0</v>
      </c>
      <c r="AX342" s="43">
        <f t="shared" si="144"/>
        <v>3.1799999999999828E-2</v>
      </c>
      <c r="AY342" s="42">
        <f t="shared" si="167"/>
        <v>766</v>
      </c>
      <c r="AZ342" s="52">
        <f t="shared" si="168"/>
        <v>21.276</v>
      </c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  <c r="QQ342" s="35"/>
      <c r="QR342" s="35"/>
      <c r="QS342" s="35"/>
      <c r="QT342" s="35"/>
      <c r="QU342" s="35"/>
      <c r="QV342" s="35"/>
      <c r="QW342" s="35"/>
      <c r="QX342" s="35"/>
      <c r="QY342" s="35"/>
      <c r="QZ342" s="35"/>
      <c r="RA342" s="35"/>
      <c r="RB342" s="35"/>
      <c r="RC342" s="35"/>
      <c r="RD342" s="35"/>
      <c r="RE342" s="35"/>
      <c r="RF342" s="35"/>
      <c r="RG342" s="35"/>
      <c r="RH342" s="35"/>
      <c r="RI342" s="35"/>
      <c r="RJ342" s="35"/>
      <c r="RK342" s="35"/>
      <c r="RL342" s="35"/>
      <c r="RM342" s="35"/>
      <c r="RN342" s="35"/>
      <c r="RO342" s="35"/>
      <c r="RP342" s="35"/>
      <c r="RQ342" s="35"/>
      <c r="RR342" s="35"/>
      <c r="RS342" s="35"/>
      <c r="RT342" s="35"/>
      <c r="RU342" s="35"/>
      <c r="RV342" s="35"/>
      <c r="RW342" s="35"/>
      <c r="RX342" s="35"/>
      <c r="RY342" s="35"/>
      <c r="RZ342" s="35"/>
      <c r="SA342" s="35"/>
      <c r="SB342" s="35"/>
      <c r="SC342" s="35"/>
      <c r="SD342" s="35"/>
      <c r="SE342" s="35"/>
      <c r="SF342" s="35"/>
      <c r="SG342" s="35"/>
      <c r="SH342" s="35"/>
      <c r="SI342" s="35"/>
      <c r="SJ342" s="35"/>
      <c r="SK342" s="35"/>
      <c r="SL342" s="35"/>
      <c r="SM342" s="35"/>
      <c r="SN342" s="35"/>
      <c r="SO342" s="35"/>
      <c r="SP342" s="35"/>
      <c r="SQ342" s="35"/>
      <c r="SR342" s="35"/>
      <c r="SS342" s="35"/>
      <c r="ST342" s="35"/>
      <c r="SU342" s="35"/>
      <c r="SV342" s="35"/>
      <c r="SW342" s="35"/>
      <c r="SX342" s="35"/>
      <c r="SY342" s="35"/>
      <c r="SZ342" s="35"/>
      <c r="TA342" s="35"/>
      <c r="TB342" s="35"/>
      <c r="TC342" s="35"/>
      <c r="TD342" s="35"/>
      <c r="TE342" s="35"/>
      <c r="TF342" s="35"/>
      <c r="TG342" s="35"/>
      <c r="TH342" s="35"/>
      <c r="TI342" s="35"/>
      <c r="TJ342" s="35"/>
      <c r="TK342" s="35"/>
      <c r="TL342" s="35"/>
      <c r="TM342" s="35"/>
      <c r="TN342" s="35"/>
      <c r="TO342" s="35"/>
      <c r="TP342" s="35"/>
      <c r="TQ342" s="35"/>
      <c r="TR342" s="35"/>
      <c r="TS342" s="35"/>
      <c r="TT342" s="35"/>
      <c r="TU342" s="35"/>
      <c r="TV342" s="35"/>
      <c r="TW342" s="35"/>
      <c r="TX342" s="35"/>
      <c r="TY342" s="35"/>
      <c r="TZ342" s="35"/>
      <c r="UA342" s="35"/>
      <c r="UB342" s="35"/>
      <c r="UC342" s="35"/>
      <c r="UD342" s="35"/>
      <c r="UE342" s="35"/>
      <c r="UF342" s="35"/>
      <c r="UG342" s="35"/>
      <c r="UH342" s="35"/>
      <c r="UI342" s="35"/>
      <c r="UJ342" s="35"/>
      <c r="UK342" s="35"/>
      <c r="UL342" s="35"/>
      <c r="UM342" s="35"/>
      <c r="UN342" s="35"/>
      <c r="UO342" s="35"/>
      <c r="UP342" s="35"/>
      <c r="UQ342" s="35"/>
      <c r="UR342" s="35"/>
      <c r="US342" s="35"/>
      <c r="UT342" s="35"/>
      <c r="UU342" s="35"/>
      <c r="UV342" s="35"/>
      <c r="UW342" s="35"/>
      <c r="UX342" s="35"/>
      <c r="UY342" s="35"/>
      <c r="UZ342" s="35"/>
      <c r="VA342" s="35"/>
      <c r="VB342" s="35"/>
      <c r="VC342" s="35"/>
      <c r="VD342" s="35"/>
      <c r="VE342" s="35"/>
      <c r="VF342" s="35"/>
      <c r="VG342" s="35"/>
      <c r="VH342" s="35"/>
      <c r="VI342" s="35"/>
      <c r="VJ342" s="35"/>
      <c r="VK342" s="35"/>
      <c r="VL342" s="35"/>
      <c r="VM342" s="35"/>
      <c r="VN342" s="35"/>
      <c r="VO342" s="35"/>
      <c r="VP342" s="35"/>
      <c r="VQ342" s="35"/>
      <c r="VR342" s="35"/>
      <c r="VS342" s="35"/>
      <c r="VT342" s="35"/>
      <c r="VU342" s="35"/>
      <c r="VV342" s="35"/>
      <c r="VW342" s="35"/>
      <c r="VX342" s="35"/>
      <c r="VY342" s="35"/>
      <c r="VZ342" s="35"/>
      <c r="WA342" s="35"/>
      <c r="WB342" s="35"/>
      <c r="WC342" s="35"/>
      <c r="WD342" s="35"/>
      <c r="WE342" s="35"/>
      <c r="WF342" s="35"/>
      <c r="WG342" s="35"/>
      <c r="WH342" s="35"/>
      <c r="WI342" s="35"/>
      <c r="WJ342" s="35"/>
      <c r="WK342" s="35"/>
      <c r="WL342" s="35"/>
      <c r="WM342" s="35"/>
      <c r="WN342" s="35"/>
      <c r="WO342" s="35"/>
      <c r="WP342" s="35"/>
      <c r="WQ342" s="35"/>
      <c r="WR342" s="35"/>
      <c r="WS342" s="35"/>
      <c r="WT342" s="35"/>
      <c r="WU342" s="35"/>
      <c r="WV342" s="35"/>
      <c r="WW342" s="35"/>
      <c r="WX342" s="35"/>
      <c r="WY342" s="35"/>
      <c r="WZ342" s="35"/>
      <c r="XA342" s="35"/>
      <c r="XB342" s="35"/>
      <c r="XC342" s="35"/>
      <c r="XD342" s="35"/>
      <c r="XE342" s="35"/>
      <c r="XF342" s="35"/>
      <c r="XG342" s="35"/>
      <c r="XH342" s="35"/>
      <c r="XI342" s="35"/>
      <c r="XJ342" s="35"/>
      <c r="XK342" s="35"/>
      <c r="XL342" s="35"/>
      <c r="XM342" s="35"/>
      <c r="XN342" s="35"/>
      <c r="XO342" s="35"/>
      <c r="XP342" s="35"/>
      <c r="XQ342" s="35"/>
      <c r="XR342" s="35"/>
      <c r="XS342" s="35"/>
      <c r="XT342" s="35"/>
      <c r="XU342" s="35"/>
      <c r="XV342" s="35"/>
      <c r="XW342" s="35"/>
      <c r="XX342" s="35"/>
      <c r="XY342" s="35"/>
      <c r="XZ342" s="35"/>
      <c r="YA342" s="35"/>
      <c r="YB342" s="35"/>
      <c r="YC342" s="35"/>
      <c r="YD342" s="35"/>
      <c r="YE342" s="35"/>
      <c r="YF342" s="35"/>
      <c r="YG342" s="35"/>
      <c r="YH342" s="35"/>
      <c r="YI342" s="35"/>
      <c r="YJ342" s="35"/>
      <c r="YK342" s="35"/>
      <c r="YL342" s="35"/>
      <c r="YM342" s="35"/>
      <c r="YN342" s="35"/>
      <c r="YO342" s="35"/>
      <c r="YP342" s="35"/>
      <c r="YQ342" s="35"/>
      <c r="YR342" s="35"/>
      <c r="YS342" s="35"/>
      <c r="YT342" s="35"/>
      <c r="YU342" s="35"/>
      <c r="YV342" s="35"/>
      <c r="YW342" s="35"/>
      <c r="YX342" s="35"/>
      <c r="YY342" s="35"/>
      <c r="YZ342" s="35"/>
      <c r="ZA342" s="35"/>
      <c r="ZB342" s="35"/>
      <c r="ZC342" s="35"/>
      <c r="ZD342" s="35"/>
      <c r="ZE342" s="35"/>
      <c r="ZF342" s="35"/>
      <c r="ZG342" s="35"/>
      <c r="ZH342" s="35"/>
      <c r="ZI342" s="35"/>
      <c r="ZJ342" s="35"/>
      <c r="ZK342" s="35"/>
      <c r="ZL342" s="35"/>
      <c r="ZM342" s="35"/>
      <c r="ZN342" s="35"/>
      <c r="ZO342" s="35"/>
      <c r="ZP342" s="35"/>
      <c r="ZQ342" s="35"/>
      <c r="ZR342" s="35"/>
      <c r="ZS342" s="35"/>
      <c r="ZT342" s="35"/>
      <c r="ZU342" s="35"/>
      <c r="ZV342" s="35"/>
      <c r="ZW342" s="35"/>
      <c r="ZX342" s="35"/>
      <c r="ZY342" s="35"/>
      <c r="ZZ342" s="35"/>
      <c r="AAA342" s="35"/>
      <c r="AAB342" s="35"/>
      <c r="AAC342" s="35"/>
      <c r="AAD342" s="35"/>
      <c r="AAE342" s="35"/>
      <c r="AAF342" s="35"/>
      <c r="AAG342" s="35"/>
      <c r="AAH342" s="35"/>
      <c r="AAI342" s="35"/>
      <c r="AAJ342" s="35"/>
      <c r="AAK342" s="35"/>
      <c r="AAL342" s="35"/>
      <c r="AAM342" s="35"/>
      <c r="AAN342" s="35"/>
      <c r="AAO342" s="35"/>
      <c r="AAP342" s="35"/>
      <c r="AAQ342" s="35"/>
      <c r="AAR342" s="35"/>
      <c r="AAS342" s="35"/>
      <c r="AAT342" s="35"/>
      <c r="AAU342" s="35"/>
      <c r="AAV342" s="35"/>
      <c r="AAW342" s="35"/>
      <c r="AAX342" s="35"/>
      <c r="AAY342" s="35"/>
      <c r="AAZ342" s="35"/>
      <c r="ABA342" s="35"/>
      <c r="ABB342" s="35"/>
      <c r="ABC342" s="35"/>
      <c r="ABD342" s="35"/>
      <c r="ABE342" s="35"/>
      <c r="ABF342" s="35"/>
      <c r="ABG342" s="35"/>
      <c r="ABH342" s="35"/>
      <c r="ABI342" s="35"/>
      <c r="ABJ342" s="35"/>
      <c r="ABK342" s="35"/>
      <c r="ABL342" s="35"/>
      <c r="ABM342" s="35"/>
      <c r="ABN342" s="35"/>
      <c r="ABO342" s="35"/>
      <c r="ABP342" s="35"/>
      <c r="ABQ342" s="35"/>
      <c r="ABR342" s="35"/>
      <c r="ABS342" s="35"/>
      <c r="ABT342" s="35"/>
      <c r="ABU342" s="35"/>
      <c r="ABV342" s="35"/>
      <c r="ABW342" s="35"/>
      <c r="ABX342" s="35"/>
      <c r="ABY342" s="35"/>
      <c r="ABZ342" s="35"/>
      <c r="ACA342" s="35"/>
      <c r="ACB342" s="35"/>
      <c r="ACC342" s="35"/>
      <c r="ACD342" s="35"/>
      <c r="ACE342" s="35"/>
      <c r="ACF342" s="35"/>
      <c r="ACG342" s="35"/>
      <c r="ACH342" s="35"/>
      <c r="ACI342" s="35"/>
      <c r="ACJ342" s="35"/>
      <c r="ACK342" s="35"/>
      <c r="ACL342" s="35"/>
      <c r="ACM342" s="35"/>
      <c r="ACN342" s="35"/>
      <c r="ACO342" s="35"/>
      <c r="ACP342" s="35"/>
      <c r="ACQ342" s="35"/>
      <c r="ACR342" s="35"/>
      <c r="ACS342" s="35"/>
      <c r="ACT342" s="35"/>
      <c r="ACU342" s="35"/>
      <c r="ACV342" s="35"/>
      <c r="ACW342" s="35"/>
      <c r="ACX342" s="35"/>
      <c r="ACY342" s="35"/>
      <c r="ACZ342" s="35"/>
      <c r="ADA342" s="35"/>
      <c r="ADB342" s="35"/>
      <c r="ADC342" s="35"/>
      <c r="ADD342" s="35"/>
      <c r="ADE342" s="35"/>
      <c r="ADF342" s="35"/>
      <c r="ADG342" s="35"/>
      <c r="ADH342" s="35"/>
      <c r="ADI342" s="35"/>
      <c r="ADJ342" s="35"/>
      <c r="ADK342" s="35"/>
      <c r="ADL342" s="35"/>
      <c r="ADM342" s="35"/>
      <c r="ADN342" s="35"/>
      <c r="ADO342" s="35"/>
      <c r="ADP342" s="35"/>
      <c r="ADQ342" s="35"/>
      <c r="ADR342" s="35"/>
      <c r="ADS342" s="35"/>
      <c r="ADT342" s="35"/>
      <c r="ADU342" s="35"/>
      <c r="ADV342" s="35"/>
      <c r="ADW342" s="35"/>
      <c r="ADX342" s="35"/>
      <c r="ADY342" s="35"/>
      <c r="ADZ342" s="35"/>
      <c r="AEA342" s="35"/>
      <c r="AEB342" s="35"/>
      <c r="AEC342" s="35"/>
      <c r="AED342" s="35"/>
      <c r="AEE342" s="35"/>
      <c r="AEF342" s="35"/>
      <c r="AEG342" s="35"/>
      <c r="AEH342" s="35"/>
      <c r="AEI342" s="35"/>
      <c r="AEJ342" s="35"/>
      <c r="AEK342" s="35"/>
      <c r="AEL342" s="35"/>
      <c r="AEM342" s="35"/>
      <c r="AEN342" s="35"/>
      <c r="AEO342" s="35"/>
      <c r="AEP342" s="35"/>
      <c r="AEQ342" s="35"/>
      <c r="AER342" s="35"/>
      <c r="AES342" s="35"/>
      <c r="AET342" s="35"/>
      <c r="AEU342" s="35"/>
      <c r="AEV342" s="35"/>
      <c r="AEW342" s="35"/>
      <c r="AEX342" s="35"/>
      <c r="AEY342" s="35"/>
      <c r="AEZ342" s="35"/>
      <c r="AFA342" s="35"/>
      <c r="AFB342" s="35"/>
      <c r="AFC342" s="35"/>
      <c r="AFD342" s="35"/>
      <c r="AFE342" s="35"/>
      <c r="AFF342" s="35"/>
      <c r="AFG342" s="35"/>
      <c r="AFH342" s="35"/>
      <c r="AFI342" s="35"/>
      <c r="AFJ342" s="35"/>
      <c r="AFK342" s="35"/>
      <c r="AFL342" s="35"/>
      <c r="AFM342" s="35"/>
      <c r="AFN342" s="35"/>
      <c r="AFO342" s="35"/>
      <c r="AFP342" s="35"/>
      <c r="AFQ342" s="35"/>
      <c r="AFR342" s="35"/>
      <c r="AFS342" s="35"/>
      <c r="AFT342" s="35"/>
      <c r="AFU342" s="35"/>
      <c r="AFV342" s="35"/>
      <c r="AFW342" s="35"/>
      <c r="AFX342" s="35"/>
      <c r="AFY342" s="35"/>
      <c r="AFZ342" s="35"/>
      <c r="AGA342" s="35"/>
      <c r="AGB342" s="35"/>
      <c r="AGC342" s="35"/>
      <c r="AGD342" s="35"/>
      <c r="AGE342" s="35"/>
      <c r="AGF342" s="35"/>
      <c r="AGG342" s="35"/>
      <c r="AGH342" s="35"/>
      <c r="AGI342" s="35"/>
      <c r="AGJ342" s="35"/>
      <c r="AGK342" s="35"/>
      <c r="AGL342" s="35"/>
      <c r="AGM342" s="35"/>
      <c r="AGN342" s="35"/>
      <c r="AGO342" s="35"/>
      <c r="AGP342" s="35"/>
      <c r="AGQ342" s="35"/>
      <c r="AGR342" s="35"/>
      <c r="AGS342" s="35"/>
      <c r="AGT342" s="35"/>
      <c r="AGU342" s="35"/>
      <c r="AGV342" s="35"/>
      <c r="AGW342" s="35"/>
      <c r="AGX342" s="35"/>
      <c r="AGY342" s="35"/>
      <c r="AGZ342" s="35"/>
      <c r="AHA342" s="35"/>
      <c r="AHB342" s="35"/>
      <c r="AHC342" s="35"/>
      <c r="AHD342" s="35"/>
      <c r="AHE342" s="35"/>
      <c r="AHF342" s="35"/>
      <c r="AHG342" s="35"/>
      <c r="AHH342" s="35"/>
      <c r="AHI342" s="35"/>
      <c r="AHJ342" s="35"/>
      <c r="AHK342" s="35"/>
      <c r="AHL342" s="35"/>
      <c r="AHM342" s="35"/>
      <c r="AHN342" s="35"/>
      <c r="AHO342" s="35"/>
      <c r="AHP342" s="35"/>
      <c r="AHQ342" s="35"/>
      <c r="AHR342" s="35"/>
      <c r="AHS342" s="35"/>
      <c r="AHT342" s="35"/>
      <c r="AHU342" s="35"/>
      <c r="AHV342" s="35"/>
      <c r="AHW342" s="35"/>
      <c r="AHX342" s="35"/>
      <c r="AHY342" s="35"/>
      <c r="AHZ342" s="35"/>
      <c r="AIA342" s="35"/>
      <c r="AIB342" s="35"/>
      <c r="AIC342" s="35"/>
      <c r="AID342" s="35"/>
      <c r="AIE342" s="35"/>
      <c r="AIF342" s="35"/>
      <c r="AIG342" s="35"/>
      <c r="AIH342" s="35"/>
      <c r="AII342" s="35"/>
      <c r="AIJ342" s="35"/>
      <c r="AIK342" s="35"/>
      <c r="AIL342" s="35"/>
      <c r="AIM342" s="35"/>
      <c r="AIN342" s="35"/>
      <c r="AIO342" s="35"/>
      <c r="AIP342" s="35"/>
      <c r="AIQ342" s="35"/>
      <c r="AIR342" s="35"/>
      <c r="AIS342" s="35"/>
      <c r="AIT342" s="35"/>
      <c r="AIU342" s="35"/>
      <c r="AIV342" s="35"/>
      <c r="AIW342" s="35"/>
      <c r="AIX342" s="35"/>
      <c r="AIY342" s="35"/>
      <c r="AIZ342" s="35"/>
      <c r="AJA342" s="35"/>
      <c r="AJB342" s="35"/>
      <c r="AJC342" s="35"/>
      <c r="AJD342" s="35"/>
      <c r="AJE342" s="35"/>
      <c r="AJF342" s="35"/>
      <c r="AJG342" s="35"/>
      <c r="AJH342" s="35"/>
      <c r="AJI342" s="35"/>
      <c r="AJJ342" s="35"/>
      <c r="AJK342" s="35"/>
      <c r="AJL342" s="35"/>
      <c r="AJM342" s="35"/>
      <c r="AJN342" s="35"/>
      <c r="AJO342" s="35"/>
      <c r="AJP342" s="35"/>
      <c r="AJQ342" s="35"/>
      <c r="AJR342" s="35"/>
      <c r="AJS342" s="35"/>
      <c r="AJT342" s="35"/>
      <c r="AJU342" s="35"/>
      <c r="AJV342" s="35"/>
      <c r="AJW342" s="35"/>
      <c r="AJX342" s="35"/>
      <c r="AJY342" s="35"/>
      <c r="AJZ342" s="35"/>
      <c r="AKA342" s="35"/>
      <c r="AKB342" s="35"/>
      <c r="AKC342" s="35"/>
      <c r="AKD342" s="35"/>
      <c r="AKE342" s="35"/>
      <c r="AKF342" s="35"/>
      <c r="AKG342" s="35"/>
      <c r="AKH342" s="35"/>
      <c r="AKI342" s="35"/>
      <c r="AKJ342" s="35"/>
      <c r="AKK342" s="35"/>
      <c r="AKL342" s="35"/>
      <c r="AKM342" s="35"/>
      <c r="AKN342" s="35"/>
      <c r="AKO342" s="35"/>
      <c r="AKP342" s="35"/>
      <c r="AKQ342" s="35"/>
      <c r="AKR342" s="35"/>
      <c r="AKS342" s="35"/>
      <c r="AKT342" s="35"/>
      <c r="AKU342" s="35"/>
      <c r="AKV342" s="35"/>
      <c r="AKW342" s="35"/>
      <c r="AKX342" s="35"/>
      <c r="AKY342" s="35"/>
      <c r="AKZ342" s="35"/>
      <c r="ALA342" s="35"/>
      <c r="ALB342" s="35"/>
      <c r="ALC342" s="35"/>
      <c r="ALD342" s="35"/>
      <c r="ALE342" s="35"/>
      <c r="ALF342" s="35"/>
      <c r="ALG342" s="35"/>
      <c r="ALH342" s="35"/>
      <c r="ALI342" s="35"/>
      <c r="ALJ342" s="35"/>
      <c r="ALK342" s="35"/>
      <c r="ALL342" s="35"/>
      <c r="ALM342" s="35"/>
      <c r="ALN342" s="35"/>
      <c r="ALO342" s="35"/>
      <c r="ALP342" s="35"/>
      <c r="ALQ342" s="35"/>
      <c r="ALR342" s="35"/>
      <c r="ALS342" s="35"/>
      <c r="ALT342" s="35"/>
      <c r="ALU342" s="35"/>
      <c r="ALV342" s="35"/>
      <c r="ALW342" s="35"/>
      <c r="ALX342" s="35"/>
      <c r="ALY342" s="35"/>
      <c r="ALZ342" s="35"/>
      <c r="AMA342" s="35"/>
    </row>
    <row r="343" spans="14:1015">
      <c r="N343" s="3">
        <f>Y343*info!T$4+AC343*info!T$5+AG343*info!T$6+AK343*info!T$7+N342</f>
        <v>10.696799999999985</v>
      </c>
      <c r="P343" s="45">
        <v>303</v>
      </c>
      <c r="Q343" s="131"/>
      <c r="R343" s="131"/>
      <c r="S343" s="161">
        <f t="shared" si="157"/>
        <v>5.6188537549407142E-2</v>
      </c>
      <c r="T343" s="169">
        <f>AA342*$AA$30*$AA$34*(1-$AA$32)+AE342*$AE$30*$AE$34*(1-$AE$32)+AI342*$AI$30*$AI$34*(1-$AI$32)+AM342*$AM$30*$AM$34*(1-$AM$32)+AQ342*$AQ$30*$AQ$34*(1-$AQ$32)+AU342*$AU$30*$AU$34*(1-$AU$32)+Q343-R343+AW342+AX342+Advance!G317</f>
        <v>0.56369999999999987</v>
      </c>
      <c r="U343" s="132">
        <f t="shared" si="166"/>
        <v>0</v>
      </c>
      <c r="V343" s="165">
        <f t="shared" si="145"/>
        <v>0.56369999999999987</v>
      </c>
      <c r="W343" s="166">
        <f t="shared" si="158"/>
        <v>21.384</v>
      </c>
      <c r="X343" s="49"/>
      <c r="Y343" s="42">
        <f t="shared" si="137"/>
        <v>0</v>
      </c>
      <c r="Z343" s="46">
        <f t="shared" si="159"/>
        <v>0</v>
      </c>
      <c r="AA343" s="47">
        <f t="shared" si="146"/>
        <v>50</v>
      </c>
      <c r="AB343" s="48">
        <f t="shared" si="147"/>
        <v>0.56369999999999987</v>
      </c>
      <c r="AC343" s="49">
        <f t="shared" si="148"/>
        <v>0</v>
      </c>
      <c r="AD343" s="46">
        <f t="shared" si="160"/>
        <v>0</v>
      </c>
      <c r="AE343" s="46">
        <f t="shared" si="149"/>
        <v>100</v>
      </c>
      <c r="AF343" s="50">
        <f t="shared" si="138"/>
        <v>0.56369999999999987</v>
      </c>
      <c r="AG343" s="42">
        <f t="shared" si="161"/>
        <v>5</v>
      </c>
      <c r="AH343" s="46">
        <f t="shared" si="162"/>
        <v>-5</v>
      </c>
      <c r="AI343" s="46">
        <f t="shared" si="150"/>
        <v>200</v>
      </c>
      <c r="AJ343" s="50">
        <f t="shared" si="139"/>
        <v>0.44369999999999987</v>
      </c>
      <c r="AK343" s="42">
        <f t="shared" si="151"/>
        <v>12</v>
      </c>
      <c r="AL343" s="46">
        <f t="shared" si="163"/>
        <v>-9</v>
      </c>
      <c r="AM343" s="46">
        <f t="shared" si="152"/>
        <v>419</v>
      </c>
      <c r="AN343" s="50">
        <f t="shared" si="140"/>
        <v>1.1699999999999933E-2</v>
      </c>
      <c r="AO343" s="42">
        <f t="shared" si="153"/>
        <v>0</v>
      </c>
      <c r="AP343" s="46">
        <f t="shared" si="164"/>
        <v>0</v>
      </c>
      <c r="AQ343" s="46">
        <f t="shared" si="154"/>
        <v>0</v>
      </c>
      <c r="AR343" s="50">
        <f t="shared" si="141"/>
        <v>1.1699999999999933E-2</v>
      </c>
      <c r="AS343" s="42">
        <f t="shared" si="155"/>
        <v>0</v>
      </c>
      <c r="AT343" s="46">
        <f t="shared" si="165"/>
        <v>0</v>
      </c>
      <c r="AU343" s="46">
        <f t="shared" si="156"/>
        <v>0</v>
      </c>
      <c r="AV343" s="51">
        <f t="shared" si="142"/>
        <v>1.1699999999999933E-2</v>
      </c>
      <c r="AW343" s="42">
        <f t="shared" si="143"/>
        <v>0</v>
      </c>
      <c r="AX343" s="43">
        <f t="shared" si="144"/>
        <v>1.1699999999999933E-2</v>
      </c>
      <c r="AY343" s="42">
        <f t="shared" si="167"/>
        <v>769</v>
      </c>
      <c r="AZ343" s="52">
        <f t="shared" si="168"/>
        <v>21.384</v>
      </c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  <c r="QQ343" s="35"/>
      <c r="QR343" s="35"/>
      <c r="QS343" s="35"/>
      <c r="QT343" s="35"/>
      <c r="QU343" s="35"/>
      <c r="QV343" s="35"/>
      <c r="QW343" s="35"/>
      <c r="QX343" s="35"/>
      <c r="QY343" s="35"/>
      <c r="QZ343" s="35"/>
      <c r="RA343" s="35"/>
      <c r="RB343" s="35"/>
      <c r="RC343" s="35"/>
      <c r="RD343" s="35"/>
      <c r="RE343" s="35"/>
      <c r="RF343" s="35"/>
      <c r="RG343" s="35"/>
      <c r="RH343" s="35"/>
      <c r="RI343" s="35"/>
      <c r="RJ343" s="35"/>
      <c r="RK343" s="35"/>
      <c r="RL343" s="35"/>
      <c r="RM343" s="35"/>
      <c r="RN343" s="35"/>
      <c r="RO343" s="35"/>
      <c r="RP343" s="35"/>
      <c r="RQ343" s="35"/>
      <c r="RR343" s="35"/>
      <c r="RS343" s="35"/>
      <c r="RT343" s="35"/>
      <c r="RU343" s="35"/>
      <c r="RV343" s="35"/>
      <c r="RW343" s="35"/>
      <c r="RX343" s="35"/>
      <c r="RY343" s="35"/>
      <c r="RZ343" s="35"/>
      <c r="SA343" s="35"/>
      <c r="SB343" s="35"/>
      <c r="SC343" s="35"/>
      <c r="SD343" s="35"/>
      <c r="SE343" s="35"/>
      <c r="SF343" s="35"/>
      <c r="SG343" s="35"/>
      <c r="SH343" s="35"/>
      <c r="SI343" s="35"/>
      <c r="SJ343" s="35"/>
      <c r="SK343" s="35"/>
      <c r="SL343" s="35"/>
      <c r="SM343" s="35"/>
      <c r="SN343" s="35"/>
      <c r="SO343" s="35"/>
      <c r="SP343" s="35"/>
      <c r="SQ343" s="35"/>
      <c r="SR343" s="35"/>
      <c r="SS343" s="35"/>
      <c r="ST343" s="35"/>
      <c r="SU343" s="35"/>
      <c r="SV343" s="35"/>
      <c r="SW343" s="35"/>
      <c r="SX343" s="35"/>
      <c r="SY343" s="35"/>
      <c r="SZ343" s="35"/>
      <c r="TA343" s="35"/>
      <c r="TB343" s="35"/>
      <c r="TC343" s="35"/>
      <c r="TD343" s="35"/>
      <c r="TE343" s="35"/>
      <c r="TF343" s="35"/>
      <c r="TG343" s="35"/>
      <c r="TH343" s="35"/>
      <c r="TI343" s="35"/>
      <c r="TJ343" s="35"/>
      <c r="TK343" s="35"/>
      <c r="TL343" s="35"/>
      <c r="TM343" s="35"/>
      <c r="TN343" s="35"/>
      <c r="TO343" s="35"/>
      <c r="TP343" s="35"/>
      <c r="TQ343" s="35"/>
      <c r="TR343" s="35"/>
      <c r="TS343" s="35"/>
      <c r="TT343" s="35"/>
      <c r="TU343" s="35"/>
      <c r="TV343" s="35"/>
      <c r="TW343" s="35"/>
      <c r="TX343" s="35"/>
      <c r="TY343" s="35"/>
      <c r="TZ343" s="35"/>
      <c r="UA343" s="35"/>
      <c r="UB343" s="35"/>
      <c r="UC343" s="35"/>
      <c r="UD343" s="35"/>
      <c r="UE343" s="35"/>
      <c r="UF343" s="35"/>
      <c r="UG343" s="35"/>
      <c r="UH343" s="35"/>
      <c r="UI343" s="35"/>
      <c r="UJ343" s="35"/>
      <c r="UK343" s="35"/>
      <c r="UL343" s="35"/>
      <c r="UM343" s="35"/>
      <c r="UN343" s="35"/>
      <c r="UO343" s="35"/>
      <c r="UP343" s="35"/>
      <c r="UQ343" s="35"/>
      <c r="UR343" s="35"/>
      <c r="US343" s="35"/>
      <c r="UT343" s="35"/>
      <c r="UU343" s="35"/>
      <c r="UV343" s="35"/>
      <c r="UW343" s="35"/>
      <c r="UX343" s="35"/>
      <c r="UY343" s="35"/>
      <c r="UZ343" s="35"/>
      <c r="VA343" s="35"/>
      <c r="VB343" s="35"/>
      <c r="VC343" s="35"/>
      <c r="VD343" s="35"/>
      <c r="VE343" s="35"/>
      <c r="VF343" s="35"/>
      <c r="VG343" s="35"/>
      <c r="VH343" s="35"/>
      <c r="VI343" s="35"/>
      <c r="VJ343" s="35"/>
      <c r="VK343" s="35"/>
      <c r="VL343" s="35"/>
      <c r="VM343" s="35"/>
      <c r="VN343" s="35"/>
      <c r="VO343" s="35"/>
      <c r="VP343" s="35"/>
      <c r="VQ343" s="35"/>
      <c r="VR343" s="35"/>
      <c r="VS343" s="35"/>
      <c r="VT343" s="35"/>
      <c r="VU343" s="35"/>
      <c r="VV343" s="35"/>
      <c r="VW343" s="35"/>
      <c r="VX343" s="35"/>
      <c r="VY343" s="35"/>
      <c r="VZ343" s="35"/>
      <c r="WA343" s="35"/>
      <c r="WB343" s="35"/>
      <c r="WC343" s="35"/>
      <c r="WD343" s="35"/>
      <c r="WE343" s="35"/>
      <c r="WF343" s="35"/>
      <c r="WG343" s="35"/>
      <c r="WH343" s="35"/>
      <c r="WI343" s="35"/>
      <c r="WJ343" s="35"/>
      <c r="WK343" s="35"/>
      <c r="WL343" s="35"/>
      <c r="WM343" s="35"/>
      <c r="WN343" s="35"/>
      <c r="WO343" s="35"/>
      <c r="WP343" s="35"/>
      <c r="WQ343" s="35"/>
      <c r="WR343" s="35"/>
      <c r="WS343" s="35"/>
      <c r="WT343" s="35"/>
      <c r="WU343" s="35"/>
      <c r="WV343" s="35"/>
      <c r="WW343" s="35"/>
      <c r="WX343" s="35"/>
      <c r="WY343" s="35"/>
      <c r="WZ343" s="35"/>
      <c r="XA343" s="35"/>
      <c r="XB343" s="35"/>
      <c r="XC343" s="35"/>
      <c r="XD343" s="35"/>
      <c r="XE343" s="35"/>
      <c r="XF343" s="35"/>
      <c r="XG343" s="35"/>
      <c r="XH343" s="35"/>
      <c r="XI343" s="35"/>
      <c r="XJ343" s="35"/>
      <c r="XK343" s="35"/>
      <c r="XL343" s="35"/>
      <c r="XM343" s="35"/>
      <c r="XN343" s="35"/>
      <c r="XO343" s="35"/>
      <c r="XP343" s="35"/>
      <c r="XQ343" s="35"/>
      <c r="XR343" s="35"/>
      <c r="XS343" s="35"/>
      <c r="XT343" s="35"/>
      <c r="XU343" s="35"/>
      <c r="XV343" s="35"/>
      <c r="XW343" s="35"/>
      <c r="XX343" s="35"/>
      <c r="XY343" s="35"/>
      <c r="XZ343" s="35"/>
      <c r="YA343" s="35"/>
      <c r="YB343" s="35"/>
      <c r="YC343" s="35"/>
      <c r="YD343" s="35"/>
      <c r="YE343" s="35"/>
      <c r="YF343" s="35"/>
      <c r="YG343" s="35"/>
      <c r="YH343" s="35"/>
      <c r="YI343" s="35"/>
      <c r="YJ343" s="35"/>
      <c r="YK343" s="35"/>
      <c r="YL343" s="35"/>
      <c r="YM343" s="35"/>
      <c r="YN343" s="35"/>
      <c r="YO343" s="35"/>
      <c r="YP343" s="35"/>
      <c r="YQ343" s="35"/>
      <c r="YR343" s="35"/>
      <c r="YS343" s="35"/>
      <c r="YT343" s="35"/>
      <c r="YU343" s="35"/>
      <c r="YV343" s="35"/>
      <c r="YW343" s="35"/>
      <c r="YX343" s="35"/>
      <c r="YY343" s="35"/>
      <c r="YZ343" s="35"/>
      <c r="ZA343" s="35"/>
      <c r="ZB343" s="35"/>
      <c r="ZC343" s="35"/>
      <c r="ZD343" s="35"/>
      <c r="ZE343" s="35"/>
      <c r="ZF343" s="35"/>
      <c r="ZG343" s="35"/>
      <c r="ZH343" s="35"/>
      <c r="ZI343" s="35"/>
      <c r="ZJ343" s="35"/>
      <c r="ZK343" s="35"/>
      <c r="ZL343" s="35"/>
      <c r="ZM343" s="35"/>
      <c r="ZN343" s="35"/>
      <c r="ZO343" s="35"/>
      <c r="ZP343" s="35"/>
      <c r="ZQ343" s="35"/>
      <c r="ZR343" s="35"/>
      <c r="ZS343" s="35"/>
      <c r="ZT343" s="35"/>
      <c r="ZU343" s="35"/>
      <c r="ZV343" s="35"/>
      <c r="ZW343" s="35"/>
      <c r="ZX343" s="35"/>
      <c r="ZY343" s="35"/>
      <c r="ZZ343" s="35"/>
      <c r="AAA343" s="35"/>
      <c r="AAB343" s="35"/>
      <c r="AAC343" s="35"/>
      <c r="AAD343" s="35"/>
      <c r="AAE343" s="35"/>
      <c r="AAF343" s="35"/>
      <c r="AAG343" s="35"/>
      <c r="AAH343" s="35"/>
      <c r="AAI343" s="35"/>
      <c r="AAJ343" s="35"/>
      <c r="AAK343" s="35"/>
      <c r="AAL343" s="35"/>
      <c r="AAM343" s="35"/>
      <c r="AAN343" s="35"/>
      <c r="AAO343" s="35"/>
      <c r="AAP343" s="35"/>
      <c r="AAQ343" s="35"/>
      <c r="AAR343" s="35"/>
      <c r="AAS343" s="35"/>
      <c r="AAT343" s="35"/>
      <c r="AAU343" s="35"/>
      <c r="AAV343" s="35"/>
      <c r="AAW343" s="35"/>
      <c r="AAX343" s="35"/>
      <c r="AAY343" s="35"/>
      <c r="AAZ343" s="35"/>
      <c r="ABA343" s="35"/>
      <c r="ABB343" s="35"/>
      <c r="ABC343" s="35"/>
      <c r="ABD343" s="35"/>
      <c r="ABE343" s="35"/>
      <c r="ABF343" s="35"/>
      <c r="ABG343" s="35"/>
      <c r="ABH343" s="35"/>
      <c r="ABI343" s="35"/>
      <c r="ABJ343" s="35"/>
      <c r="ABK343" s="35"/>
      <c r="ABL343" s="35"/>
      <c r="ABM343" s="35"/>
      <c r="ABN343" s="35"/>
      <c r="ABO343" s="35"/>
      <c r="ABP343" s="35"/>
      <c r="ABQ343" s="35"/>
      <c r="ABR343" s="35"/>
      <c r="ABS343" s="35"/>
      <c r="ABT343" s="35"/>
      <c r="ABU343" s="35"/>
      <c r="ABV343" s="35"/>
      <c r="ABW343" s="35"/>
      <c r="ABX343" s="35"/>
      <c r="ABY343" s="35"/>
      <c r="ABZ343" s="35"/>
      <c r="ACA343" s="35"/>
      <c r="ACB343" s="35"/>
      <c r="ACC343" s="35"/>
      <c r="ACD343" s="35"/>
      <c r="ACE343" s="35"/>
      <c r="ACF343" s="35"/>
      <c r="ACG343" s="35"/>
      <c r="ACH343" s="35"/>
      <c r="ACI343" s="35"/>
      <c r="ACJ343" s="35"/>
      <c r="ACK343" s="35"/>
      <c r="ACL343" s="35"/>
      <c r="ACM343" s="35"/>
      <c r="ACN343" s="35"/>
      <c r="ACO343" s="35"/>
      <c r="ACP343" s="35"/>
      <c r="ACQ343" s="35"/>
      <c r="ACR343" s="35"/>
      <c r="ACS343" s="35"/>
      <c r="ACT343" s="35"/>
      <c r="ACU343" s="35"/>
      <c r="ACV343" s="35"/>
      <c r="ACW343" s="35"/>
      <c r="ACX343" s="35"/>
      <c r="ACY343" s="35"/>
      <c r="ACZ343" s="35"/>
      <c r="ADA343" s="35"/>
      <c r="ADB343" s="35"/>
      <c r="ADC343" s="35"/>
      <c r="ADD343" s="35"/>
      <c r="ADE343" s="35"/>
      <c r="ADF343" s="35"/>
      <c r="ADG343" s="35"/>
      <c r="ADH343" s="35"/>
      <c r="ADI343" s="35"/>
      <c r="ADJ343" s="35"/>
      <c r="ADK343" s="35"/>
      <c r="ADL343" s="35"/>
      <c r="ADM343" s="35"/>
      <c r="ADN343" s="35"/>
      <c r="ADO343" s="35"/>
      <c r="ADP343" s="35"/>
      <c r="ADQ343" s="35"/>
      <c r="ADR343" s="35"/>
      <c r="ADS343" s="35"/>
      <c r="ADT343" s="35"/>
      <c r="ADU343" s="35"/>
      <c r="ADV343" s="35"/>
      <c r="ADW343" s="35"/>
      <c r="ADX343" s="35"/>
      <c r="ADY343" s="35"/>
      <c r="ADZ343" s="35"/>
      <c r="AEA343" s="35"/>
      <c r="AEB343" s="35"/>
      <c r="AEC343" s="35"/>
      <c r="AED343" s="35"/>
      <c r="AEE343" s="35"/>
      <c r="AEF343" s="35"/>
      <c r="AEG343" s="35"/>
      <c r="AEH343" s="35"/>
      <c r="AEI343" s="35"/>
      <c r="AEJ343" s="35"/>
      <c r="AEK343" s="35"/>
      <c r="AEL343" s="35"/>
      <c r="AEM343" s="35"/>
      <c r="AEN343" s="35"/>
      <c r="AEO343" s="35"/>
      <c r="AEP343" s="35"/>
      <c r="AEQ343" s="35"/>
      <c r="AER343" s="35"/>
      <c r="AES343" s="35"/>
      <c r="AET343" s="35"/>
      <c r="AEU343" s="35"/>
      <c r="AEV343" s="35"/>
      <c r="AEW343" s="35"/>
      <c r="AEX343" s="35"/>
      <c r="AEY343" s="35"/>
      <c r="AEZ343" s="35"/>
      <c r="AFA343" s="35"/>
      <c r="AFB343" s="35"/>
      <c r="AFC343" s="35"/>
      <c r="AFD343" s="35"/>
      <c r="AFE343" s="35"/>
      <c r="AFF343" s="35"/>
      <c r="AFG343" s="35"/>
      <c r="AFH343" s="35"/>
      <c r="AFI343" s="35"/>
      <c r="AFJ343" s="35"/>
      <c r="AFK343" s="35"/>
      <c r="AFL343" s="35"/>
      <c r="AFM343" s="35"/>
      <c r="AFN343" s="35"/>
      <c r="AFO343" s="35"/>
      <c r="AFP343" s="35"/>
      <c r="AFQ343" s="35"/>
      <c r="AFR343" s="35"/>
      <c r="AFS343" s="35"/>
      <c r="AFT343" s="35"/>
      <c r="AFU343" s="35"/>
      <c r="AFV343" s="35"/>
      <c r="AFW343" s="35"/>
      <c r="AFX343" s="35"/>
      <c r="AFY343" s="35"/>
      <c r="AFZ343" s="35"/>
      <c r="AGA343" s="35"/>
      <c r="AGB343" s="35"/>
      <c r="AGC343" s="35"/>
      <c r="AGD343" s="35"/>
      <c r="AGE343" s="35"/>
      <c r="AGF343" s="35"/>
      <c r="AGG343" s="35"/>
      <c r="AGH343" s="35"/>
      <c r="AGI343" s="35"/>
      <c r="AGJ343" s="35"/>
      <c r="AGK343" s="35"/>
      <c r="AGL343" s="35"/>
      <c r="AGM343" s="35"/>
      <c r="AGN343" s="35"/>
      <c r="AGO343" s="35"/>
      <c r="AGP343" s="35"/>
      <c r="AGQ343" s="35"/>
      <c r="AGR343" s="35"/>
      <c r="AGS343" s="35"/>
      <c r="AGT343" s="35"/>
      <c r="AGU343" s="35"/>
      <c r="AGV343" s="35"/>
      <c r="AGW343" s="35"/>
      <c r="AGX343" s="35"/>
      <c r="AGY343" s="35"/>
      <c r="AGZ343" s="35"/>
      <c r="AHA343" s="35"/>
      <c r="AHB343" s="35"/>
      <c r="AHC343" s="35"/>
      <c r="AHD343" s="35"/>
      <c r="AHE343" s="35"/>
      <c r="AHF343" s="35"/>
      <c r="AHG343" s="35"/>
      <c r="AHH343" s="35"/>
      <c r="AHI343" s="35"/>
      <c r="AHJ343" s="35"/>
      <c r="AHK343" s="35"/>
      <c r="AHL343" s="35"/>
      <c r="AHM343" s="35"/>
      <c r="AHN343" s="35"/>
      <c r="AHO343" s="35"/>
      <c r="AHP343" s="35"/>
      <c r="AHQ343" s="35"/>
      <c r="AHR343" s="35"/>
      <c r="AHS343" s="35"/>
      <c r="AHT343" s="35"/>
      <c r="AHU343" s="35"/>
      <c r="AHV343" s="35"/>
      <c r="AHW343" s="35"/>
      <c r="AHX343" s="35"/>
      <c r="AHY343" s="35"/>
      <c r="AHZ343" s="35"/>
      <c r="AIA343" s="35"/>
      <c r="AIB343" s="35"/>
      <c r="AIC343" s="35"/>
      <c r="AID343" s="35"/>
      <c r="AIE343" s="35"/>
      <c r="AIF343" s="35"/>
      <c r="AIG343" s="35"/>
      <c r="AIH343" s="35"/>
      <c r="AII343" s="35"/>
      <c r="AIJ343" s="35"/>
      <c r="AIK343" s="35"/>
      <c r="AIL343" s="35"/>
      <c r="AIM343" s="35"/>
      <c r="AIN343" s="35"/>
      <c r="AIO343" s="35"/>
      <c r="AIP343" s="35"/>
      <c r="AIQ343" s="35"/>
      <c r="AIR343" s="35"/>
      <c r="AIS343" s="35"/>
      <c r="AIT343" s="35"/>
      <c r="AIU343" s="35"/>
      <c r="AIV343" s="35"/>
      <c r="AIW343" s="35"/>
      <c r="AIX343" s="35"/>
      <c r="AIY343" s="35"/>
      <c r="AIZ343" s="35"/>
      <c r="AJA343" s="35"/>
      <c r="AJB343" s="35"/>
      <c r="AJC343" s="35"/>
      <c r="AJD343" s="35"/>
      <c r="AJE343" s="35"/>
      <c r="AJF343" s="35"/>
      <c r="AJG343" s="35"/>
      <c r="AJH343" s="35"/>
      <c r="AJI343" s="35"/>
      <c r="AJJ343" s="35"/>
      <c r="AJK343" s="35"/>
      <c r="AJL343" s="35"/>
      <c r="AJM343" s="35"/>
      <c r="AJN343" s="35"/>
      <c r="AJO343" s="35"/>
      <c r="AJP343" s="35"/>
      <c r="AJQ343" s="35"/>
      <c r="AJR343" s="35"/>
      <c r="AJS343" s="35"/>
      <c r="AJT343" s="35"/>
      <c r="AJU343" s="35"/>
      <c r="AJV343" s="35"/>
      <c r="AJW343" s="35"/>
      <c r="AJX343" s="35"/>
      <c r="AJY343" s="35"/>
      <c r="AJZ343" s="35"/>
      <c r="AKA343" s="35"/>
      <c r="AKB343" s="35"/>
      <c r="AKC343" s="35"/>
      <c r="AKD343" s="35"/>
      <c r="AKE343" s="35"/>
      <c r="AKF343" s="35"/>
      <c r="AKG343" s="35"/>
      <c r="AKH343" s="35"/>
      <c r="AKI343" s="35"/>
      <c r="AKJ343" s="35"/>
      <c r="AKK343" s="35"/>
      <c r="AKL343" s="35"/>
      <c r="AKM343" s="35"/>
      <c r="AKN343" s="35"/>
      <c r="AKO343" s="35"/>
      <c r="AKP343" s="35"/>
      <c r="AKQ343" s="35"/>
      <c r="AKR343" s="35"/>
      <c r="AKS343" s="35"/>
      <c r="AKT343" s="35"/>
      <c r="AKU343" s="35"/>
      <c r="AKV343" s="35"/>
      <c r="AKW343" s="35"/>
      <c r="AKX343" s="35"/>
      <c r="AKY343" s="35"/>
      <c r="AKZ343" s="35"/>
      <c r="ALA343" s="35"/>
      <c r="ALB343" s="35"/>
      <c r="ALC343" s="35"/>
      <c r="ALD343" s="35"/>
      <c r="ALE343" s="35"/>
      <c r="ALF343" s="35"/>
      <c r="ALG343" s="35"/>
      <c r="ALH343" s="35"/>
      <c r="ALI343" s="35"/>
      <c r="ALJ343" s="35"/>
      <c r="ALK343" s="35"/>
      <c r="ALL343" s="35"/>
      <c r="ALM343" s="35"/>
      <c r="ALN343" s="35"/>
      <c r="ALO343" s="35"/>
      <c r="ALP343" s="35"/>
      <c r="ALQ343" s="35"/>
      <c r="ALR343" s="35"/>
      <c r="ALS343" s="35"/>
      <c r="ALT343" s="35"/>
      <c r="ALU343" s="35"/>
      <c r="ALV343" s="35"/>
      <c r="ALW343" s="35"/>
      <c r="ALX343" s="35"/>
      <c r="ALY343" s="35"/>
      <c r="ALZ343" s="35"/>
      <c r="AMA343" s="35"/>
    </row>
    <row r="344" spans="14:1015">
      <c r="N344" s="3">
        <f>Y344*info!T$4+AC344*info!T$5+AG344*info!T$6+AK344*info!T$7+N343</f>
        <v>10.754399999999986</v>
      </c>
      <c r="P344" s="45">
        <v>304</v>
      </c>
      <c r="Q344" s="131"/>
      <c r="R344" s="131"/>
      <c r="S344" s="161">
        <f t="shared" si="157"/>
        <v>5.6433992094861676E-2</v>
      </c>
      <c r="T344" s="169">
        <f>AA343*$AA$30*$AA$34*(1-$AA$32)+AE343*$AE$30*$AE$34*(1-$AE$32)+AI343*$AI$30*$AI$34*(1-$AI$32)+AM343*$AM$30*$AM$34*(1-$AM$32)+AQ343*$AQ$30*$AQ$34*(1-$AQ$32)+AU343*$AU$30*$AU$34*(1-$AU$32)+Q344-R344+AW343+AX343+Advance!G318</f>
        <v>0.5462999999999999</v>
      </c>
      <c r="U344" s="132">
        <f t="shared" si="166"/>
        <v>0</v>
      </c>
      <c r="V344" s="165">
        <f t="shared" si="145"/>
        <v>0.5462999999999999</v>
      </c>
      <c r="W344" s="166">
        <f t="shared" si="158"/>
        <v>21.527999999999999</v>
      </c>
      <c r="X344" s="49"/>
      <c r="Y344" s="42">
        <f t="shared" si="137"/>
        <v>0</v>
      </c>
      <c r="Z344" s="46">
        <f t="shared" si="159"/>
        <v>0</v>
      </c>
      <c r="AA344" s="47">
        <f t="shared" si="146"/>
        <v>50</v>
      </c>
      <c r="AB344" s="48">
        <f t="shared" si="147"/>
        <v>0.5462999999999999</v>
      </c>
      <c r="AC344" s="49">
        <f t="shared" si="148"/>
        <v>0</v>
      </c>
      <c r="AD344" s="46">
        <f t="shared" si="160"/>
        <v>0</v>
      </c>
      <c r="AE344" s="46">
        <f t="shared" si="149"/>
        <v>100</v>
      </c>
      <c r="AF344" s="50">
        <f t="shared" si="138"/>
        <v>0.5462999999999999</v>
      </c>
      <c r="AG344" s="42">
        <f t="shared" si="161"/>
        <v>4</v>
      </c>
      <c r="AH344" s="46">
        <f t="shared" si="162"/>
        <v>-4</v>
      </c>
      <c r="AI344" s="46">
        <f t="shared" si="150"/>
        <v>200</v>
      </c>
      <c r="AJ344" s="50">
        <f t="shared" si="139"/>
        <v>0.45029999999999992</v>
      </c>
      <c r="AK344" s="42">
        <f t="shared" si="151"/>
        <v>12</v>
      </c>
      <c r="AL344" s="46">
        <f t="shared" si="163"/>
        <v>-8</v>
      </c>
      <c r="AM344" s="46">
        <f t="shared" si="152"/>
        <v>423</v>
      </c>
      <c r="AN344" s="50">
        <f t="shared" si="140"/>
        <v>1.8299999999999983E-2</v>
      </c>
      <c r="AO344" s="42">
        <f t="shared" si="153"/>
        <v>0</v>
      </c>
      <c r="AP344" s="46">
        <f t="shared" si="164"/>
        <v>0</v>
      </c>
      <c r="AQ344" s="46">
        <f t="shared" si="154"/>
        <v>0</v>
      </c>
      <c r="AR344" s="50">
        <f t="shared" si="141"/>
        <v>1.8299999999999983E-2</v>
      </c>
      <c r="AS344" s="42">
        <f t="shared" si="155"/>
        <v>0</v>
      </c>
      <c r="AT344" s="46">
        <f t="shared" si="165"/>
        <v>0</v>
      </c>
      <c r="AU344" s="46">
        <f t="shared" si="156"/>
        <v>0</v>
      </c>
      <c r="AV344" s="51">
        <f t="shared" si="142"/>
        <v>1.8299999999999983E-2</v>
      </c>
      <c r="AW344" s="42">
        <f t="shared" si="143"/>
        <v>0</v>
      </c>
      <c r="AX344" s="43">
        <f t="shared" si="144"/>
        <v>1.8299999999999983E-2</v>
      </c>
      <c r="AY344" s="42">
        <f t="shared" si="167"/>
        <v>773</v>
      </c>
      <c r="AZ344" s="52">
        <f t="shared" si="168"/>
        <v>21.527999999999999</v>
      </c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  <c r="QQ344" s="35"/>
      <c r="QR344" s="35"/>
      <c r="QS344" s="35"/>
      <c r="QT344" s="35"/>
      <c r="QU344" s="35"/>
      <c r="QV344" s="35"/>
      <c r="QW344" s="35"/>
      <c r="QX344" s="35"/>
      <c r="QY344" s="35"/>
      <c r="QZ344" s="35"/>
      <c r="RA344" s="35"/>
      <c r="RB344" s="35"/>
      <c r="RC344" s="35"/>
      <c r="RD344" s="35"/>
      <c r="RE344" s="35"/>
      <c r="RF344" s="35"/>
      <c r="RG344" s="35"/>
      <c r="RH344" s="35"/>
      <c r="RI344" s="35"/>
      <c r="RJ344" s="35"/>
      <c r="RK344" s="35"/>
      <c r="RL344" s="35"/>
      <c r="RM344" s="35"/>
      <c r="RN344" s="35"/>
      <c r="RO344" s="35"/>
      <c r="RP344" s="35"/>
      <c r="RQ344" s="35"/>
      <c r="RR344" s="35"/>
      <c r="RS344" s="35"/>
      <c r="RT344" s="35"/>
      <c r="RU344" s="35"/>
      <c r="RV344" s="35"/>
      <c r="RW344" s="35"/>
      <c r="RX344" s="35"/>
      <c r="RY344" s="35"/>
      <c r="RZ344" s="35"/>
      <c r="SA344" s="35"/>
      <c r="SB344" s="35"/>
      <c r="SC344" s="35"/>
      <c r="SD344" s="35"/>
      <c r="SE344" s="35"/>
      <c r="SF344" s="35"/>
      <c r="SG344" s="35"/>
      <c r="SH344" s="35"/>
      <c r="SI344" s="35"/>
      <c r="SJ344" s="35"/>
      <c r="SK344" s="35"/>
      <c r="SL344" s="35"/>
      <c r="SM344" s="35"/>
      <c r="SN344" s="35"/>
      <c r="SO344" s="35"/>
      <c r="SP344" s="35"/>
      <c r="SQ344" s="35"/>
      <c r="SR344" s="35"/>
      <c r="SS344" s="35"/>
      <c r="ST344" s="35"/>
      <c r="SU344" s="35"/>
      <c r="SV344" s="35"/>
      <c r="SW344" s="35"/>
      <c r="SX344" s="35"/>
      <c r="SY344" s="35"/>
      <c r="SZ344" s="35"/>
      <c r="TA344" s="35"/>
      <c r="TB344" s="35"/>
      <c r="TC344" s="35"/>
      <c r="TD344" s="35"/>
      <c r="TE344" s="35"/>
      <c r="TF344" s="35"/>
      <c r="TG344" s="35"/>
      <c r="TH344" s="35"/>
      <c r="TI344" s="35"/>
      <c r="TJ344" s="35"/>
      <c r="TK344" s="35"/>
      <c r="TL344" s="35"/>
      <c r="TM344" s="35"/>
      <c r="TN344" s="35"/>
      <c r="TO344" s="35"/>
      <c r="TP344" s="35"/>
      <c r="TQ344" s="35"/>
      <c r="TR344" s="35"/>
      <c r="TS344" s="35"/>
      <c r="TT344" s="35"/>
      <c r="TU344" s="35"/>
      <c r="TV344" s="35"/>
      <c r="TW344" s="35"/>
      <c r="TX344" s="35"/>
      <c r="TY344" s="35"/>
      <c r="TZ344" s="35"/>
      <c r="UA344" s="35"/>
      <c r="UB344" s="35"/>
      <c r="UC344" s="35"/>
      <c r="UD344" s="35"/>
      <c r="UE344" s="35"/>
      <c r="UF344" s="35"/>
      <c r="UG344" s="35"/>
      <c r="UH344" s="35"/>
      <c r="UI344" s="35"/>
      <c r="UJ344" s="35"/>
      <c r="UK344" s="35"/>
      <c r="UL344" s="35"/>
      <c r="UM344" s="35"/>
      <c r="UN344" s="35"/>
      <c r="UO344" s="35"/>
      <c r="UP344" s="35"/>
      <c r="UQ344" s="35"/>
      <c r="UR344" s="35"/>
      <c r="US344" s="35"/>
      <c r="UT344" s="35"/>
      <c r="UU344" s="35"/>
      <c r="UV344" s="35"/>
      <c r="UW344" s="35"/>
      <c r="UX344" s="35"/>
      <c r="UY344" s="35"/>
      <c r="UZ344" s="35"/>
      <c r="VA344" s="35"/>
      <c r="VB344" s="35"/>
      <c r="VC344" s="35"/>
      <c r="VD344" s="35"/>
      <c r="VE344" s="35"/>
      <c r="VF344" s="35"/>
      <c r="VG344" s="35"/>
      <c r="VH344" s="35"/>
      <c r="VI344" s="35"/>
      <c r="VJ344" s="35"/>
      <c r="VK344" s="35"/>
      <c r="VL344" s="35"/>
      <c r="VM344" s="35"/>
      <c r="VN344" s="35"/>
      <c r="VO344" s="35"/>
      <c r="VP344" s="35"/>
      <c r="VQ344" s="35"/>
      <c r="VR344" s="35"/>
      <c r="VS344" s="35"/>
      <c r="VT344" s="35"/>
      <c r="VU344" s="35"/>
      <c r="VV344" s="35"/>
      <c r="VW344" s="35"/>
      <c r="VX344" s="35"/>
      <c r="VY344" s="35"/>
      <c r="VZ344" s="35"/>
      <c r="WA344" s="35"/>
      <c r="WB344" s="35"/>
      <c r="WC344" s="35"/>
      <c r="WD344" s="35"/>
      <c r="WE344" s="35"/>
      <c r="WF344" s="35"/>
      <c r="WG344" s="35"/>
      <c r="WH344" s="35"/>
      <c r="WI344" s="35"/>
      <c r="WJ344" s="35"/>
      <c r="WK344" s="35"/>
      <c r="WL344" s="35"/>
      <c r="WM344" s="35"/>
      <c r="WN344" s="35"/>
      <c r="WO344" s="35"/>
      <c r="WP344" s="35"/>
      <c r="WQ344" s="35"/>
      <c r="WR344" s="35"/>
      <c r="WS344" s="35"/>
      <c r="WT344" s="35"/>
      <c r="WU344" s="35"/>
      <c r="WV344" s="35"/>
      <c r="WW344" s="35"/>
      <c r="WX344" s="35"/>
      <c r="WY344" s="35"/>
      <c r="WZ344" s="35"/>
      <c r="XA344" s="35"/>
      <c r="XB344" s="35"/>
      <c r="XC344" s="35"/>
      <c r="XD344" s="35"/>
      <c r="XE344" s="35"/>
      <c r="XF344" s="35"/>
      <c r="XG344" s="35"/>
      <c r="XH344" s="35"/>
      <c r="XI344" s="35"/>
      <c r="XJ344" s="35"/>
      <c r="XK344" s="35"/>
      <c r="XL344" s="35"/>
      <c r="XM344" s="35"/>
      <c r="XN344" s="35"/>
      <c r="XO344" s="35"/>
      <c r="XP344" s="35"/>
      <c r="XQ344" s="35"/>
      <c r="XR344" s="35"/>
      <c r="XS344" s="35"/>
      <c r="XT344" s="35"/>
      <c r="XU344" s="35"/>
      <c r="XV344" s="35"/>
      <c r="XW344" s="35"/>
      <c r="XX344" s="35"/>
      <c r="XY344" s="35"/>
      <c r="XZ344" s="35"/>
      <c r="YA344" s="35"/>
      <c r="YB344" s="35"/>
      <c r="YC344" s="35"/>
      <c r="YD344" s="35"/>
      <c r="YE344" s="35"/>
      <c r="YF344" s="35"/>
      <c r="YG344" s="35"/>
      <c r="YH344" s="35"/>
      <c r="YI344" s="35"/>
      <c r="YJ344" s="35"/>
      <c r="YK344" s="35"/>
      <c r="YL344" s="35"/>
      <c r="YM344" s="35"/>
      <c r="YN344" s="35"/>
      <c r="YO344" s="35"/>
      <c r="YP344" s="35"/>
      <c r="YQ344" s="35"/>
      <c r="YR344" s="35"/>
      <c r="YS344" s="35"/>
      <c r="YT344" s="35"/>
      <c r="YU344" s="35"/>
      <c r="YV344" s="35"/>
      <c r="YW344" s="35"/>
      <c r="YX344" s="35"/>
      <c r="YY344" s="35"/>
      <c r="YZ344" s="35"/>
      <c r="ZA344" s="35"/>
      <c r="ZB344" s="35"/>
      <c r="ZC344" s="35"/>
      <c r="ZD344" s="35"/>
      <c r="ZE344" s="35"/>
      <c r="ZF344" s="35"/>
      <c r="ZG344" s="35"/>
      <c r="ZH344" s="35"/>
      <c r="ZI344" s="35"/>
      <c r="ZJ344" s="35"/>
      <c r="ZK344" s="35"/>
      <c r="ZL344" s="35"/>
      <c r="ZM344" s="35"/>
      <c r="ZN344" s="35"/>
      <c r="ZO344" s="35"/>
      <c r="ZP344" s="35"/>
      <c r="ZQ344" s="35"/>
      <c r="ZR344" s="35"/>
      <c r="ZS344" s="35"/>
      <c r="ZT344" s="35"/>
      <c r="ZU344" s="35"/>
      <c r="ZV344" s="35"/>
      <c r="ZW344" s="35"/>
      <c r="ZX344" s="35"/>
      <c r="ZY344" s="35"/>
      <c r="ZZ344" s="35"/>
      <c r="AAA344" s="35"/>
      <c r="AAB344" s="35"/>
      <c r="AAC344" s="35"/>
      <c r="AAD344" s="35"/>
      <c r="AAE344" s="35"/>
      <c r="AAF344" s="35"/>
      <c r="AAG344" s="35"/>
      <c r="AAH344" s="35"/>
      <c r="AAI344" s="35"/>
      <c r="AAJ344" s="35"/>
      <c r="AAK344" s="35"/>
      <c r="AAL344" s="35"/>
      <c r="AAM344" s="35"/>
      <c r="AAN344" s="35"/>
      <c r="AAO344" s="35"/>
      <c r="AAP344" s="35"/>
      <c r="AAQ344" s="35"/>
      <c r="AAR344" s="35"/>
      <c r="AAS344" s="35"/>
      <c r="AAT344" s="35"/>
      <c r="AAU344" s="35"/>
      <c r="AAV344" s="35"/>
      <c r="AAW344" s="35"/>
      <c r="AAX344" s="35"/>
      <c r="AAY344" s="35"/>
      <c r="AAZ344" s="35"/>
      <c r="ABA344" s="35"/>
      <c r="ABB344" s="35"/>
      <c r="ABC344" s="35"/>
      <c r="ABD344" s="35"/>
      <c r="ABE344" s="35"/>
      <c r="ABF344" s="35"/>
      <c r="ABG344" s="35"/>
      <c r="ABH344" s="35"/>
      <c r="ABI344" s="35"/>
      <c r="ABJ344" s="35"/>
      <c r="ABK344" s="35"/>
      <c r="ABL344" s="35"/>
      <c r="ABM344" s="35"/>
      <c r="ABN344" s="35"/>
      <c r="ABO344" s="35"/>
      <c r="ABP344" s="35"/>
      <c r="ABQ344" s="35"/>
      <c r="ABR344" s="35"/>
      <c r="ABS344" s="35"/>
      <c r="ABT344" s="35"/>
      <c r="ABU344" s="35"/>
      <c r="ABV344" s="35"/>
      <c r="ABW344" s="35"/>
      <c r="ABX344" s="35"/>
      <c r="ABY344" s="35"/>
      <c r="ABZ344" s="35"/>
      <c r="ACA344" s="35"/>
      <c r="ACB344" s="35"/>
      <c r="ACC344" s="35"/>
      <c r="ACD344" s="35"/>
      <c r="ACE344" s="35"/>
      <c r="ACF344" s="35"/>
      <c r="ACG344" s="35"/>
      <c r="ACH344" s="35"/>
      <c r="ACI344" s="35"/>
      <c r="ACJ344" s="35"/>
      <c r="ACK344" s="35"/>
      <c r="ACL344" s="35"/>
      <c r="ACM344" s="35"/>
      <c r="ACN344" s="35"/>
      <c r="ACO344" s="35"/>
      <c r="ACP344" s="35"/>
      <c r="ACQ344" s="35"/>
      <c r="ACR344" s="35"/>
      <c r="ACS344" s="35"/>
      <c r="ACT344" s="35"/>
      <c r="ACU344" s="35"/>
      <c r="ACV344" s="35"/>
      <c r="ACW344" s="35"/>
      <c r="ACX344" s="35"/>
      <c r="ACY344" s="35"/>
      <c r="ACZ344" s="35"/>
      <c r="ADA344" s="35"/>
      <c r="ADB344" s="35"/>
      <c r="ADC344" s="35"/>
      <c r="ADD344" s="35"/>
      <c r="ADE344" s="35"/>
      <c r="ADF344" s="35"/>
      <c r="ADG344" s="35"/>
      <c r="ADH344" s="35"/>
      <c r="ADI344" s="35"/>
      <c r="ADJ344" s="35"/>
      <c r="ADK344" s="35"/>
      <c r="ADL344" s="35"/>
      <c r="ADM344" s="35"/>
      <c r="ADN344" s="35"/>
      <c r="ADO344" s="35"/>
      <c r="ADP344" s="35"/>
      <c r="ADQ344" s="35"/>
      <c r="ADR344" s="35"/>
      <c r="ADS344" s="35"/>
      <c r="ADT344" s="35"/>
      <c r="ADU344" s="35"/>
      <c r="ADV344" s="35"/>
      <c r="ADW344" s="35"/>
      <c r="ADX344" s="35"/>
      <c r="ADY344" s="35"/>
      <c r="ADZ344" s="35"/>
      <c r="AEA344" s="35"/>
      <c r="AEB344" s="35"/>
      <c r="AEC344" s="35"/>
      <c r="AED344" s="35"/>
      <c r="AEE344" s="35"/>
      <c r="AEF344" s="35"/>
      <c r="AEG344" s="35"/>
      <c r="AEH344" s="35"/>
      <c r="AEI344" s="35"/>
      <c r="AEJ344" s="35"/>
      <c r="AEK344" s="35"/>
      <c r="AEL344" s="35"/>
      <c r="AEM344" s="35"/>
      <c r="AEN344" s="35"/>
      <c r="AEO344" s="35"/>
      <c r="AEP344" s="35"/>
      <c r="AEQ344" s="35"/>
      <c r="AER344" s="35"/>
      <c r="AES344" s="35"/>
      <c r="AET344" s="35"/>
      <c r="AEU344" s="35"/>
      <c r="AEV344" s="35"/>
      <c r="AEW344" s="35"/>
      <c r="AEX344" s="35"/>
      <c r="AEY344" s="35"/>
      <c r="AEZ344" s="35"/>
      <c r="AFA344" s="35"/>
      <c r="AFB344" s="35"/>
      <c r="AFC344" s="35"/>
      <c r="AFD344" s="35"/>
      <c r="AFE344" s="35"/>
      <c r="AFF344" s="35"/>
      <c r="AFG344" s="35"/>
      <c r="AFH344" s="35"/>
      <c r="AFI344" s="35"/>
      <c r="AFJ344" s="35"/>
      <c r="AFK344" s="35"/>
      <c r="AFL344" s="35"/>
      <c r="AFM344" s="35"/>
      <c r="AFN344" s="35"/>
      <c r="AFO344" s="35"/>
      <c r="AFP344" s="35"/>
      <c r="AFQ344" s="35"/>
      <c r="AFR344" s="35"/>
      <c r="AFS344" s="35"/>
      <c r="AFT344" s="35"/>
      <c r="AFU344" s="35"/>
      <c r="AFV344" s="35"/>
      <c r="AFW344" s="35"/>
      <c r="AFX344" s="35"/>
      <c r="AFY344" s="35"/>
      <c r="AFZ344" s="35"/>
      <c r="AGA344" s="35"/>
      <c r="AGB344" s="35"/>
      <c r="AGC344" s="35"/>
      <c r="AGD344" s="35"/>
      <c r="AGE344" s="35"/>
      <c r="AGF344" s="35"/>
      <c r="AGG344" s="35"/>
      <c r="AGH344" s="35"/>
      <c r="AGI344" s="35"/>
      <c r="AGJ344" s="35"/>
      <c r="AGK344" s="35"/>
      <c r="AGL344" s="35"/>
      <c r="AGM344" s="35"/>
      <c r="AGN344" s="35"/>
      <c r="AGO344" s="35"/>
      <c r="AGP344" s="35"/>
      <c r="AGQ344" s="35"/>
      <c r="AGR344" s="35"/>
      <c r="AGS344" s="35"/>
      <c r="AGT344" s="35"/>
      <c r="AGU344" s="35"/>
      <c r="AGV344" s="35"/>
      <c r="AGW344" s="35"/>
      <c r="AGX344" s="35"/>
      <c r="AGY344" s="35"/>
      <c r="AGZ344" s="35"/>
      <c r="AHA344" s="35"/>
      <c r="AHB344" s="35"/>
      <c r="AHC344" s="35"/>
      <c r="AHD344" s="35"/>
      <c r="AHE344" s="35"/>
      <c r="AHF344" s="35"/>
      <c r="AHG344" s="35"/>
      <c r="AHH344" s="35"/>
      <c r="AHI344" s="35"/>
      <c r="AHJ344" s="35"/>
      <c r="AHK344" s="35"/>
      <c r="AHL344" s="35"/>
      <c r="AHM344" s="35"/>
      <c r="AHN344" s="35"/>
      <c r="AHO344" s="35"/>
      <c r="AHP344" s="35"/>
      <c r="AHQ344" s="35"/>
      <c r="AHR344" s="35"/>
      <c r="AHS344" s="35"/>
      <c r="AHT344" s="35"/>
      <c r="AHU344" s="35"/>
      <c r="AHV344" s="35"/>
      <c r="AHW344" s="35"/>
      <c r="AHX344" s="35"/>
      <c r="AHY344" s="35"/>
      <c r="AHZ344" s="35"/>
      <c r="AIA344" s="35"/>
      <c r="AIB344" s="35"/>
      <c r="AIC344" s="35"/>
      <c r="AID344" s="35"/>
      <c r="AIE344" s="35"/>
      <c r="AIF344" s="35"/>
      <c r="AIG344" s="35"/>
      <c r="AIH344" s="35"/>
      <c r="AII344" s="35"/>
      <c r="AIJ344" s="35"/>
      <c r="AIK344" s="35"/>
      <c r="AIL344" s="35"/>
      <c r="AIM344" s="35"/>
      <c r="AIN344" s="35"/>
      <c r="AIO344" s="35"/>
      <c r="AIP344" s="35"/>
      <c r="AIQ344" s="35"/>
      <c r="AIR344" s="35"/>
      <c r="AIS344" s="35"/>
      <c r="AIT344" s="35"/>
      <c r="AIU344" s="35"/>
      <c r="AIV344" s="35"/>
      <c r="AIW344" s="35"/>
      <c r="AIX344" s="35"/>
      <c r="AIY344" s="35"/>
      <c r="AIZ344" s="35"/>
      <c r="AJA344" s="35"/>
      <c r="AJB344" s="35"/>
      <c r="AJC344" s="35"/>
      <c r="AJD344" s="35"/>
      <c r="AJE344" s="35"/>
      <c r="AJF344" s="35"/>
      <c r="AJG344" s="35"/>
      <c r="AJH344" s="35"/>
      <c r="AJI344" s="35"/>
      <c r="AJJ344" s="35"/>
      <c r="AJK344" s="35"/>
      <c r="AJL344" s="35"/>
      <c r="AJM344" s="35"/>
      <c r="AJN344" s="35"/>
      <c r="AJO344" s="35"/>
      <c r="AJP344" s="35"/>
      <c r="AJQ344" s="35"/>
      <c r="AJR344" s="35"/>
      <c r="AJS344" s="35"/>
      <c r="AJT344" s="35"/>
      <c r="AJU344" s="35"/>
      <c r="AJV344" s="35"/>
      <c r="AJW344" s="35"/>
      <c r="AJX344" s="35"/>
      <c r="AJY344" s="35"/>
      <c r="AJZ344" s="35"/>
      <c r="AKA344" s="35"/>
      <c r="AKB344" s="35"/>
      <c r="AKC344" s="35"/>
      <c r="AKD344" s="35"/>
      <c r="AKE344" s="35"/>
      <c r="AKF344" s="35"/>
      <c r="AKG344" s="35"/>
      <c r="AKH344" s="35"/>
      <c r="AKI344" s="35"/>
      <c r="AKJ344" s="35"/>
      <c r="AKK344" s="35"/>
      <c r="AKL344" s="35"/>
      <c r="AKM344" s="35"/>
      <c r="AKN344" s="35"/>
      <c r="AKO344" s="35"/>
      <c r="AKP344" s="35"/>
      <c r="AKQ344" s="35"/>
      <c r="AKR344" s="35"/>
      <c r="AKS344" s="35"/>
      <c r="AKT344" s="35"/>
      <c r="AKU344" s="35"/>
      <c r="AKV344" s="35"/>
      <c r="AKW344" s="35"/>
      <c r="AKX344" s="35"/>
      <c r="AKY344" s="35"/>
      <c r="AKZ344" s="35"/>
      <c r="ALA344" s="35"/>
      <c r="ALB344" s="35"/>
      <c r="ALC344" s="35"/>
      <c r="ALD344" s="35"/>
      <c r="ALE344" s="35"/>
      <c r="ALF344" s="35"/>
      <c r="ALG344" s="35"/>
      <c r="ALH344" s="35"/>
      <c r="ALI344" s="35"/>
      <c r="ALJ344" s="35"/>
      <c r="ALK344" s="35"/>
      <c r="ALL344" s="35"/>
      <c r="ALM344" s="35"/>
      <c r="ALN344" s="35"/>
      <c r="ALO344" s="35"/>
      <c r="ALP344" s="35"/>
      <c r="ALQ344" s="35"/>
      <c r="ALR344" s="35"/>
      <c r="ALS344" s="35"/>
      <c r="ALT344" s="35"/>
      <c r="ALU344" s="35"/>
      <c r="ALV344" s="35"/>
      <c r="ALW344" s="35"/>
      <c r="ALX344" s="35"/>
      <c r="ALY344" s="35"/>
      <c r="ALZ344" s="35"/>
      <c r="AMA344" s="35"/>
    </row>
    <row r="345" spans="14:1015">
      <c r="N345" s="3">
        <f>Y345*info!T$4+AC345*info!T$5+AG345*info!T$6+AK345*info!T$7+N344</f>
        <v>10.811999999999987</v>
      </c>
      <c r="P345" s="45">
        <v>305</v>
      </c>
      <c r="Q345" s="131"/>
      <c r="R345" s="131"/>
      <c r="S345" s="161">
        <f t="shared" si="157"/>
        <v>5.6761264822134408E-2</v>
      </c>
      <c r="T345" s="169">
        <f>AA344*$AA$30*$AA$34*(1-$AA$32)+AE344*$AE$30*$AE$34*(1-$AE$32)+AI344*$AI$30*$AI$34*(1-$AI$32)+AM344*$AM$30*$AM$34*(1-$AM$32)+AQ344*$AQ$30*$AQ$34*(1-$AQ$32)+AU344*$AU$30*$AU$34*(1-$AU$32)+Q345-R345+AW344+AX344+Advance!G319</f>
        <v>0.55649999999999999</v>
      </c>
      <c r="U345" s="132">
        <f t="shared" si="166"/>
        <v>0</v>
      </c>
      <c r="V345" s="165">
        <f t="shared" si="145"/>
        <v>0.55649999999999999</v>
      </c>
      <c r="W345" s="166">
        <f t="shared" si="158"/>
        <v>21.599999999999998</v>
      </c>
      <c r="X345" s="49"/>
      <c r="Y345" s="42">
        <f t="shared" si="137"/>
        <v>0</v>
      </c>
      <c r="Z345" s="46">
        <f t="shared" si="159"/>
        <v>0</v>
      </c>
      <c r="AA345" s="47">
        <f t="shared" si="146"/>
        <v>50</v>
      </c>
      <c r="AB345" s="48">
        <f t="shared" si="147"/>
        <v>0.55649999999999999</v>
      </c>
      <c r="AC345" s="49">
        <f t="shared" si="148"/>
        <v>0</v>
      </c>
      <c r="AD345" s="46">
        <f t="shared" si="160"/>
        <v>0</v>
      </c>
      <c r="AE345" s="46">
        <f t="shared" si="149"/>
        <v>100</v>
      </c>
      <c r="AF345" s="50">
        <f t="shared" si="138"/>
        <v>0.55649999999999999</v>
      </c>
      <c r="AG345" s="42">
        <f t="shared" si="161"/>
        <v>4</v>
      </c>
      <c r="AH345" s="46">
        <f t="shared" si="162"/>
        <v>-4</v>
      </c>
      <c r="AI345" s="46">
        <f t="shared" si="150"/>
        <v>200</v>
      </c>
      <c r="AJ345" s="50">
        <f t="shared" si="139"/>
        <v>0.46050000000000002</v>
      </c>
      <c r="AK345" s="42">
        <f t="shared" si="151"/>
        <v>12</v>
      </c>
      <c r="AL345" s="46">
        <f t="shared" si="163"/>
        <v>-10</v>
      </c>
      <c r="AM345" s="46">
        <f t="shared" si="152"/>
        <v>425</v>
      </c>
      <c r="AN345" s="50">
        <f t="shared" si="140"/>
        <v>2.8500000000000081E-2</v>
      </c>
      <c r="AO345" s="42">
        <f t="shared" si="153"/>
        <v>0</v>
      </c>
      <c r="AP345" s="46">
        <f t="shared" si="164"/>
        <v>0</v>
      </c>
      <c r="AQ345" s="46">
        <f t="shared" si="154"/>
        <v>0</v>
      </c>
      <c r="AR345" s="50">
        <f t="shared" si="141"/>
        <v>2.8500000000000081E-2</v>
      </c>
      <c r="AS345" s="42">
        <f t="shared" si="155"/>
        <v>0</v>
      </c>
      <c r="AT345" s="46">
        <f t="shared" si="165"/>
        <v>0</v>
      </c>
      <c r="AU345" s="46">
        <f t="shared" si="156"/>
        <v>0</v>
      </c>
      <c r="AV345" s="51">
        <f t="shared" si="142"/>
        <v>2.8500000000000081E-2</v>
      </c>
      <c r="AW345" s="42">
        <f t="shared" si="143"/>
        <v>0</v>
      </c>
      <c r="AX345" s="43">
        <f t="shared" si="144"/>
        <v>2.8500000000000081E-2</v>
      </c>
      <c r="AY345" s="42">
        <f t="shared" si="167"/>
        <v>775</v>
      </c>
      <c r="AZ345" s="52">
        <f t="shared" si="168"/>
        <v>21.599999999999998</v>
      </c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  <c r="QQ345" s="35"/>
      <c r="QR345" s="35"/>
      <c r="QS345" s="35"/>
      <c r="QT345" s="35"/>
      <c r="QU345" s="35"/>
      <c r="QV345" s="35"/>
      <c r="QW345" s="35"/>
      <c r="QX345" s="35"/>
      <c r="QY345" s="35"/>
      <c r="QZ345" s="35"/>
      <c r="RA345" s="35"/>
      <c r="RB345" s="35"/>
      <c r="RC345" s="35"/>
      <c r="RD345" s="35"/>
      <c r="RE345" s="35"/>
      <c r="RF345" s="35"/>
      <c r="RG345" s="35"/>
      <c r="RH345" s="35"/>
      <c r="RI345" s="35"/>
      <c r="RJ345" s="35"/>
      <c r="RK345" s="35"/>
      <c r="RL345" s="35"/>
      <c r="RM345" s="35"/>
      <c r="RN345" s="35"/>
      <c r="RO345" s="35"/>
      <c r="RP345" s="35"/>
      <c r="RQ345" s="35"/>
      <c r="RR345" s="35"/>
      <c r="RS345" s="35"/>
      <c r="RT345" s="35"/>
      <c r="RU345" s="35"/>
      <c r="RV345" s="35"/>
      <c r="RW345" s="35"/>
      <c r="RX345" s="35"/>
      <c r="RY345" s="35"/>
      <c r="RZ345" s="35"/>
      <c r="SA345" s="35"/>
      <c r="SB345" s="35"/>
      <c r="SC345" s="35"/>
      <c r="SD345" s="35"/>
      <c r="SE345" s="35"/>
      <c r="SF345" s="35"/>
      <c r="SG345" s="35"/>
      <c r="SH345" s="35"/>
      <c r="SI345" s="35"/>
      <c r="SJ345" s="35"/>
      <c r="SK345" s="35"/>
      <c r="SL345" s="35"/>
      <c r="SM345" s="35"/>
      <c r="SN345" s="35"/>
      <c r="SO345" s="35"/>
      <c r="SP345" s="35"/>
      <c r="SQ345" s="35"/>
      <c r="SR345" s="35"/>
      <c r="SS345" s="35"/>
      <c r="ST345" s="35"/>
      <c r="SU345" s="35"/>
      <c r="SV345" s="35"/>
      <c r="SW345" s="35"/>
      <c r="SX345" s="35"/>
      <c r="SY345" s="35"/>
      <c r="SZ345" s="35"/>
      <c r="TA345" s="35"/>
      <c r="TB345" s="35"/>
      <c r="TC345" s="35"/>
      <c r="TD345" s="35"/>
      <c r="TE345" s="35"/>
      <c r="TF345" s="35"/>
      <c r="TG345" s="35"/>
      <c r="TH345" s="35"/>
      <c r="TI345" s="35"/>
      <c r="TJ345" s="35"/>
      <c r="TK345" s="35"/>
      <c r="TL345" s="35"/>
      <c r="TM345" s="35"/>
      <c r="TN345" s="35"/>
      <c r="TO345" s="35"/>
      <c r="TP345" s="35"/>
      <c r="TQ345" s="35"/>
      <c r="TR345" s="35"/>
      <c r="TS345" s="35"/>
      <c r="TT345" s="35"/>
      <c r="TU345" s="35"/>
      <c r="TV345" s="35"/>
      <c r="TW345" s="35"/>
      <c r="TX345" s="35"/>
      <c r="TY345" s="35"/>
      <c r="TZ345" s="35"/>
      <c r="UA345" s="35"/>
      <c r="UB345" s="35"/>
      <c r="UC345" s="35"/>
      <c r="UD345" s="35"/>
      <c r="UE345" s="35"/>
      <c r="UF345" s="35"/>
      <c r="UG345" s="35"/>
      <c r="UH345" s="35"/>
      <c r="UI345" s="35"/>
      <c r="UJ345" s="35"/>
      <c r="UK345" s="35"/>
      <c r="UL345" s="35"/>
      <c r="UM345" s="35"/>
      <c r="UN345" s="35"/>
      <c r="UO345" s="35"/>
      <c r="UP345" s="35"/>
      <c r="UQ345" s="35"/>
      <c r="UR345" s="35"/>
      <c r="US345" s="35"/>
      <c r="UT345" s="35"/>
      <c r="UU345" s="35"/>
      <c r="UV345" s="35"/>
      <c r="UW345" s="35"/>
      <c r="UX345" s="35"/>
      <c r="UY345" s="35"/>
      <c r="UZ345" s="35"/>
      <c r="VA345" s="35"/>
      <c r="VB345" s="35"/>
      <c r="VC345" s="35"/>
      <c r="VD345" s="35"/>
      <c r="VE345" s="35"/>
      <c r="VF345" s="35"/>
      <c r="VG345" s="35"/>
      <c r="VH345" s="35"/>
      <c r="VI345" s="35"/>
      <c r="VJ345" s="35"/>
      <c r="VK345" s="35"/>
      <c r="VL345" s="35"/>
      <c r="VM345" s="35"/>
      <c r="VN345" s="35"/>
      <c r="VO345" s="35"/>
      <c r="VP345" s="35"/>
      <c r="VQ345" s="35"/>
      <c r="VR345" s="35"/>
      <c r="VS345" s="35"/>
      <c r="VT345" s="35"/>
      <c r="VU345" s="35"/>
      <c r="VV345" s="35"/>
      <c r="VW345" s="35"/>
      <c r="VX345" s="35"/>
      <c r="VY345" s="35"/>
      <c r="VZ345" s="35"/>
      <c r="WA345" s="35"/>
      <c r="WB345" s="35"/>
      <c r="WC345" s="35"/>
      <c r="WD345" s="35"/>
      <c r="WE345" s="35"/>
      <c r="WF345" s="35"/>
      <c r="WG345" s="35"/>
      <c r="WH345" s="35"/>
      <c r="WI345" s="35"/>
      <c r="WJ345" s="35"/>
      <c r="WK345" s="35"/>
      <c r="WL345" s="35"/>
      <c r="WM345" s="35"/>
      <c r="WN345" s="35"/>
      <c r="WO345" s="35"/>
      <c r="WP345" s="35"/>
      <c r="WQ345" s="35"/>
      <c r="WR345" s="35"/>
      <c r="WS345" s="35"/>
      <c r="WT345" s="35"/>
      <c r="WU345" s="35"/>
      <c r="WV345" s="35"/>
      <c r="WW345" s="35"/>
      <c r="WX345" s="35"/>
      <c r="WY345" s="35"/>
      <c r="WZ345" s="35"/>
      <c r="XA345" s="35"/>
      <c r="XB345" s="35"/>
      <c r="XC345" s="35"/>
      <c r="XD345" s="35"/>
      <c r="XE345" s="35"/>
      <c r="XF345" s="35"/>
      <c r="XG345" s="35"/>
      <c r="XH345" s="35"/>
      <c r="XI345" s="35"/>
      <c r="XJ345" s="35"/>
      <c r="XK345" s="35"/>
      <c r="XL345" s="35"/>
      <c r="XM345" s="35"/>
      <c r="XN345" s="35"/>
      <c r="XO345" s="35"/>
      <c r="XP345" s="35"/>
      <c r="XQ345" s="35"/>
      <c r="XR345" s="35"/>
      <c r="XS345" s="35"/>
      <c r="XT345" s="35"/>
      <c r="XU345" s="35"/>
      <c r="XV345" s="35"/>
      <c r="XW345" s="35"/>
      <c r="XX345" s="35"/>
      <c r="XY345" s="35"/>
      <c r="XZ345" s="35"/>
      <c r="YA345" s="35"/>
      <c r="YB345" s="35"/>
      <c r="YC345" s="35"/>
      <c r="YD345" s="35"/>
      <c r="YE345" s="35"/>
      <c r="YF345" s="35"/>
      <c r="YG345" s="35"/>
      <c r="YH345" s="35"/>
      <c r="YI345" s="35"/>
      <c r="YJ345" s="35"/>
      <c r="YK345" s="35"/>
      <c r="YL345" s="35"/>
      <c r="YM345" s="35"/>
      <c r="YN345" s="35"/>
      <c r="YO345" s="35"/>
      <c r="YP345" s="35"/>
      <c r="YQ345" s="35"/>
      <c r="YR345" s="35"/>
      <c r="YS345" s="35"/>
      <c r="YT345" s="35"/>
      <c r="YU345" s="35"/>
      <c r="YV345" s="35"/>
      <c r="YW345" s="35"/>
      <c r="YX345" s="35"/>
      <c r="YY345" s="35"/>
      <c r="YZ345" s="35"/>
      <c r="ZA345" s="35"/>
      <c r="ZB345" s="35"/>
      <c r="ZC345" s="35"/>
      <c r="ZD345" s="35"/>
      <c r="ZE345" s="35"/>
      <c r="ZF345" s="35"/>
      <c r="ZG345" s="35"/>
      <c r="ZH345" s="35"/>
      <c r="ZI345" s="35"/>
      <c r="ZJ345" s="35"/>
      <c r="ZK345" s="35"/>
      <c r="ZL345" s="35"/>
      <c r="ZM345" s="35"/>
      <c r="ZN345" s="35"/>
      <c r="ZO345" s="35"/>
      <c r="ZP345" s="35"/>
      <c r="ZQ345" s="35"/>
      <c r="ZR345" s="35"/>
      <c r="ZS345" s="35"/>
      <c r="ZT345" s="35"/>
      <c r="ZU345" s="35"/>
      <c r="ZV345" s="35"/>
      <c r="ZW345" s="35"/>
      <c r="ZX345" s="35"/>
      <c r="ZY345" s="35"/>
      <c r="ZZ345" s="35"/>
      <c r="AAA345" s="35"/>
      <c r="AAB345" s="35"/>
      <c r="AAC345" s="35"/>
      <c r="AAD345" s="35"/>
      <c r="AAE345" s="35"/>
      <c r="AAF345" s="35"/>
      <c r="AAG345" s="35"/>
      <c r="AAH345" s="35"/>
      <c r="AAI345" s="35"/>
      <c r="AAJ345" s="35"/>
      <c r="AAK345" s="35"/>
      <c r="AAL345" s="35"/>
      <c r="AAM345" s="35"/>
      <c r="AAN345" s="35"/>
      <c r="AAO345" s="35"/>
      <c r="AAP345" s="35"/>
      <c r="AAQ345" s="35"/>
      <c r="AAR345" s="35"/>
      <c r="AAS345" s="35"/>
      <c r="AAT345" s="35"/>
      <c r="AAU345" s="35"/>
      <c r="AAV345" s="35"/>
      <c r="AAW345" s="35"/>
      <c r="AAX345" s="35"/>
      <c r="AAY345" s="35"/>
      <c r="AAZ345" s="35"/>
      <c r="ABA345" s="35"/>
      <c r="ABB345" s="35"/>
      <c r="ABC345" s="35"/>
      <c r="ABD345" s="35"/>
      <c r="ABE345" s="35"/>
      <c r="ABF345" s="35"/>
      <c r="ABG345" s="35"/>
      <c r="ABH345" s="35"/>
      <c r="ABI345" s="35"/>
      <c r="ABJ345" s="35"/>
      <c r="ABK345" s="35"/>
      <c r="ABL345" s="35"/>
      <c r="ABM345" s="35"/>
      <c r="ABN345" s="35"/>
      <c r="ABO345" s="35"/>
      <c r="ABP345" s="35"/>
      <c r="ABQ345" s="35"/>
      <c r="ABR345" s="35"/>
      <c r="ABS345" s="35"/>
      <c r="ABT345" s="35"/>
      <c r="ABU345" s="35"/>
      <c r="ABV345" s="35"/>
      <c r="ABW345" s="35"/>
      <c r="ABX345" s="35"/>
      <c r="ABY345" s="35"/>
      <c r="ABZ345" s="35"/>
      <c r="ACA345" s="35"/>
      <c r="ACB345" s="35"/>
      <c r="ACC345" s="35"/>
      <c r="ACD345" s="35"/>
      <c r="ACE345" s="35"/>
      <c r="ACF345" s="35"/>
      <c r="ACG345" s="35"/>
      <c r="ACH345" s="35"/>
      <c r="ACI345" s="35"/>
      <c r="ACJ345" s="35"/>
      <c r="ACK345" s="35"/>
      <c r="ACL345" s="35"/>
      <c r="ACM345" s="35"/>
      <c r="ACN345" s="35"/>
      <c r="ACO345" s="35"/>
      <c r="ACP345" s="35"/>
      <c r="ACQ345" s="35"/>
      <c r="ACR345" s="35"/>
      <c r="ACS345" s="35"/>
      <c r="ACT345" s="35"/>
      <c r="ACU345" s="35"/>
      <c r="ACV345" s="35"/>
      <c r="ACW345" s="35"/>
      <c r="ACX345" s="35"/>
      <c r="ACY345" s="35"/>
      <c r="ACZ345" s="35"/>
      <c r="ADA345" s="35"/>
      <c r="ADB345" s="35"/>
      <c r="ADC345" s="35"/>
      <c r="ADD345" s="35"/>
      <c r="ADE345" s="35"/>
      <c r="ADF345" s="35"/>
      <c r="ADG345" s="35"/>
      <c r="ADH345" s="35"/>
      <c r="ADI345" s="35"/>
      <c r="ADJ345" s="35"/>
      <c r="ADK345" s="35"/>
      <c r="ADL345" s="35"/>
      <c r="ADM345" s="35"/>
      <c r="ADN345" s="35"/>
      <c r="ADO345" s="35"/>
      <c r="ADP345" s="35"/>
      <c r="ADQ345" s="35"/>
      <c r="ADR345" s="35"/>
      <c r="ADS345" s="35"/>
      <c r="ADT345" s="35"/>
      <c r="ADU345" s="35"/>
      <c r="ADV345" s="35"/>
      <c r="ADW345" s="35"/>
      <c r="ADX345" s="35"/>
      <c r="ADY345" s="35"/>
      <c r="ADZ345" s="35"/>
      <c r="AEA345" s="35"/>
      <c r="AEB345" s="35"/>
      <c r="AEC345" s="35"/>
      <c r="AED345" s="35"/>
      <c r="AEE345" s="35"/>
      <c r="AEF345" s="35"/>
      <c r="AEG345" s="35"/>
      <c r="AEH345" s="35"/>
      <c r="AEI345" s="35"/>
      <c r="AEJ345" s="35"/>
      <c r="AEK345" s="35"/>
      <c r="AEL345" s="35"/>
      <c r="AEM345" s="35"/>
      <c r="AEN345" s="35"/>
      <c r="AEO345" s="35"/>
      <c r="AEP345" s="35"/>
      <c r="AEQ345" s="35"/>
      <c r="AER345" s="35"/>
      <c r="AES345" s="35"/>
      <c r="AET345" s="35"/>
      <c r="AEU345" s="35"/>
      <c r="AEV345" s="35"/>
      <c r="AEW345" s="35"/>
      <c r="AEX345" s="35"/>
      <c r="AEY345" s="35"/>
      <c r="AEZ345" s="35"/>
      <c r="AFA345" s="35"/>
      <c r="AFB345" s="35"/>
      <c r="AFC345" s="35"/>
      <c r="AFD345" s="35"/>
      <c r="AFE345" s="35"/>
      <c r="AFF345" s="35"/>
      <c r="AFG345" s="35"/>
      <c r="AFH345" s="35"/>
      <c r="AFI345" s="35"/>
      <c r="AFJ345" s="35"/>
      <c r="AFK345" s="35"/>
      <c r="AFL345" s="35"/>
      <c r="AFM345" s="35"/>
      <c r="AFN345" s="35"/>
      <c r="AFO345" s="35"/>
      <c r="AFP345" s="35"/>
      <c r="AFQ345" s="35"/>
      <c r="AFR345" s="35"/>
      <c r="AFS345" s="35"/>
      <c r="AFT345" s="35"/>
      <c r="AFU345" s="35"/>
      <c r="AFV345" s="35"/>
      <c r="AFW345" s="35"/>
      <c r="AFX345" s="35"/>
      <c r="AFY345" s="35"/>
      <c r="AFZ345" s="35"/>
      <c r="AGA345" s="35"/>
      <c r="AGB345" s="35"/>
      <c r="AGC345" s="35"/>
      <c r="AGD345" s="35"/>
      <c r="AGE345" s="35"/>
      <c r="AGF345" s="35"/>
      <c r="AGG345" s="35"/>
      <c r="AGH345" s="35"/>
      <c r="AGI345" s="35"/>
      <c r="AGJ345" s="35"/>
      <c r="AGK345" s="35"/>
      <c r="AGL345" s="35"/>
      <c r="AGM345" s="35"/>
      <c r="AGN345" s="35"/>
      <c r="AGO345" s="35"/>
      <c r="AGP345" s="35"/>
      <c r="AGQ345" s="35"/>
      <c r="AGR345" s="35"/>
      <c r="AGS345" s="35"/>
      <c r="AGT345" s="35"/>
      <c r="AGU345" s="35"/>
      <c r="AGV345" s="35"/>
      <c r="AGW345" s="35"/>
      <c r="AGX345" s="35"/>
      <c r="AGY345" s="35"/>
      <c r="AGZ345" s="35"/>
      <c r="AHA345" s="35"/>
      <c r="AHB345" s="35"/>
      <c r="AHC345" s="35"/>
      <c r="AHD345" s="35"/>
      <c r="AHE345" s="35"/>
      <c r="AHF345" s="35"/>
      <c r="AHG345" s="35"/>
      <c r="AHH345" s="35"/>
      <c r="AHI345" s="35"/>
      <c r="AHJ345" s="35"/>
      <c r="AHK345" s="35"/>
      <c r="AHL345" s="35"/>
      <c r="AHM345" s="35"/>
      <c r="AHN345" s="35"/>
      <c r="AHO345" s="35"/>
      <c r="AHP345" s="35"/>
      <c r="AHQ345" s="35"/>
      <c r="AHR345" s="35"/>
      <c r="AHS345" s="35"/>
      <c r="AHT345" s="35"/>
      <c r="AHU345" s="35"/>
      <c r="AHV345" s="35"/>
      <c r="AHW345" s="35"/>
      <c r="AHX345" s="35"/>
      <c r="AHY345" s="35"/>
      <c r="AHZ345" s="35"/>
      <c r="AIA345" s="35"/>
      <c r="AIB345" s="35"/>
      <c r="AIC345" s="35"/>
      <c r="AID345" s="35"/>
      <c r="AIE345" s="35"/>
      <c r="AIF345" s="35"/>
      <c r="AIG345" s="35"/>
      <c r="AIH345" s="35"/>
      <c r="AII345" s="35"/>
      <c r="AIJ345" s="35"/>
      <c r="AIK345" s="35"/>
      <c r="AIL345" s="35"/>
      <c r="AIM345" s="35"/>
      <c r="AIN345" s="35"/>
      <c r="AIO345" s="35"/>
      <c r="AIP345" s="35"/>
      <c r="AIQ345" s="35"/>
      <c r="AIR345" s="35"/>
      <c r="AIS345" s="35"/>
      <c r="AIT345" s="35"/>
      <c r="AIU345" s="35"/>
      <c r="AIV345" s="35"/>
      <c r="AIW345" s="35"/>
      <c r="AIX345" s="35"/>
      <c r="AIY345" s="35"/>
      <c r="AIZ345" s="35"/>
      <c r="AJA345" s="35"/>
      <c r="AJB345" s="35"/>
      <c r="AJC345" s="35"/>
      <c r="AJD345" s="35"/>
      <c r="AJE345" s="35"/>
      <c r="AJF345" s="35"/>
      <c r="AJG345" s="35"/>
      <c r="AJH345" s="35"/>
      <c r="AJI345" s="35"/>
      <c r="AJJ345" s="35"/>
      <c r="AJK345" s="35"/>
      <c r="AJL345" s="35"/>
      <c r="AJM345" s="35"/>
      <c r="AJN345" s="35"/>
      <c r="AJO345" s="35"/>
      <c r="AJP345" s="35"/>
      <c r="AJQ345" s="35"/>
      <c r="AJR345" s="35"/>
      <c r="AJS345" s="35"/>
      <c r="AJT345" s="35"/>
      <c r="AJU345" s="35"/>
      <c r="AJV345" s="35"/>
      <c r="AJW345" s="35"/>
      <c r="AJX345" s="35"/>
      <c r="AJY345" s="35"/>
      <c r="AJZ345" s="35"/>
      <c r="AKA345" s="35"/>
      <c r="AKB345" s="35"/>
      <c r="AKC345" s="35"/>
      <c r="AKD345" s="35"/>
      <c r="AKE345" s="35"/>
      <c r="AKF345" s="35"/>
      <c r="AKG345" s="35"/>
      <c r="AKH345" s="35"/>
      <c r="AKI345" s="35"/>
      <c r="AKJ345" s="35"/>
      <c r="AKK345" s="35"/>
      <c r="AKL345" s="35"/>
      <c r="AKM345" s="35"/>
      <c r="AKN345" s="35"/>
      <c r="AKO345" s="35"/>
      <c r="AKP345" s="35"/>
      <c r="AKQ345" s="35"/>
      <c r="AKR345" s="35"/>
      <c r="AKS345" s="35"/>
      <c r="AKT345" s="35"/>
      <c r="AKU345" s="35"/>
      <c r="AKV345" s="35"/>
      <c r="AKW345" s="35"/>
      <c r="AKX345" s="35"/>
      <c r="AKY345" s="35"/>
      <c r="AKZ345" s="35"/>
      <c r="ALA345" s="35"/>
      <c r="ALB345" s="35"/>
      <c r="ALC345" s="35"/>
      <c r="ALD345" s="35"/>
      <c r="ALE345" s="35"/>
      <c r="ALF345" s="35"/>
      <c r="ALG345" s="35"/>
      <c r="ALH345" s="35"/>
      <c r="ALI345" s="35"/>
      <c r="ALJ345" s="35"/>
      <c r="ALK345" s="35"/>
      <c r="ALL345" s="35"/>
      <c r="ALM345" s="35"/>
      <c r="ALN345" s="35"/>
      <c r="ALO345" s="35"/>
      <c r="ALP345" s="35"/>
      <c r="ALQ345" s="35"/>
      <c r="ALR345" s="35"/>
      <c r="ALS345" s="35"/>
      <c r="ALT345" s="35"/>
      <c r="ALU345" s="35"/>
      <c r="ALV345" s="35"/>
      <c r="ALW345" s="35"/>
      <c r="ALX345" s="35"/>
      <c r="ALY345" s="35"/>
      <c r="ALZ345" s="35"/>
      <c r="AMA345" s="35"/>
    </row>
    <row r="346" spans="14:1015">
      <c r="N346" s="3">
        <f>Y346*info!T$4+AC346*info!T$5+AG346*info!T$6+AK346*info!T$7+N345</f>
        <v>10.873199999999986</v>
      </c>
      <c r="P346" s="45">
        <v>306</v>
      </c>
      <c r="Q346" s="131"/>
      <c r="R346" s="131"/>
      <c r="S346" s="161">
        <f t="shared" si="157"/>
        <v>5.6924901185770774E-2</v>
      </c>
      <c r="T346" s="169">
        <f>AA345*$AA$30*$AA$34*(1-$AA$32)+AE345*$AE$30*$AE$34*(1-$AE$32)+AI345*$AI$30*$AI$34*(1-$AI$32)+AM345*$AM$30*$AM$34*(1-$AM$32)+AQ345*$AQ$30*$AQ$34*(1-$AQ$32)+AU345*$AU$30*$AU$34*(1-$AU$32)+Q346-R346+AW345+AX345+Advance!G320</f>
        <v>0.56850000000000012</v>
      </c>
      <c r="U346" s="132">
        <f t="shared" si="166"/>
        <v>0</v>
      </c>
      <c r="V346" s="165">
        <f t="shared" si="145"/>
        <v>0.56850000000000012</v>
      </c>
      <c r="W346" s="166">
        <f t="shared" si="158"/>
        <v>21.744</v>
      </c>
      <c r="X346" s="49"/>
      <c r="Y346" s="42">
        <f t="shared" si="137"/>
        <v>0</v>
      </c>
      <c r="Z346" s="46">
        <f t="shared" si="159"/>
        <v>0</v>
      </c>
      <c r="AA346" s="47">
        <f t="shared" si="146"/>
        <v>50</v>
      </c>
      <c r="AB346" s="48">
        <f t="shared" si="147"/>
        <v>0.56850000000000012</v>
      </c>
      <c r="AC346" s="49">
        <f t="shared" si="148"/>
        <v>0</v>
      </c>
      <c r="AD346" s="46">
        <f t="shared" si="160"/>
        <v>0</v>
      </c>
      <c r="AE346" s="46">
        <f t="shared" si="149"/>
        <v>100</v>
      </c>
      <c r="AF346" s="50">
        <f t="shared" si="138"/>
        <v>0.56850000000000012</v>
      </c>
      <c r="AG346" s="42">
        <f t="shared" si="161"/>
        <v>5</v>
      </c>
      <c r="AH346" s="46">
        <f t="shared" si="162"/>
        <v>-5</v>
      </c>
      <c r="AI346" s="46">
        <f t="shared" si="150"/>
        <v>200</v>
      </c>
      <c r="AJ346" s="50">
        <f t="shared" si="139"/>
        <v>0.44850000000000012</v>
      </c>
      <c r="AK346" s="42">
        <f t="shared" si="151"/>
        <v>12</v>
      </c>
      <c r="AL346" s="46">
        <f t="shared" si="163"/>
        <v>-8</v>
      </c>
      <c r="AM346" s="46">
        <f t="shared" si="152"/>
        <v>429</v>
      </c>
      <c r="AN346" s="50">
        <f t="shared" si="140"/>
        <v>1.6500000000000181E-2</v>
      </c>
      <c r="AO346" s="42">
        <f t="shared" si="153"/>
        <v>0</v>
      </c>
      <c r="AP346" s="46">
        <f t="shared" si="164"/>
        <v>0</v>
      </c>
      <c r="AQ346" s="46">
        <f t="shared" si="154"/>
        <v>0</v>
      </c>
      <c r="AR346" s="50">
        <f t="shared" si="141"/>
        <v>1.6500000000000181E-2</v>
      </c>
      <c r="AS346" s="42">
        <f t="shared" si="155"/>
        <v>0</v>
      </c>
      <c r="AT346" s="46">
        <f t="shared" si="165"/>
        <v>0</v>
      </c>
      <c r="AU346" s="46">
        <f t="shared" si="156"/>
        <v>0</v>
      </c>
      <c r="AV346" s="51">
        <f t="shared" si="142"/>
        <v>1.6500000000000181E-2</v>
      </c>
      <c r="AW346" s="42">
        <f t="shared" si="143"/>
        <v>0</v>
      </c>
      <c r="AX346" s="43">
        <f t="shared" si="144"/>
        <v>1.6500000000000181E-2</v>
      </c>
      <c r="AY346" s="42">
        <f t="shared" si="167"/>
        <v>779</v>
      </c>
      <c r="AZ346" s="52">
        <f t="shared" si="168"/>
        <v>21.744</v>
      </c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  <c r="QQ346" s="35"/>
      <c r="QR346" s="35"/>
      <c r="QS346" s="35"/>
      <c r="QT346" s="35"/>
      <c r="QU346" s="35"/>
      <c r="QV346" s="35"/>
      <c r="QW346" s="35"/>
      <c r="QX346" s="35"/>
      <c r="QY346" s="35"/>
      <c r="QZ346" s="35"/>
      <c r="RA346" s="35"/>
      <c r="RB346" s="35"/>
      <c r="RC346" s="35"/>
      <c r="RD346" s="35"/>
      <c r="RE346" s="35"/>
      <c r="RF346" s="35"/>
      <c r="RG346" s="35"/>
      <c r="RH346" s="35"/>
      <c r="RI346" s="35"/>
      <c r="RJ346" s="35"/>
      <c r="RK346" s="35"/>
      <c r="RL346" s="35"/>
      <c r="RM346" s="35"/>
      <c r="RN346" s="35"/>
      <c r="RO346" s="35"/>
      <c r="RP346" s="35"/>
      <c r="RQ346" s="35"/>
      <c r="RR346" s="35"/>
      <c r="RS346" s="35"/>
      <c r="RT346" s="35"/>
      <c r="RU346" s="35"/>
      <c r="RV346" s="35"/>
      <c r="RW346" s="35"/>
      <c r="RX346" s="35"/>
      <c r="RY346" s="35"/>
      <c r="RZ346" s="35"/>
      <c r="SA346" s="35"/>
      <c r="SB346" s="35"/>
      <c r="SC346" s="35"/>
      <c r="SD346" s="35"/>
      <c r="SE346" s="35"/>
      <c r="SF346" s="35"/>
      <c r="SG346" s="35"/>
      <c r="SH346" s="35"/>
      <c r="SI346" s="35"/>
      <c r="SJ346" s="35"/>
      <c r="SK346" s="35"/>
      <c r="SL346" s="35"/>
      <c r="SM346" s="35"/>
      <c r="SN346" s="35"/>
      <c r="SO346" s="35"/>
      <c r="SP346" s="35"/>
      <c r="SQ346" s="35"/>
      <c r="SR346" s="35"/>
      <c r="SS346" s="35"/>
      <c r="ST346" s="35"/>
      <c r="SU346" s="35"/>
      <c r="SV346" s="35"/>
      <c r="SW346" s="35"/>
      <c r="SX346" s="35"/>
      <c r="SY346" s="35"/>
      <c r="SZ346" s="35"/>
      <c r="TA346" s="35"/>
      <c r="TB346" s="35"/>
      <c r="TC346" s="35"/>
      <c r="TD346" s="35"/>
      <c r="TE346" s="35"/>
      <c r="TF346" s="35"/>
      <c r="TG346" s="35"/>
      <c r="TH346" s="35"/>
      <c r="TI346" s="35"/>
      <c r="TJ346" s="35"/>
      <c r="TK346" s="35"/>
      <c r="TL346" s="35"/>
      <c r="TM346" s="35"/>
      <c r="TN346" s="35"/>
      <c r="TO346" s="35"/>
      <c r="TP346" s="35"/>
      <c r="TQ346" s="35"/>
      <c r="TR346" s="35"/>
      <c r="TS346" s="35"/>
      <c r="TT346" s="35"/>
      <c r="TU346" s="35"/>
      <c r="TV346" s="35"/>
      <c r="TW346" s="35"/>
      <c r="TX346" s="35"/>
      <c r="TY346" s="35"/>
      <c r="TZ346" s="35"/>
      <c r="UA346" s="35"/>
      <c r="UB346" s="35"/>
      <c r="UC346" s="35"/>
      <c r="UD346" s="35"/>
      <c r="UE346" s="35"/>
      <c r="UF346" s="35"/>
      <c r="UG346" s="35"/>
      <c r="UH346" s="35"/>
      <c r="UI346" s="35"/>
      <c r="UJ346" s="35"/>
      <c r="UK346" s="35"/>
      <c r="UL346" s="35"/>
      <c r="UM346" s="35"/>
      <c r="UN346" s="35"/>
      <c r="UO346" s="35"/>
      <c r="UP346" s="35"/>
      <c r="UQ346" s="35"/>
      <c r="UR346" s="35"/>
      <c r="US346" s="35"/>
      <c r="UT346" s="35"/>
      <c r="UU346" s="35"/>
      <c r="UV346" s="35"/>
      <c r="UW346" s="35"/>
      <c r="UX346" s="35"/>
      <c r="UY346" s="35"/>
      <c r="UZ346" s="35"/>
      <c r="VA346" s="35"/>
      <c r="VB346" s="35"/>
      <c r="VC346" s="35"/>
      <c r="VD346" s="35"/>
      <c r="VE346" s="35"/>
      <c r="VF346" s="35"/>
      <c r="VG346" s="35"/>
      <c r="VH346" s="35"/>
      <c r="VI346" s="35"/>
      <c r="VJ346" s="35"/>
      <c r="VK346" s="35"/>
      <c r="VL346" s="35"/>
      <c r="VM346" s="35"/>
      <c r="VN346" s="35"/>
      <c r="VO346" s="35"/>
      <c r="VP346" s="35"/>
      <c r="VQ346" s="35"/>
      <c r="VR346" s="35"/>
      <c r="VS346" s="35"/>
      <c r="VT346" s="35"/>
      <c r="VU346" s="35"/>
      <c r="VV346" s="35"/>
      <c r="VW346" s="35"/>
      <c r="VX346" s="35"/>
      <c r="VY346" s="35"/>
      <c r="VZ346" s="35"/>
      <c r="WA346" s="35"/>
      <c r="WB346" s="35"/>
      <c r="WC346" s="35"/>
      <c r="WD346" s="35"/>
      <c r="WE346" s="35"/>
      <c r="WF346" s="35"/>
      <c r="WG346" s="35"/>
      <c r="WH346" s="35"/>
      <c r="WI346" s="35"/>
      <c r="WJ346" s="35"/>
      <c r="WK346" s="35"/>
      <c r="WL346" s="35"/>
      <c r="WM346" s="35"/>
      <c r="WN346" s="35"/>
      <c r="WO346" s="35"/>
      <c r="WP346" s="35"/>
      <c r="WQ346" s="35"/>
      <c r="WR346" s="35"/>
      <c r="WS346" s="35"/>
      <c r="WT346" s="35"/>
      <c r="WU346" s="35"/>
      <c r="WV346" s="35"/>
      <c r="WW346" s="35"/>
      <c r="WX346" s="35"/>
      <c r="WY346" s="35"/>
      <c r="WZ346" s="35"/>
      <c r="XA346" s="35"/>
      <c r="XB346" s="35"/>
      <c r="XC346" s="35"/>
      <c r="XD346" s="35"/>
      <c r="XE346" s="35"/>
      <c r="XF346" s="35"/>
      <c r="XG346" s="35"/>
      <c r="XH346" s="35"/>
      <c r="XI346" s="35"/>
      <c r="XJ346" s="35"/>
      <c r="XK346" s="35"/>
      <c r="XL346" s="35"/>
      <c r="XM346" s="35"/>
      <c r="XN346" s="35"/>
      <c r="XO346" s="35"/>
      <c r="XP346" s="35"/>
      <c r="XQ346" s="35"/>
      <c r="XR346" s="35"/>
      <c r="XS346" s="35"/>
      <c r="XT346" s="35"/>
      <c r="XU346" s="35"/>
      <c r="XV346" s="35"/>
      <c r="XW346" s="35"/>
      <c r="XX346" s="35"/>
      <c r="XY346" s="35"/>
      <c r="XZ346" s="35"/>
      <c r="YA346" s="35"/>
      <c r="YB346" s="35"/>
      <c r="YC346" s="35"/>
      <c r="YD346" s="35"/>
      <c r="YE346" s="35"/>
      <c r="YF346" s="35"/>
      <c r="YG346" s="35"/>
      <c r="YH346" s="35"/>
      <c r="YI346" s="35"/>
      <c r="YJ346" s="35"/>
      <c r="YK346" s="35"/>
      <c r="YL346" s="35"/>
      <c r="YM346" s="35"/>
      <c r="YN346" s="35"/>
      <c r="YO346" s="35"/>
      <c r="YP346" s="35"/>
      <c r="YQ346" s="35"/>
      <c r="YR346" s="35"/>
      <c r="YS346" s="35"/>
      <c r="YT346" s="35"/>
      <c r="YU346" s="35"/>
      <c r="YV346" s="35"/>
      <c r="YW346" s="35"/>
      <c r="YX346" s="35"/>
      <c r="YY346" s="35"/>
      <c r="YZ346" s="35"/>
      <c r="ZA346" s="35"/>
      <c r="ZB346" s="35"/>
      <c r="ZC346" s="35"/>
      <c r="ZD346" s="35"/>
      <c r="ZE346" s="35"/>
      <c r="ZF346" s="35"/>
      <c r="ZG346" s="35"/>
      <c r="ZH346" s="35"/>
      <c r="ZI346" s="35"/>
      <c r="ZJ346" s="35"/>
      <c r="ZK346" s="35"/>
      <c r="ZL346" s="35"/>
      <c r="ZM346" s="35"/>
      <c r="ZN346" s="35"/>
      <c r="ZO346" s="35"/>
      <c r="ZP346" s="35"/>
      <c r="ZQ346" s="35"/>
      <c r="ZR346" s="35"/>
      <c r="ZS346" s="35"/>
      <c r="ZT346" s="35"/>
      <c r="ZU346" s="35"/>
      <c r="ZV346" s="35"/>
      <c r="ZW346" s="35"/>
      <c r="ZX346" s="35"/>
      <c r="ZY346" s="35"/>
      <c r="ZZ346" s="35"/>
      <c r="AAA346" s="35"/>
      <c r="AAB346" s="35"/>
      <c r="AAC346" s="35"/>
      <c r="AAD346" s="35"/>
      <c r="AAE346" s="35"/>
      <c r="AAF346" s="35"/>
      <c r="AAG346" s="35"/>
      <c r="AAH346" s="35"/>
      <c r="AAI346" s="35"/>
      <c r="AAJ346" s="35"/>
      <c r="AAK346" s="35"/>
      <c r="AAL346" s="35"/>
      <c r="AAM346" s="35"/>
      <c r="AAN346" s="35"/>
      <c r="AAO346" s="35"/>
      <c r="AAP346" s="35"/>
      <c r="AAQ346" s="35"/>
      <c r="AAR346" s="35"/>
      <c r="AAS346" s="35"/>
      <c r="AAT346" s="35"/>
      <c r="AAU346" s="35"/>
      <c r="AAV346" s="35"/>
      <c r="AAW346" s="35"/>
      <c r="AAX346" s="35"/>
      <c r="AAY346" s="35"/>
      <c r="AAZ346" s="35"/>
      <c r="ABA346" s="35"/>
      <c r="ABB346" s="35"/>
      <c r="ABC346" s="35"/>
      <c r="ABD346" s="35"/>
      <c r="ABE346" s="35"/>
      <c r="ABF346" s="35"/>
      <c r="ABG346" s="35"/>
      <c r="ABH346" s="35"/>
      <c r="ABI346" s="35"/>
      <c r="ABJ346" s="35"/>
      <c r="ABK346" s="35"/>
      <c r="ABL346" s="35"/>
      <c r="ABM346" s="35"/>
      <c r="ABN346" s="35"/>
      <c r="ABO346" s="35"/>
      <c r="ABP346" s="35"/>
      <c r="ABQ346" s="35"/>
      <c r="ABR346" s="35"/>
      <c r="ABS346" s="35"/>
      <c r="ABT346" s="35"/>
      <c r="ABU346" s="35"/>
      <c r="ABV346" s="35"/>
      <c r="ABW346" s="35"/>
      <c r="ABX346" s="35"/>
      <c r="ABY346" s="35"/>
      <c r="ABZ346" s="35"/>
      <c r="ACA346" s="35"/>
      <c r="ACB346" s="35"/>
      <c r="ACC346" s="35"/>
      <c r="ACD346" s="35"/>
      <c r="ACE346" s="35"/>
      <c r="ACF346" s="35"/>
      <c r="ACG346" s="35"/>
      <c r="ACH346" s="35"/>
      <c r="ACI346" s="35"/>
      <c r="ACJ346" s="35"/>
      <c r="ACK346" s="35"/>
      <c r="ACL346" s="35"/>
      <c r="ACM346" s="35"/>
      <c r="ACN346" s="35"/>
      <c r="ACO346" s="35"/>
      <c r="ACP346" s="35"/>
      <c r="ACQ346" s="35"/>
      <c r="ACR346" s="35"/>
      <c r="ACS346" s="35"/>
      <c r="ACT346" s="35"/>
      <c r="ACU346" s="35"/>
      <c r="ACV346" s="35"/>
      <c r="ACW346" s="35"/>
      <c r="ACX346" s="35"/>
      <c r="ACY346" s="35"/>
      <c r="ACZ346" s="35"/>
      <c r="ADA346" s="35"/>
      <c r="ADB346" s="35"/>
      <c r="ADC346" s="35"/>
      <c r="ADD346" s="35"/>
      <c r="ADE346" s="35"/>
      <c r="ADF346" s="35"/>
      <c r="ADG346" s="35"/>
      <c r="ADH346" s="35"/>
      <c r="ADI346" s="35"/>
      <c r="ADJ346" s="35"/>
      <c r="ADK346" s="35"/>
      <c r="ADL346" s="35"/>
      <c r="ADM346" s="35"/>
      <c r="ADN346" s="35"/>
      <c r="ADO346" s="35"/>
      <c r="ADP346" s="35"/>
      <c r="ADQ346" s="35"/>
      <c r="ADR346" s="35"/>
      <c r="ADS346" s="35"/>
      <c r="ADT346" s="35"/>
      <c r="ADU346" s="35"/>
      <c r="ADV346" s="35"/>
      <c r="ADW346" s="35"/>
      <c r="ADX346" s="35"/>
      <c r="ADY346" s="35"/>
      <c r="ADZ346" s="35"/>
      <c r="AEA346" s="35"/>
      <c r="AEB346" s="35"/>
      <c r="AEC346" s="35"/>
      <c r="AED346" s="35"/>
      <c r="AEE346" s="35"/>
      <c r="AEF346" s="35"/>
      <c r="AEG346" s="35"/>
      <c r="AEH346" s="35"/>
      <c r="AEI346" s="35"/>
      <c r="AEJ346" s="35"/>
      <c r="AEK346" s="35"/>
      <c r="AEL346" s="35"/>
      <c r="AEM346" s="35"/>
      <c r="AEN346" s="35"/>
      <c r="AEO346" s="35"/>
      <c r="AEP346" s="35"/>
      <c r="AEQ346" s="35"/>
      <c r="AER346" s="35"/>
      <c r="AES346" s="35"/>
      <c r="AET346" s="35"/>
      <c r="AEU346" s="35"/>
      <c r="AEV346" s="35"/>
      <c r="AEW346" s="35"/>
      <c r="AEX346" s="35"/>
      <c r="AEY346" s="35"/>
      <c r="AEZ346" s="35"/>
      <c r="AFA346" s="35"/>
      <c r="AFB346" s="35"/>
      <c r="AFC346" s="35"/>
      <c r="AFD346" s="35"/>
      <c r="AFE346" s="35"/>
      <c r="AFF346" s="35"/>
      <c r="AFG346" s="35"/>
      <c r="AFH346" s="35"/>
      <c r="AFI346" s="35"/>
      <c r="AFJ346" s="35"/>
      <c r="AFK346" s="35"/>
      <c r="AFL346" s="35"/>
      <c r="AFM346" s="35"/>
      <c r="AFN346" s="35"/>
      <c r="AFO346" s="35"/>
      <c r="AFP346" s="35"/>
      <c r="AFQ346" s="35"/>
      <c r="AFR346" s="35"/>
      <c r="AFS346" s="35"/>
      <c r="AFT346" s="35"/>
      <c r="AFU346" s="35"/>
      <c r="AFV346" s="35"/>
      <c r="AFW346" s="35"/>
      <c r="AFX346" s="35"/>
      <c r="AFY346" s="35"/>
      <c r="AFZ346" s="35"/>
      <c r="AGA346" s="35"/>
      <c r="AGB346" s="35"/>
      <c r="AGC346" s="35"/>
      <c r="AGD346" s="35"/>
      <c r="AGE346" s="35"/>
      <c r="AGF346" s="35"/>
      <c r="AGG346" s="35"/>
      <c r="AGH346" s="35"/>
      <c r="AGI346" s="35"/>
      <c r="AGJ346" s="35"/>
      <c r="AGK346" s="35"/>
      <c r="AGL346" s="35"/>
      <c r="AGM346" s="35"/>
      <c r="AGN346" s="35"/>
      <c r="AGO346" s="35"/>
      <c r="AGP346" s="35"/>
      <c r="AGQ346" s="35"/>
      <c r="AGR346" s="35"/>
      <c r="AGS346" s="35"/>
      <c r="AGT346" s="35"/>
      <c r="AGU346" s="35"/>
      <c r="AGV346" s="35"/>
      <c r="AGW346" s="35"/>
      <c r="AGX346" s="35"/>
      <c r="AGY346" s="35"/>
      <c r="AGZ346" s="35"/>
      <c r="AHA346" s="35"/>
      <c r="AHB346" s="35"/>
      <c r="AHC346" s="35"/>
      <c r="AHD346" s="35"/>
      <c r="AHE346" s="35"/>
      <c r="AHF346" s="35"/>
      <c r="AHG346" s="35"/>
      <c r="AHH346" s="35"/>
      <c r="AHI346" s="35"/>
      <c r="AHJ346" s="35"/>
      <c r="AHK346" s="35"/>
      <c r="AHL346" s="35"/>
      <c r="AHM346" s="35"/>
      <c r="AHN346" s="35"/>
      <c r="AHO346" s="35"/>
      <c r="AHP346" s="35"/>
      <c r="AHQ346" s="35"/>
      <c r="AHR346" s="35"/>
      <c r="AHS346" s="35"/>
      <c r="AHT346" s="35"/>
      <c r="AHU346" s="35"/>
      <c r="AHV346" s="35"/>
      <c r="AHW346" s="35"/>
      <c r="AHX346" s="35"/>
      <c r="AHY346" s="35"/>
      <c r="AHZ346" s="35"/>
      <c r="AIA346" s="35"/>
      <c r="AIB346" s="35"/>
      <c r="AIC346" s="35"/>
      <c r="AID346" s="35"/>
      <c r="AIE346" s="35"/>
      <c r="AIF346" s="35"/>
      <c r="AIG346" s="35"/>
      <c r="AIH346" s="35"/>
      <c r="AII346" s="35"/>
      <c r="AIJ346" s="35"/>
      <c r="AIK346" s="35"/>
      <c r="AIL346" s="35"/>
      <c r="AIM346" s="35"/>
      <c r="AIN346" s="35"/>
      <c r="AIO346" s="35"/>
      <c r="AIP346" s="35"/>
      <c r="AIQ346" s="35"/>
      <c r="AIR346" s="35"/>
      <c r="AIS346" s="35"/>
      <c r="AIT346" s="35"/>
      <c r="AIU346" s="35"/>
      <c r="AIV346" s="35"/>
      <c r="AIW346" s="35"/>
      <c r="AIX346" s="35"/>
      <c r="AIY346" s="35"/>
      <c r="AIZ346" s="35"/>
      <c r="AJA346" s="35"/>
      <c r="AJB346" s="35"/>
      <c r="AJC346" s="35"/>
      <c r="AJD346" s="35"/>
      <c r="AJE346" s="35"/>
      <c r="AJF346" s="35"/>
      <c r="AJG346" s="35"/>
      <c r="AJH346" s="35"/>
      <c r="AJI346" s="35"/>
      <c r="AJJ346" s="35"/>
      <c r="AJK346" s="35"/>
      <c r="AJL346" s="35"/>
      <c r="AJM346" s="35"/>
      <c r="AJN346" s="35"/>
      <c r="AJO346" s="35"/>
      <c r="AJP346" s="35"/>
      <c r="AJQ346" s="35"/>
      <c r="AJR346" s="35"/>
      <c r="AJS346" s="35"/>
      <c r="AJT346" s="35"/>
      <c r="AJU346" s="35"/>
      <c r="AJV346" s="35"/>
      <c r="AJW346" s="35"/>
      <c r="AJX346" s="35"/>
      <c r="AJY346" s="35"/>
      <c r="AJZ346" s="35"/>
      <c r="AKA346" s="35"/>
      <c r="AKB346" s="35"/>
      <c r="AKC346" s="35"/>
      <c r="AKD346" s="35"/>
      <c r="AKE346" s="35"/>
      <c r="AKF346" s="35"/>
      <c r="AKG346" s="35"/>
      <c r="AKH346" s="35"/>
      <c r="AKI346" s="35"/>
      <c r="AKJ346" s="35"/>
      <c r="AKK346" s="35"/>
      <c r="AKL346" s="35"/>
      <c r="AKM346" s="35"/>
      <c r="AKN346" s="35"/>
      <c r="AKO346" s="35"/>
      <c r="AKP346" s="35"/>
      <c r="AKQ346" s="35"/>
      <c r="AKR346" s="35"/>
      <c r="AKS346" s="35"/>
      <c r="AKT346" s="35"/>
      <c r="AKU346" s="35"/>
      <c r="AKV346" s="35"/>
      <c r="AKW346" s="35"/>
      <c r="AKX346" s="35"/>
      <c r="AKY346" s="35"/>
      <c r="AKZ346" s="35"/>
      <c r="ALA346" s="35"/>
      <c r="ALB346" s="35"/>
      <c r="ALC346" s="35"/>
      <c r="ALD346" s="35"/>
      <c r="ALE346" s="35"/>
      <c r="ALF346" s="35"/>
      <c r="ALG346" s="35"/>
      <c r="ALH346" s="35"/>
      <c r="ALI346" s="35"/>
      <c r="ALJ346" s="35"/>
      <c r="ALK346" s="35"/>
      <c r="ALL346" s="35"/>
      <c r="ALM346" s="35"/>
      <c r="ALN346" s="35"/>
      <c r="ALO346" s="35"/>
      <c r="ALP346" s="35"/>
      <c r="ALQ346" s="35"/>
      <c r="ALR346" s="35"/>
      <c r="ALS346" s="35"/>
      <c r="ALT346" s="35"/>
      <c r="ALU346" s="35"/>
      <c r="ALV346" s="35"/>
      <c r="ALW346" s="35"/>
      <c r="ALX346" s="35"/>
      <c r="ALY346" s="35"/>
      <c r="ALZ346" s="35"/>
      <c r="AMA346" s="35"/>
    </row>
    <row r="347" spans="14:1015">
      <c r="N347" s="3">
        <f>Y347*info!T$4+AC347*info!T$5+AG347*info!T$6+AK347*info!T$7+N346</f>
        <v>10.930799999999987</v>
      </c>
      <c r="P347" s="45">
        <v>307</v>
      </c>
      <c r="Q347" s="131"/>
      <c r="R347" s="131"/>
      <c r="S347" s="161">
        <f t="shared" si="157"/>
        <v>5.7252173913043491E-2</v>
      </c>
      <c r="T347" s="169">
        <f>AA346*$AA$30*$AA$34*(1-$AA$32)+AE346*$AE$30*$AE$34*(1-$AE$32)+AI346*$AI$30*$AI$34*(1-$AI$32)+AM346*$AM$30*$AM$34*(1-$AM$32)+AQ346*$AQ$30*$AQ$34*(1-$AQ$32)+AU346*$AU$30*$AU$34*(1-$AU$32)+Q347-R347+AW346+AX346+Advance!G321</f>
        <v>0.56010000000000015</v>
      </c>
      <c r="U347" s="132">
        <f t="shared" si="166"/>
        <v>0</v>
      </c>
      <c r="V347" s="165">
        <f t="shared" si="145"/>
        <v>0.56010000000000015</v>
      </c>
      <c r="W347" s="166">
        <f t="shared" si="158"/>
        <v>21.852</v>
      </c>
      <c r="X347" s="49"/>
      <c r="Y347" s="42">
        <f t="shared" si="137"/>
        <v>0</v>
      </c>
      <c r="Z347" s="46">
        <f t="shared" si="159"/>
        <v>0</v>
      </c>
      <c r="AA347" s="47">
        <f t="shared" si="146"/>
        <v>50</v>
      </c>
      <c r="AB347" s="48">
        <f t="shared" si="147"/>
        <v>0.56010000000000015</v>
      </c>
      <c r="AC347" s="49">
        <f t="shared" si="148"/>
        <v>0</v>
      </c>
      <c r="AD347" s="46">
        <f t="shared" si="160"/>
        <v>0</v>
      </c>
      <c r="AE347" s="46">
        <f t="shared" si="149"/>
        <v>100</v>
      </c>
      <c r="AF347" s="50">
        <f t="shared" si="138"/>
        <v>0.56010000000000015</v>
      </c>
      <c r="AG347" s="42">
        <f t="shared" si="161"/>
        <v>4</v>
      </c>
      <c r="AH347" s="46">
        <f t="shared" si="162"/>
        <v>-4</v>
      </c>
      <c r="AI347" s="46">
        <f t="shared" si="150"/>
        <v>200</v>
      </c>
      <c r="AJ347" s="50">
        <f t="shared" si="139"/>
        <v>0.46410000000000018</v>
      </c>
      <c r="AK347" s="42">
        <f t="shared" si="151"/>
        <v>12</v>
      </c>
      <c r="AL347" s="46">
        <f t="shared" si="163"/>
        <v>-9</v>
      </c>
      <c r="AM347" s="46">
        <f t="shared" si="152"/>
        <v>432</v>
      </c>
      <c r="AN347" s="50">
        <f t="shared" si="140"/>
        <v>3.2100000000000239E-2</v>
      </c>
      <c r="AO347" s="42">
        <f t="shared" si="153"/>
        <v>0</v>
      </c>
      <c r="AP347" s="46">
        <f t="shared" si="164"/>
        <v>0</v>
      </c>
      <c r="AQ347" s="46">
        <f t="shared" si="154"/>
        <v>0</v>
      </c>
      <c r="AR347" s="50">
        <f t="shared" si="141"/>
        <v>3.2100000000000239E-2</v>
      </c>
      <c r="AS347" s="42">
        <f t="shared" si="155"/>
        <v>0</v>
      </c>
      <c r="AT347" s="46">
        <f t="shared" si="165"/>
        <v>0</v>
      </c>
      <c r="AU347" s="46">
        <f t="shared" si="156"/>
        <v>0</v>
      </c>
      <c r="AV347" s="51">
        <f t="shared" si="142"/>
        <v>3.2100000000000239E-2</v>
      </c>
      <c r="AW347" s="42">
        <f t="shared" si="143"/>
        <v>0</v>
      </c>
      <c r="AX347" s="43">
        <f t="shared" si="144"/>
        <v>3.2100000000000239E-2</v>
      </c>
      <c r="AY347" s="42">
        <f t="shared" si="167"/>
        <v>782</v>
      </c>
      <c r="AZ347" s="52">
        <f t="shared" si="168"/>
        <v>21.852</v>
      </c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  <c r="QN347" s="35"/>
      <c r="QO347" s="35"/>
      <c r="QP347" s="35"/>
      <c r="QQ347" s="35"/>
      <c r="QR347" s="35"/>
      <c r="QS347" s="35"/>
      <c r="QT347" s="35"/>
      <c r="QU347" s="35"/>
      <c r="QV347" s="35"/>
      <c r="QW347" s="35"/>
      <c r="QX347" s="35"/>
      <c r="QY347" s="35"/>
      <c r="QZ347" s="35"/>
      <c r="RA347" s="35"/>
      <c r="RB347" s="35"/>
      <c r="RC347" s="35"/>
      <c r="RD347" s="35"/>
      <c r="RE347" s="35"/>
      <c r="RF347" s="35"/>
      <c r="RG347" s="35"/>
      <c r="RH347" s="35"/>
      <c r="RI347" s="35"/>
      <c r="RJ347" s="35"/>
      <c r="RK347" s="35"/>
      <c r="RL347" s="35"/>
      <c r="RM347" s="35"/>
      <c r="RN347" s="35"/>
      <c r="RO347" s="35"/>
      <c r="RP347" s="35"/>
      <c r="RQ347" s="35"/>
      <c r="RR347" s="35"/>
      <c r="RS347" s="35"/>
      <c r="RT347" s="35"/>
      <c r="RU347" s="35"/>
      <c r="RV347" s="35"/>
      <c r="RW347" s="35"/>
      <c r="RX347" s="35"/>
      <c r="RY347" s="35"/>
      <c r="RZ347" s="35"/>
      <c r="SA347" s="35"/>
      <c r="SB347" s="35"/>
      <c r="SC347" s="35"/>
      <c r="SD347" s="35"/>
      <c r="SE347" s="35"/>
      <c r="SF347" s="35"/>
      <c r="SG347" s="35"/>
      <c r="SH347" s="35"/>
      <c r="SI347" s="35"/>
      <c r="SJ347" s="35"/>
      <c r="SK347" s="35"/>
      <c r="SL347" s="35"/>
      <c r="SM347" s="35"/>
      <c r="SN347" s="35"/>
      <c r="SO347" s="35"/>
      <c r="SP347" s="35"/>
      <c r="SQ347" s="35"/>
      <c r="SR347" s="35"/>
      <c r="SS347" s="35"/>
      <c r="ST347" s="35"/>
      <c r="SU347" s="35"/>
      <c r="SV347" s="35"/>
      <c r="SW347" s="35"/>
      <c r="SX347" s="35"/>
      <c r="SY347" s="35"/>
      <c r="SZ347" s="35"/>
      <c r="TA347" s="35"/>
      <c r="TB347" s="35"/>
      <c r="TC347" s="35"/>
      <c r="TD347" s="35"/>
      <c r="TE347" s="35"/>
      <c r="TF347" s="35"/>
      <c r="TG347" s="35"/>
      <c r="TH347" s="35"/>
      <c r="TI347" s="35"/>
      <c r="TJ347" s="35"/>
      <c r="TK347" s="35"/>
      <c r="TL347" s="35"/>
      <c r="TM347" s="35"/>
      <c r="TN347" s="35"/>
      <c r="TO347" s="35"/>
      <c r="TP347" s="35"/>
      <c r="TQ347" s="35"/>
      <c r="TR347" s="35"/>
      <c r="TS347" s="35"/>
      <c r="TT347" s="35"/>
      <c r="TU347" s="35"/>
      <c r="TV347" s="35"/>
      <c r="TW347" s="35"/>
      <c r="TX347" s="35"/>
      <c r="TY347" s="35"/>
      <c r="TZ347" s="35"/>
      <c r="UA347" s="35"/>
      <c r="UB347" s="35"/>
      <c r="UC347" s="35"/>
      <c r="UD347" s="35"/>
      <c r="UE347" s="35"/>
      <c r="UF347" s="35"/>
      <c r="UG347" s="35"/>
      <c r="UH347" s="35"/>
      <c r="UI347" s="35"/>
      <c r="UJ347" s="35"/>
      <c r="UK347" s="35"/>
      <c r="UL347" s="35"/>
      <c r="UM347" s="35"/>
      <c r="UN347" s="35"/>
      <c r="UO347" s="35"/>
      <c r="UP347" s="35"/>
      <c r="UQ347" s="35"/>
      <c r="UR347" s="35"/>
      <c r="US347" s="35"/>
      <c r="UT347" s="35"/>
      <c r="UU347" s="35"/>
      <c r="UV347" s="35"/>
      <c r="UW347" s="35"/>
      <c r="UX347" s="35"/>
      <c r="UY347" s="35"/>
      <c r="UZ347" s="35"/>
      <c r="VA347" s="35"/>
      <c r="VB347" s="35"/>
      <c r="VC347" s="35"/>
      <c r="VD347" s="35"/>
      <c r="VE347" s="35"/>
      <c r="VF347" s="35"/>
      <c r="VG347" s="35"/>
      <c r="VH347" s="35"/>
      <c r="VI347" s="35"/>
      <c r="VJ347" s="35"/>
      <c r="VK347" s="35"/>
      <c r="VL347" s="35"/>
      <c r="VM347" s="35"/>
      <c r="VN347" s="35"/>
      <c r="VO347" s="35"/>
      <c r="VP347" s="35"/>
      <c r="VQ347" s="35"/>
      <c r="VR347" s="35"/>
      <c r="VS347" s="35"/>
      <c r="VT347" s="35"/>
      <c r="VU347" s="35"/>
      <c r="VV347" s="35"/>
      <c r="VW347" s="35"/>
      <c r="VX347" s="35"/>
      <c r="VY347" s="35"/>
      <c r="VZ347" s="35"/>
      <c r="WA347" s="35"/>
      <c r="WB347" s="35"/>
      <c r="WC347" s="35"/>
      <c r="WD347" s="35"/>
      <c r="WE347" s="35"/>
      <c r="WF347" s="35"/>
      <c r="WG347" s="35"/>
      <c r="WH347" s="35"/>
      <c r="WI347" s="35"/>
      <c r="WJ347" s="35"/>
      <c r="WK347" s="35"/>
      <c r="WL347" s="35"/>
      <c r="WM347" s="35"/>
      <c r="WN347" s="35"/>
      <c r="WO347" s="35"/>
      <c r="WP347" s="35"/>
      <c r="WQ347" s="35"/>
      <c r="WR347" s="35"/>
      <c r="WS347" s="35"/>
      <c r="WT347" s="35"/>
      <c r="WU347" s="35"/>
      <c r="WV347" s="35"/>
      <c r="WW347" s="35"/>
      <c r="WX347" s="35"/>
      <c r="WY347" s="35"/>
      <c r="WZ347" s="35"/>
      <c r="XA347" s="35"/>
      <c r="XB347" s="35"/>
      <c r="XC347" s="35"/>
      <c r="XD347" s="35"/>
      <c r="XE347" s="35"/>
      <c r="XF347" s="35"/>
      <c r="XG347" s="35"/>
      <c r="XH347" s="35"/>
      <c r="XI347" s="35"/>
      <c r="XJ347" s="35"/>
      <c r="XK347" s="35"/>
      <c r="XL347" s="35"/>
      <c r="XM347" s="35"/>
      <c r="XN347" s="35"/>
      <c r="XO347" s="35"/>
      <c r="XP347" s="35"/>
      <c r="XQ347" s="35"/>
      <c r="XR347" s="35"/>
      <c r="XS347" s="35"/>
      <c r="XT347" s="35"/>
      <c r="XU347" s="35"/>
      <c r="XV347" s="35"/>
      <c r="XW347" s="35"/>
      <c r="XX347" s="35"/>
      <c r="XY347" s="35"/>
      <c r="XZ347" s="35"/>
      <c r="YA347" s="35"/>
      <c r="YB347" s="35"/>
      <c r="YC347" s="35"/>
      <c r="YD347" s="35"/>
      <c r="YE347" s="35"/>
      <c r="YF347" s="35"/>
      <c r="YG347" s="35"/>
      <c r="YH347" s="35"/>
      <c r="YI347" s="35"/>
      <c r="YJ347" s="35"/>
      <c r="YK347" s="35"/>
      <c r="YL347" s="35"/>
      <c r="YM347" s="35"/>
      <c r="YN347" s="35"/>
      <c r="YO347" s="35"/>
      <c r="YP347" s="35"/>
      <c r="YQ347" s="35"/>
      <c r="YR347" s="35"/>
      <c r="YS347" s="35"/>
      <c r="YT347" s="35"/>
      <c r="YU347" s="35"/>
      <c r="YV347" s="35"/>
      <c r="YW347" s="35"/>
      <c r="YX347" s="35"/>
      <c r="YY347" s="35"/>
      <c r="YZ347" s="35"/>
      <c r="ZA347" s="35"/>
      <c r="ZB347" s="35"/>
      <c r="ZC347" s="35"/>
      <c r="ZD347" s="35"/>
      <c r="ZE347" s="35"/>
      <c r="ZF347" s="35"/>
      <c r="ZG347" s="35"/>
      <c r="ZH347" s="35"/>
      <c r="ZI347" s="35"/>
      <c r="ZJ347" s="35"/>
      <c r="ZK347" s="35"/>
      <c r="ZL347" s="35"/>
      <c r="ZM347" s="35"/>
      <c r="ZN347" s="35"/>
      <c r="ZO347" s="35"/>
      <c r="ZP347" s="35"/>
      <c r="ZQ347" s="35"/>
      <c r="ZR347" s="35"/>
      <c r="ZS347" s="35"/>
      <c r="ZT347" s="35"/>
      <c r="ZU347" s="35"/>
      <c r="ZV347" s="35"/>
      <c r="ZW347" s="35"/>
      <c r="ZX347" s="35"/>
      <c r="ZY347" s="35"/>
      <c r="ZZ347" s="35"/>
      <c r="AAA347" s="35"/>
      <c r="AAB347" s="35"/>
      <c r="AAC347" s="35"/>
      <c r="AAD347" s="35"/>
      <c r="AAE347" s="35"/>
      <c r="AAF347" s="35"/>
      <c r="AAG347" s="35"/>
      <c r="AAH347" s="35"/>
      <c r="AAI347" s="35"/>
      <c r="AAJ347" s="35"/>
      <c r="AAK347" s="35"/>
      <c r="AAL347" s="35"/>
      <c r="AAM347" s="35"/>
      <c r="AAN347" s="35"/>
      <c r="AAO347" s="35"/>
      <c r="AAP347" s="35"/>
      <c r="AAQ347" s="35"/>
      <c r="AAR347" s="35"/>
      <c r="AAS347" s="35"/>
      <c r="AAT347" s="35"/>
      <c r="AAU347" s="35"/>
      <c r="AAV347" s="35"/>
      <c r="AAW347" s="35"/>
      <c r="AAX347" s="35"/>
      <c r="AAY347" s="35"/>
      <c r="AAZ347" s="35"/>
      <c r="ABA347" s="35"/>
      <c r="ABB347" s="35"/>
      <c r="ABC347" s="35"/>
      <c r="ABD347" s="35"/>
      <c r="ABE347" s="35"/>
      <c r="ABF347" s="35"/>
      <c r="ABG347" s="35"/>
      <c r="ABH347" s="35"/>
      <c r="ABI347" s="35"/>
      <c r="ABJ347" s="35"/>
      <c r="ABK347" s="35"/>
      <c r="ABL347" s="35"/>
      <c r="ABM347" s="35"/>
      <c r="ABN347" s="35"/>
      <c r="ABO347" s="35"/>
      <c r="ABP347" s="35"/>
      <c r="ABQ347" s="35"/>
      <c r="ABR347" s="35"/>
      <c r="ABS347" s="35"/>
      <c r="ABT347" s="35"/>
      <c r="ABU347" s="35"/>
      <c r="ABV347" s="35"/>
      <c r="ABW347" s="35"/>
      <c r="ABX347" s="35"/>
      <c r="ABY347" s="35"/>
      <c r="ABZ347" s="35"/>
      <c r="ACA347" s="35"/>
      <c r="ACB347" s="35"/>
      <c r="ACC347" s="35"/>
      <c r="ACD347" s="35"/>
      <c r="ACE347" s="35"/>
      <c r="ACF347" s="35"/>
      <c r="ACG347" s="35"/>
      <c r="ACH347" s="35"/>
      <c r="ACI347" s="35"/>
      <c r="ACJ347" s="35"/>
      <c r="ACK347" s="35"/>
      <c r="ACL347" s="35"/>
      <c r="ACM347" s="35"/>
      <c r="ACN347" s="35"/>
      <c r="ACO347" s="35"/>
      <c r="ACP347" s="35"/>
      <c r="ACQ347" s="35"/>
      <c r="ACR347" s="35"/>
      <c r="ACS347" s="35"/>
      <c r="ACT347" s="35"/>
      <c r="ACU347" s="35"/>
      <c r="ACV347" s="35"/>
      <c r="ACW347" s="35"/>
      <c r="ACX347" s="35"/>
      <c r="ACY347" s="35"/>
      <c r="ACZ347" s="35"/>
      <c r="ADA347" s="35"/>
      <c r="ADB347" s="35"/>
      <c r="ADC347" s="35"/>
      <c r="ADD347" s="35"/>
      <c r="ADE347" s="35"/>
      <c r="ADF347" s="35"/>
      <c r="ADG347" s="35"/>
      <c r="ADH347" s="35"/>
      <c r="ADI347" s="35"/>
      <c r="ADJ347" s="35"/>
      <c r="ADK347" s="35"/>
      <c r="ADL347" s="35"/>
      <c r="ADM347" s="35"/>
      <c r="ADN347" s="35"/>
      <c r="ADO347" s="35"/>
      <c r="ADP347" s="35"/>
      <c r="ADQ347" s="35"/>
      <c r="ADR347" s="35"/>
      <c r="ADS347" s="35"/>
      <c r="ADT347" s="35"/>
      <c r="ADU347" s="35"/>
      <c r="ADV347" s="35"/>
      <c r="ADW347" s="35"/>
      <c r="ADX347" s="35"/>
      <c r="ADY347" s="35"/>
      <c r="ADZ347" s="35"/>
      <c r="AEA347" s="35"/>
      <c r="AEB347" s="35"/>
      <c r="AEC347" s="35"/>
      <c r="AED347" s="35"/>
      <c r="AEE347" s="35"/>
      <c r="AEF347" s="35"/>
      <c r="AEG347" s="35"/>
      <c r="AEH347" s="35"/>
      <c r="AEI347" s="35"/>
      <c r="AEJ347" s="35"/>
      <c r="AEK347" s="35"/>
      <c r="AEL347" s="35"/>
      <c r="AEM347" s="35"/>
      <c r="AEN347" s="35"/>
      <c r="AEO347" s="35"/>
      <c r="AEP347" s="35"/>
      <c r="AEQ347" s="35"/>
      <c r="AER347" s="35"/>
      <c r="AES347" s="35"/>
      <c r="AET347" s="35"/>
      <c r="AEU347" s="35"/>
      <c r="AEV347" s="35"/>
      <c r="AEW347" s="35"/>
      <c r="AEX347" s="35"/>
      <c r="AEY347" s="35"/>
      <c r="AEZ347" s="35"/>
      <c r="AFA347" s="35"/>
      <c r="AFB347" s="35"/>
      <c r="AFC347" s="35"/>
      <c r="AFD347" s="35"/>
      <c r="AFE347" s="35"/>
      <c r="AFF347" s="35"/>
      <c r="AFG347" s="35"/>
      <c r="AFH347" s="35"/>
      <c r="AFI347" s="35"/>
      <c r="AFJ347" s="35"/>
      <c r="AFK347" s="35"/>
      <c r="AFL347" s="35"/>
      <c r="AFM347" s="35"/>
      <c r="AFN347" s="35"/>
      <c r="AFO347" s="35"/>
      <c r="AFP347" s="35"/>
      <c r="AFQ347" s="35"/>
      <c r="AFR347" s="35"/>
      <c r="AFS347" s="35"/>
      <c r="AFT347" s="35"/>
      <c r="AFU347" s="35"/>
      <c r="AFV347" s="35"/>
      <c r="AFW347" s="35"/>
      <c r="AFX347" s="35"/>
      <c r="AFY347" s="35"/>
      <c r="AFZ347" s="35"/>
      <c r="AGA347" s="35"/>
      <c r="AGB347" s="35"/>
      <c r="AGC347" s="35"/>
      <c r="AGD347" s="35"/>
      <c r="AGE347" s="35"/>
      <c r="AGF347" s="35"/>
      <c r="AGG347" s="35"/>
      <c r="AGH347" s="35"/>
      <c r="AGI347" s="35"/>
      <c r="AGJ347" s="35"/>
      <c r="AGK347" s="35"/>
      <c r="AGL347" s="35"/>
      <c r="AGM347" s="35"/>
      <c r="AGN347" s="35"/>
      <c r="AGO347" s="35"/>
      <c r="AGP347" s="35"/>
      <c r="AGQ347" s="35"/>
      <c r="AGR347" s="35"/>
      <c r="AGS347" s="35"/>
      <c r="AGT347" s="35"/>
      <c r="AGU347" s="35"/>
      <c r="AGV347" s="35"/>
      <c r="AGW347" s="35"/>
      <c r="AGX347" s="35"/>
      <c r="AGY347" s="35"/>
      <c r="AGZ347" s="35"/>
      <c r="AHA347" s="35"/>
      <c r="AHB347" s="35"/>
      <c r="AHC347" s="35"/>
      <c r="AHD347" s="35"/>
      <c r="AHE347" s="35"/>
      <c r="AHF347" s="35"/>
      <c r="AHG347" s="35"/>
      <c r="AHH347" s="35"/>
      <c r="AHI347" s="35"/>
      <c r="AHJ347" s="35"/>
      <c r="AHK347" s="35"/>
      <c r="AHL347" s="35"/>
      <c r="AHM347" s="35"/>
      <c r="AHN347" s="35"/>
      <c r="AHO347" s="35"/>
      <c r="AHP347" s="35"/>
      <c r="AHQ347" s="35"/>
      <c r="AHR347" s="35"/>
      <c r="AHS347" s="35"/>
      <c r="AHT347" s="35"/>
      <c r="AHU347" s="35"/>
      <c r="AHV347" s="35"/>
      <c r="AHW347" s="35"/>
      <c r="AHX347" s="35"/>
      <c r="AHY347" s="35"/>
      <c r="AHZ347" s="35"/>
      <c r="AIA347" s="35"/>
      <c r="AIB347" s="35"/>
      <c r="AIC347" s="35"/>
      <c r="AID347" s="35"/>
      <c r="AIE347" s="35"/>
      <c r="AIF347" s="35"/>
      <c r="AIG347" s="35"/>
      <c r="AIH347" s="35"/>
      <c r="AII347" s="35"/>
      <c r="AIJ347" s="35"/>
      <c r="AIK347" s="35"/>
      <c r="AIL347" s="35"/>
      <c r="AIM347" s="35"/>
      <c r="AIN347" s="35"/>
      <c r="AIO347" s="35"/>
      <c r="AIP347" s="35"/>
      <c r="AIQ347" s="35"/>
      <c r="AIR347" s="35"/>
      <c r="AIS347" s="35"/>
      <c r="AIT347" s="35"/>
      <c r="AIU347" s="35"/>
      <c r="AIV347" s="35"/>
      <c r="AIW347" s="35"/>
      <c r="AIX347" s="35"/>
      <c r="AIY347" s="35"/>
      <c r="AIZ347" s="35"/>
      <c r="AJA347" s="35"/>
      <c r="AJB347" s="35"/>
      <c r="AJC347" s="35"/>
      <c r="AJD347" s="35"/>
      <c r="AJE347" s="35"/>
      <c r="AJF347" s="35"/>
      <c r="AJG347" s="35"/>
      <c r="AJH347" s="35"/>
      <c r="AJI347" s="35"/>
      <c r="AJJ347" s="35"/>
      <c r="AJK347" s="35"/>
      <c r="AJL347" s="35"/>
      <c r="AJM347" s="35"/>
      <c r="AJN347" s="35"/>
      <c r="AJO347" s="35"/>
      <c r="AJP347" s="35"/>
      <c r="AJQ347" s="35"/>
      <c r="AJR347" s="35"/>
      <c r="AJS347" s="35"/>
      <c r="AJT347" s="35"/>
      <c r="AJU347" s="35"/>
      <c r="AJV347" s="35"/>
      <c r="AJW347" s="35"/>
      <c r="AJX347" s="35"/>
      <c r="AJY347" s="35"/>
      <c r="AJZ347" s="35"/>
      <c r="AKA347" s="35"/>
      <c r="AKB347" s="35"/>
      <c r="AKC347" s="35"/>
      <c r="AKD347" s="35"/>
      <c r="AKE347" s="35"/>
      <c r="AKF347" s="35"/>
      <c r="AKG347" s="35"/>
      <c r="AKH347" s="35"/>
      <c r="AKI347" s="35"/>
      <c r="AKJ347" s="35"/>
      <c r="AKK347" s="35"/>
      <c r="AKL347" s="35"/>
      <c r="AKM347" s="35"/>
      <c r="AKN347" s="35"/>
      <c r="AKO347" s="35"/>
      <c r="AKP347" s="35"/>
      <c r="AKQ347" s="35"/>
      <c r="AKR347" s="35"/>
      <c r="AKS347" s="35"/>
      <c r="AKT347" s="35"/>
      <c r="AKU347" s="35"/>
      <c r="AKV347" s="35"/>
      <c r="AKW347" s="35"/>
      <c r="AKX347" s="35"/>
      <c r="AKY347" s="35"/>
      <c r="AKZ347" s="35"/>
      <c r="ALA347" s="35"/>
      <c r="ALB347" s="35"/>
      <c r="ALC347" s="35"/>
      <c r="ALD347" s="35"/>
      <c r="ALE347" s="35"/>
      <c r="ALF347" s="35"/>
      <c r="ALG347" s="35"/>
      <c r="ALH347" s="35"/>
      <c r="ALI347" s="35"/>
      <c r="ALJ347" s="35"/>
      <c r="ALK347" s="35"/>
      <c r="ALL347" s="35"/>
      <c r="ALM347" s="35"/>
      <c r="ALN347" s="35"/>
      <c r="ALO347" s="35"/>
      <c r="ALP347" s="35"/>
      <c r="ALQ347" s="35"/>
      <c r="ALR347" s="35"/>
      <c r="ALS347" s="35"/>
      <c r="ALT347" s="35"/>
      <c r="ALU347" s="35"/>
      <c r="ALV347" s="35"/>
      <c r="ALW347" s="35"/>
      <c r="ALX347" s="35"/>
      <c r="ALY347" s="35"/>
      <c r="ALZ347" s="35"/>
      <c r="AMA347" s="35"/>
    </row>
    <row r="348" spans="14:1015">
      <c r="N348" s="3">
        <f>Y348*info!T$4+AC348*info!T$5+AG348*info!T$6+AK348*info!T$7+N347</f>
        <v>10.991999999999987</v>
      </c>
      <c r="P348" s="45">
        <v>308</v>
      </c>
      <c r="Q348" s="131"/>
      <c r="R348" s="131"/>
      <c r="S348" s="161">
        <f t="shared" si="157"/>
        <v>5.749762845849804E-2</v>
      </c>
      <c r="T348" s="169">
        <f>AA347*$AA$30*$AA$34*(1-$AA$32)+AE347*$AE$30*$AE$34*(1-$AE$32)+AI347*$AI$30*$AI$34*(1-$AI$32)+AM347*$AM$30*$AM$34*(1-$AM$32)+AQ347*$AQ$30*$AQ$34*(1-$AQ$32)+AU347*$AU$30*$AU$34*(1-$AU$32)+Q348-R348+AW347+AX347+Advance!G322</f>
        <v>0.57840000000000025</v>
      </c>
      <c r="U348" s="132">
        <f t="shared" si="166"/>
        <v>0</v>
      </c>
      <c r="V348" s="165">
        <f t="shared" si="145"/>
        <v>0.57840000000000025</v>
      </c>
      <c r="W348" s="166">
        <f t="shared" si="158"/>
        <v>21.923999999999999</v>
      </c>
      <c r="X348" s="49"/>
      <c r="Y348" s="42">
        <f t="shared" si="137"/>
        <v>0</v>
      </c>
      <c r="Z348" s="46">
        <f t="shared" si="159"/>
        <v>0</v>
      </c>
      <c r="AA348" s="47">
        <f t="shared" si="146"/>
        <v>50</v>
      </c>
      <c r="AB348" s="48">
        <f t="shared" si="147"/>
        <v>0.57840000000000025</v>
      </c>
      <c r="AC348" s="49">
        <f t="shared" si="148"/>
        <v>0</v>
      </c>
      <c r="AD348" s="46">
        <f t="shared" si="160"/>
        <v>0</v>
      </c>
      <c r="AE348" s="46">
        <f t="shared" si="149"/>
        <v>100</v>
      </c>
      <c r="AF348" s="50">
        <f t="shared" si="138"/>
        <v>0.57840000000000025</v>
      </c>
      <c r="AG348" s="42">
        <f t="shared" si="161"/>
        <v>5</v>
      </c>
      <c r="AH348" s="46">
        <f t="shared" si="162"/>
        <v>-5</v>
      </c>
      <c r="AI348" s="46">
        <f t="shared" si="150"/>
        <v>200</v>
      </c>
      <c r="AJ348" s="50">
        <f t="shared" si="139"/>
        <v>0.45840000000000025</v>
      </c>
      <c r="AK348" s="42">
        <f t="shared" si="151"/>
        <v>12</v>
      </c>
      <c r="AL348" s="46">
        <f t="shared" si="163"/>
        <v>-10</v>
      </c>
      <c r="AM348" s="46">
        <f t="shared" si="152"/>
        <v>434</v>
      </c>
      <c r="AN348" s="50">
        <f t="shared" si="140"/>
        <v>2.6400000000000312E-2</v>
      </c>
      <c r="AO348" s="42">
        <f t="shared" si="153"/>
        <v>0</v>
      </c>
      <c r="AP348" s="46">
        <f t="shared" si="164"/>
        <v>0</v>
      </c>
      <c r="AQ348" s="46">
        <f t="shared" si="154"/>
        <v>0</v>
      </c>
      <c r="AR348" s="50">
        <f t="shared" si="141"/>
        <v>2.6400000000000312E-2</v>
      </c>
      <c r="AS348" s="42">
        <f t="shared" si="155"/>
        <v>0</v>
      </c>
      <c r="AT348" s="46">
        <f t="shared" si="165"/>
        <v>0</v>
      </c>
      <c r="AU348" s="46">
        <f t="shared" si="156"/>
        <v>0</v>
      </c>
      <c r="AV348" s="51">
        <f t="shared" si="142"/>
        <v>2.6400000000000312E-2</v>
      </c>
      <c r="AW348" s="42">
        <f t="shared" si="143"/>
        <v>0</v>
      </c>
      <c r="AX348" s="43">
        <f t="shared" si="144"/>
        <v>2.6400000000000312E-2</v>
      </c>
      <c r="AY348" s="42">
        <f t="shared" si="167"/>
        <v>784</v>
      </c>
      <c r="AZ348" s="52">
        <f t="shared" si="168"/>
        <v>21.923999999999999</v>
      </c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  <c r="QN348" s="35"/>
      <c r="QO348" s="35"/>
      <c r="QP348" s="35"/>
      <c r="QQ348" s="35"/>
      <c r="QR348" s="35"/>
      <c r="QS348" s="35"/>
      <c r="QT348" s="35"/>
      <c r="QU348" s="35"/>
      <c r="QV348" s="35"/>
      <c r="QW348" s="35"/>
      <c r="QX348" s="35"/>
      <c r="QY348" s="35"/>
      <c r="QZ348" s="35"/>
      <c r="RA348" s="35"/>
      <c r="RB348" s="35"/>
      <c r="RC348" s="35"/>
      <c r="RD348" s="35"/>
      <c r="RE348" s="35"/>
      <c r="RF348" s="35"/>
      <c r="RG348" s="35"/>
      <c r="RH348" s="35"/>
      <c r="RI348" s="35"/>
      <c r="RJ348" s="35"/>
      <c r="RK348" s="35"/>
      <c r="RL348" s="35"/>
      <c r="RM348" s="35"/>
      <c r="RN348" s="35"/>
      <c r="RO348" s="35"/>
      <c r="RP348" s="35"/>
      <c r="RQ348" s="35"/>
      <c r="RR348" s="35"/>
      <c r="RS348" s="35"/>
      <c r="RT348" s="35"/>
      <c r="RU348" s="35"/>
      <c r="RV348" s="35"/>
      <c r="RW348" s="35"/>
      <c r="RX348" s="35"/>
      <c r="RY348" s="35"/>
      <c r="RZ348" s="35"/>
      <c r="SA348" s="35"/>
      <c r="SB348" s="35"/>
      <c r="SC348" s="35"/>
      <c r="SD348" s="35"/>
      <c r="SE348" s="35"/>
      <c r="SF348" s="35"/>
      <c r="SG348" s="35"/>
      <c r="SH348" s="35"/>
      <c r="SI348" s="35"/>
      <c r="SJ348" s="35"/>
      <c r="SK348" s="35"/>
      <c r="SL348" s="35"/>
      <c r="SM348" s="35"/>
      <c r="SN348" s="35"/>
      <c r="SO348" s="35"/>
      <c r="SP348" s="35"/>
      <c r="SQ348" s="35"/>
      <c r="SR348" s="35"/>
      <c r="SS348" s="35"/>
      <c r="ST348" s="35"/>
      <c r="SU348" s="35"/>
      <c r="SV348" s="35"/>
      <c r="SW348" s="35"/>
      <c r="SX348" s="35"/>
      <c r="SY348" s="35"/>
      <c r="SZ348" s="35"/>
      <c r="TA348" s="35"/>
      <c r="TB348" s="35"/>
      <c r="TC348" s="35"/>
      <c r="TD348" s="35"/>
      <c r="TE348" s="35"/>
      <c r="TF348" s="35"/>
      <c r="TG348" s="35"/>
      <c r="TH348" s="35"/>
      <c r="TI348" s="35"/>
      <c r="TJ348" s="35"/>
      <c r="TK348" s="35"/>
      <c r="TL348" s="35"/>
      <c r="TM348" s="35"/>
      <c r="TN348" s="35"/>
      <c r="TO348" s="35"/>
      <c r="TP348" s="35"/>
      <c r="TQ348" s="35"/>
      <c r="TR348" s="35"/>
      <c r="TS348" s="35"/>
      <c r="TT348" s="35"/>
      <c r="TU348" s="35"/>
      <c r="TV348" s="35"/>
      <c r="TW348" s="35"/>
      <c r="TX348" s="35"/>
      <c r="TY348" s="35"/>
      <c r="TZ348" s="35"/>
      <c r="UA348" s="35"/>
      <c r="UB348" s="35"/>
      <c r="UC348" s="35"/>
      <c r="UD348" s="35"/>
      <c r="UE348" s="35"/>
      <c r="UF348" s="35"/>
      <c r="UG348" s="35"/>
      <c r="UH348" s="35"/>
      <c r="UI348" s="35"/>
      <c r="UJ348" s="35"/>
      <c r="UK348" s="35"/>
      <c r="UL348" s="35"/>
      <c r="UM348" s="35"/>
      <c r="UN348" s="35"/>
      <c r="UO348" s="35"/>
      <c r="UP348" s="35"/>
      <c r="UQ348" s="35"/>
      <c r="UR348" s="35"/>
      <c r="US348" s="35"/>
      <c r="UT348" s="35"/>
      <c r="UU348" s="35"/>
      <c r="UV348" s="35"/>
      <c r="UW348" s="35"/>
      <c r="UX348" s="35"/>
      <c r="UY348" s="35"/>
      <c r="UZ348" s="35"/>
      <c r="VA348" s="35"/>
      <c r="VB348" s="35"/>
      <c r="VC348" s="35"/>
      <c r="VD348" s="35"/>
      <c r="VE348" s="35"/>
      <c r="VF348" s="35"/>
      <c r="VG348" s="35"/>
      <c r="VH348" s="35"/>
      <c r="VI348" s="35"/>
      <c r="VJ348" s="35"/>
      <c r="VK348" s="35"/>
      <c r="VL348" s="35"/>
      <c r="VM348" s="35"/>
      <c r="VN348" s="35"/>
      <c r="VO348" s="35"/>
      <c r="VP348" s="35"/>
      <c r="VQ348" s="35"/>
      <c r="VR348" s="35"/>
      <c r="VS348" s="35"/>
      <c r="VT348" s="35"/>
      <c r="VU348" s="35"/>
      <c r="VV348" s="35"/>
      <c r="VW348" s="35"/>
      <c r="VX348" s="35"/>
      <c r="VY348" s="35"/>
      <c r="VZ348" s="35"/>
      <c r="WA348" s="35"/>
      <c r="WB348" s="35"/>
      <c r="WC348" s="35"/>
      <c r="WD348" s="35"/>
      <c r="WE348" s="35"/>
      <c r="WF348" s="35"/>
      <c r="WG348" s="35"/>
      <c r="WH348" s="35"/>
      <c r="WI348" s="35"/>
      <c r="WJ348" s="35"/>
      <c r="WK348" s="35"/>
      <c r="WL348" s="35"/>
      <c r="WM348" s="35"/>
      <c r="WN348" s="35"/>
      <c r="WO348" s="35"/>
      <c r="WP348" s="35"/>
      <c r="WQ348" s="35"/>
      <c r="WR348" s="35"/>
      <c r="WS348" s="35"/>
      <c r="WT348" s="35"/>
      <c r="WU348" s="35"/>
      <c r="WV348" s="35"/>
      <c r="WW348" s="35"/>
      <c r="WX348" s="35"/>
      <c r="WY348" s="35"/>
      <c r="WZ348" s="35"/>
      <c r="XA348" s="35"/>
      <c r="XB348" s="35"/>
      <c r="XC348" s="35"/>
      <c r="XD348" s="35"/>
      <c r="XE348" s="35"/>
      <c r="XF348" s="35"/>
      <c r="XG348" s="35"/>
      <c r="XH348" s="35"/>
      <c r="XI348" s="35"/>
      <c r="XJ348" s="35"/>
      <c r="XK348" s="35"/>
      <c r="XL348" s="35"/>
      <c r="XM348" s="35"/>
      <c r="XN348" s="35"/>
      <c r="XO348" s="35"/>
      <c r="XP348" s="35"/>
      <c r="XQ348" s="35"/>
      <c r="XR348" s="35"/>
      <c r="XS348" s="35"/>
      <c r="XT348" s="35"/>
      <c r="XU348" s="35"/>
      <c r="XV348" s="35"/>
      <c r="XW348" s="35"/>
      <c r="XX348" s="35"/>
      <c r="XY348" s="35"/>
      <c r="XZ348" s="35"/>
      <c r="YA348" s="35"/>
      <c r="YB348" s="35"/>
      <c r="YC348" s="35"/>
      <c r="YD348" s="35"/>
      <c r="YE348" s="35"/>
      <c r="YF348" s="35"/>
      <c r="YG348" s="35"/>
      <c r="YH348" s="35"/>
      <c r="YI348" s="35"/>
      <c r="YJ348" s="35"/>
      <c r="YK348" s="35"/>
      <c r="YL348" s="35"/>
      <c r="YM348" s="35"/>
      <c r="YN348" s="35"/>
      <c r="YO348" s="35"/>
      <c r="YP348" s="35"/>
      <c r="YQ348" s="35"/>
      <c r="YR348" s="35"/>
      <c r="YS348" s="35"/>
      <c r="YT348" s="35"/>
      <c r="YU348" s="35"/>
      <c r="YV348" s="35"/>
      <c r="YW348" s="35"/>
      <c r="YX348" s="35"/>
      <c r="YY348" s="35"/>
      <c r="YZ348" s="35"/>
      <c r="ZA348" s="35"/>
      <c r="ZB348" s="35"/>
      <c r="ZC348" s="35"/>
      <c r="ZD348" s="35"/>
      <c r="ZE348" s="35"/>
      <c r="ZF348" s="35"/>
      <c r="ZG348" s="35"/>
      <c r="ZH348" s="35"/>
      <c r="ZI348" s="35"/>
      <c r="ZJ348" s="35"/>
      <c r="ZK348" s="35"/>
      <c r="ZL348" s="35"/>
      <c r="ZM348" s="35"/>
      <c r="ZN348" s="35"/>
      <c r="ZO348" s="35"/>
      <c r="ZP348" s="35"/>
      <c r="ZQ348" s="35"/>
      <c r="ZR348" s="35"/>
      <c r="ZS348" s="35"/>
      <c r="ZT348" s="35"/>
      <c r="ZU348" s="35"/>
      <c r="ZV348" s="35"/>
      <c r="ZW348" s="35"/>
      <c r="ZX348" s="35"/>
      <c r="ZY348" s="35"/>
      <c r="ZZ348" s="35"/>
      <c r="AAA348" s="35"/>
      <c r="AAB348" s="35"/>
      <c r="AAC348" s="35"/>
      <c r="AAD348" s="35"/>
      <c r="AAE348" s="35"/>
      <c r="AAF348" s="35"/>
      <c r="AAG348" s="35"/>
      <c r="AAH348" s="35"/>
      <c r="AAI348" s="35"/>
      <c r="AAJ348" s="35"/>
      <c r="AAK348" s="35"/>
      <c r="AAL348" s="35"/>
      <c r="AAM348" s="35"/>
      <c r="AAN348" s="35"/>
      <c r="AAO348" s="35"/>
      <c r="AAP348" s="35"/>
      <c r="AAQ348" s="35"/>
      <c r="AAR348" s="35"/>
      <c r="AAS348" s="35"/>
      <c r="AAT348" s="35"/>
      <c r="AAU348" s="35"/>
      <c r="AAV348" s="35"/>
      <c r="AAW348" s="35"/>
      <c r="AAX348" s="35"/>
      <c r="AAY348" s="35"/>
      <c r="AAZ348" s="35"/>
      <c r="ABA348" s="35"/>
      <c r="ABB348" s="35"/>
      <c r="ABC348" s="35"/>
      <c r="ABD348" s="35"/>
      <c r="ABE348" s="35"/>
      <c r="ABF348" s="35"/>
      <c r="ABG348" s="35"/>
      <c r="ABH348" s="35"/>
      <c r="ABI348" s="35"/>
      <c r="ABJ348" s="35"/>
      <c r="ABK348" s="35"/>
      <c r="ABL348" s="35"/>
      <c r="ABM348" s="35"/>
      <c r="ABN348" s="35"/>
      <c r="ABO348" s="35"/>
      <c r="ABP348" s="35"/>
      <c r="ABQ348" s="35"/>
      <c r="ABR348" s="35"/>
      <c r="ABS348" s="35"/>
      <c r="ABT348" s="35"/>
      <c r="ABU348" s="35"/>
      <c r="ABV348" s="35"/>
      <c r="ABW348" s="35"/>
      <c r="ABX348" s="35"/>
      <c r="ABY348" s="35"/>
      <c r="ABZ348" s="35"/>
      <c r="ACA348" s="35"/>
      <c r="ACB348" s="35"/>
      <c r="ACC348" s="35"/>
      <c r="ACD348" s="35"/>
      <c r="ACE348" s="35"/>
      <c r="ACF348" s="35"/>
      <c r="ACG348" s="35"/>
      <c r="ACH348" s="35"/>
      <c r="ACI348" s="35"/>
      <c r="ACJ348" s="35"/>
      <c r="ACK348" s="35"/>
      <c r="ACL348" s="35"/>
      <c r="ACM348" s="35"/>
      <c r="ACN348" s="35"/>
      <c r="ACO348" s="35"/>
      <c r="ACP348" s="35"/>
      <c r="ACQ348" s="35"/>
      <c r="ACR348" s="35"/>
      <c r="ACS348" s="35"/>
      <c r="ACT348" s="35"/>
      <c r="ACU348" s="35"/>
      <c r="ACV348" s="35"/>
      <c r="ACW348" s="35"/>
      <c r="ACX348" s="35"/>
      <c r="ACY348" s="35"/>
      <c r="ACZ348" s="35"/>
      <c r="ADA348" s="35"/>
      <c r="ADB348" s="35"/>
      <c r="ADC348" s="35"/>
      <c r="ADD348" s="35"/>
      <c r="ADE348" s="35"/>
      <c r="ADF348" s="35"/>
      <c r="ADG348" s="35"/>
      <c r="ADH348" s="35"/>
      <c r="ADI348" s="35"/>
      <c r="ADJ348" s="35"/>
      <c r="ADK348" s="35"/>
      <c r="ADL348" s="35"/>
      <c r="ADM348" s="35"/>
      <c r="ADN348" s="35"/>
      <c r="ADO348" s="35"/>
      <c r="ADP348" s="35"/>
      <c r="ADQ348" s="35"/>
      <c r="ADR348" s="35"/>
      <c r="ADS348" s="35"/>
      <c r="ADT348" s="35"/>
      <c r="ADU348" s="35"/>
      <c r="ADV348" s="35"/>
      <c r="ADW348" s="35"/>
      <c r="ADX348" s="35"/>
      <c r="ADY348" s="35"/>
      <c r="ADZ348" s="35"/>
      <c r="AEA348" s="35"/>
      <c r="AEB348" s="35"/>
      <c r="AEC348" s="35"/>
      <c r="AED348" s="35"/>
      <c r="AEE348" s="35"/>
      <c r="AEF348" s="35"/>
      <c r="AEG348" s="35"/>
      <c r="AEH348" s="35"/>
      <c r="AEI348" s="35"/>
      <c r="AEJ348" s="35"/>
      <c r="AEK348" s="35"/>
      <c r="AEL348" s="35"/>
      <c r="AEM348" s="35"/>
      <c r="AEN348" s="35"/>
      <c r="AEO348" s="35"/>
      <c r="AEP348" s="35"/>
      <c r="AEQ348" s="35"/>
      <c r="AER348" s="35"/>
      <c r="AES348" s="35"/>
      <c r="AET348" s="35"/>
      <c r="AEU348" s="35"/>
      <c r="AEV348" s="35"/>
      <c r="AEW348" s="35"/>
      <c r="AEX348" s="35"/>
      <c r="AEY348" s="35"/>
      <c r="AEZ348" s="35"/>
      <c r="AFA348" s="35"/>
      <c r="AFB348" s="35"/>
      <c r="AFC348" s="35"/>
      <c r="AFD348" s="35"/>
      <c r="AFE348" s="35"/>
      <c r="AFF348" s="35"/>
      <c r="AFG348" s="35"/>
      <c r="AFH348" s="35"/>
      <c r="AFI348" s="35"/>
      <c r="AFJ348" s="35"/>
      <c r="AFK348" s="35"/>
      <c r="AFL348" s="35"/>
      <c r="AFM348" s="35"/>
      <c r="AFN348" s="35"/>
      <c r="AFO348" s="35"/>
      <c r="AFP348" s="35"/>
      <c r="AFQ348" s="35"/>
      <c r="AFR348" s="35"/>
      <c r="AFS348" s="35"/>
      <c r="AFT348" s="35"/>
      <c r="AFU348" s="35"/>
      <c r="AFV348" s="35"/>
      <c r="AFW348" s="35"/>
      <c r="AFX348" s="35"/>
      <c r="AFY348" s="35"/>
      <c r="AFZ348" s="35"/>
      <c r="AGA348" s="35"/>
      <c r="AGB348" s="35"/>
      <c r="AGC348" s="35"/>
      <c r="AGD348" s="35"/>
      <c r="AGE348" s="35"/>
      <c r="AGF348" s="35"/>
      <c r="AGG348" s="35"/>
      <c r="AGH348" s="35"/>
      <c r="AGI348" s="35"/>
      <c r="AGJ348" s="35"/>
      <c r="AGK348" s="35"/>
      <c r="AGL348" s="35"/>
      <c r="AGM348" s="35"/>
      <c r="AGN348" s="35"/>
      <c r="AGO348" s="35"/>
      <c r="AGP348" s="35"/>
      <c r="AGQ348" s="35"/>
      <c r="AGR348" s="35"/>
      <c r="AGS348" s="35"/>
      <c r="AGT348" s="35"/>
      <c r="AGU348" s="35"/>
      <c r="AGV348" s="35"/>
      <c r="AGW348" s="35"/>
      <c r="AGX348" s="35"/>
      <c r="AGY348" s="35"/>
      <c r="AGZ348" s="35"/>
      <c r="AHA348" s="35"/>
      <c r="AHB348" s="35"/>
      <c r="AHC348" s="35"/>
      <c r="AHD348" s="35"/>
      <c r="AHE348" s="35"/>
      <c r="AHF348" s="35"/>
      <c r="AHG348" s="35"/>
      <c r="AHH348" s="35"/>
      <c r="AHI348" s="35"/>
      <c r="AHJ348" s="35"/>
      <c r="AHK348" s="35"/>
      <c r="AHL348" s="35"/>
      <c r="AHM348" s="35"/>
      <c r="AHN348" s="35"/>
      <c r="AHO348" s="35"/>
      <c r="AHP348" s="35"/>
      <c r="AHQ348" s="35"/>
      <c r="AHR348" s="35"/>
      <c r="AHS348" s="35"/>
      <c r="AHT348" s="35"/>
      <c r="AHU348" s="35"/>
      <c r="AHV348" s="35"/>
      <c r="AHW348" s="35"/>
      <c r="AHX348" s="35"/>
      <c r="AHY348" s="35"/>
      <c r="AHZ348" s="35"/>
      <c r="AIA348" s="35"/>
      <c r="AIB348" s="35"/>
      <c r="AIC348" s="35"/>
      <c r="AID348" s="35"/>
      <c r="AIE348" s="35"/>
      <c r="AIF348" s="35"/>
      <c r="AIG348" s="35"/>
      <c r="AIH348" s="35"/>
      <c r="AII348" s="35"/>
      <c r="AIJ348" s="35"/>
      <c r="AIK348" s="35"/>
      <c r="AIL348" s="35"/>
      <c r="AIM348" s="35"/>
      <c r="AIN348" s="35"/>
      <c r="AIO348" s="35"/>
      <c r="AIP348" s="35"/>
      <c r="AIQ348" s="35"/>
      <c r="AIR348" s="35"/>
      <c r="AIS348" s="35"/>
      <c r="AIT348" s="35"/>
      <c r="AIU348" s="35"/>
      <c r="AIV348" s="35"/>
      <c r="AIW348" s="35"/>
      <c r="AIX348" s="35"/>
      <c r="AIY348" s="35"/>
      <c r="AIZ348" s="35"/>
      <c r="AJA348" s="35"/>
      <c r="AJB348" s="35"/>
      <c r="AJC348" s="35"/>
      <c r="AJD348" s="35"/>
      <c r="AJE348" s="35"/>
      <c r="AJF348" s="35"/>
      <c r="AJG348" s="35"/>
      <c r="AJH348" s="35"/>
      <c r="AJI348" s="35"/>
      <c r="AJJ348" s="35"/>
      <c r="AJK348" s="35"/>
      <c r="AJL348" s="35"/>
      <c r="AJM348" s="35"/>
      <c r="AJN348" s="35"/>
      <c r="AJO348" s="35"/>
      <c r="AJP348" s="35"/>
      <c r="AJQ348" s="35"/>
      <c r="AJR348" s="35"/>
      <c r="AJS348" s="35"/>
      <c r="AJT348" s="35"/>
      <c r="AJU348" s="35"/>
      <c r="AJV348" s="35"/>
      <c r="AJW348" s="35"/>
      <c r="AJX348" s="35"/>
      <c r="AJY348" s="35"/>
      <c r="AJZ348" s="35"/>
      <c r="AKA348" s="35"/>
      <c r="AKB348" s="35"/>
      <c r="AKC348" s="35"/>
      <c r="AKD348" s="35"/>
      <c r="AKE348" s="35"/>
      <c r="AKF348" s="35"/>
      <c r="AKG348" s="35"/>
      <c r="AKH348" s="35"/>
      <c r="AKI348" s="35"/>
      <c r="AKJ348" s="35"/>
      <c r="AKK348" s="35"/>
      <c r="AKL348" s="35"/>
      <c r="AKM348" s="35"/>
      <c r="AKN348" s="35"/>
      <c r="AKO348" s="35"/>
      <c r="AKP348" s="35"/>
      <c r="AKQ348" s="35"/>
      <c r="AKR348" s="35"/>
      <c r="AKS348" s="35"/>
      <c r="AKT348" s="35"/>
      <c r="AKU348" s="35"/>
      <c r="AKV348" s="35"/>
      <c r="AKW348" s="35"/>
      <c r="AKX348" s="35"/>
      <c r="AKY348" s="35"/>
      <c r="AKZ348" s="35"/>
      <c r="ALA348" s="35"/>
      <c r="ALB348" s="35"/>
      <c r="ALC348" s="35"/>
      <c r="ALD348" s="35"/>
      <c r="ALE348" s="35"/>
      <c r="ALF348" s="35"/>
      <c r="ALG348" s="35"/>
      <c r="ALH348" s="35"/>
      <c r="ALI348" s="35"/>
      <c r="ALJ348" s="35"/>
      <c r="ALK348" s="35"/>
      <c r="ALL348" s="35"/>
      <c r="ALM348" s="35"/>
      <c r="ALN348" s="35"/>
      <c r="ALO348" s="35"/>
      <c r="ALP348" s="35"/>
      <c r="ALQ348" s="35"/>
      <c r="ALR348" s="35"/>
      <c r="ALS348" s="35"/>
      <c r="ALT348" s="35"/>
      <c r="ALU348" s="35"/>
      <c r="ALV348" s="35"/>
      <c r="ALW348" s="35"/>
      <c r="ALX348" s="35"/>
      <c r="ALY348" s="35"/>
      <c r="ALZ348" s="35"/>
      <c r="AMA348" s="35"/>
    </row>
    <row r="349" spans="14:1015">
      <c r="N349" s="3">
        <f>Y349*info!T$4+AC349*info!T$5+AG349*info!T$6+AK349*info!T$7+N348</f>
        <v>11.053199999999986</v>
      </c>
      <c r="P349" s="45">
        <v>309</v>
      </c>
      <c r="Q349" s="131"/>
      <c r="R349" s="131"/>
      <c r="S349" s="161">
        <f t="shared" si="157"/>
        <v>5.7661264822134406E-2</v>
      </c>
      <c r="T349" s="169">
        <f>AA348*$AA$30*$AA$34*(1-$AA$32)+AE348*$AE$30*$AE$34*(1-$AE$32)+AI348*$AI$30*$AI$34*(1-$AI$32)+AM348*$AM$30*$AM$34*(1-$AM$32)+AQ348*$AQ$30*$AQ$34*(1-$AQ$32)+AU348*$AU$30*$AU$34*(1-$AU$32)+Q349-R349+AW348+AX348+Advance!G323</f>
        <v>0.57450000000000034</v>
      </c>
      <c r="U349" s="132">
        <f t="shared" si="166"/>
        <v>0</v>
      </c>
      <c r="V349" s="165">
        <f t="shared" si="145"/>
        <v>0.57450000000000034</v>
      </c>
      <c r="W349" s="166">
        <f t="shared" si="158"/>
        <v>22.032</v>
      </c>
      <c r="X349" s="49"/>
      <c r="Y349" s="42">
        <f t="shared" si="137"/>
        <v>0</v>
      </c>
      <c r="Z349" s="46">
        <f t="shared" si="159"/>
        <v>0</v>
      </c>
      <c r="AA349" s="47">
        <f t="shared" si="146"/>
        <v>50</v>
      </c>
      <c r="AB349" s="48">
        <f t="shared" si="147"/>
        <v>0.57450000000000034</v>
      </c>
      <c r="AC349" s="49">
        <f t="shared" si="148"/>
        <v>0</v>
      </c>
      <c r="AD349" s="46">
        <f t="shared" si="160"/>
        <v>0</v>
      </c>
      <c r="AE349" s="46">
        <f t="shared" si="149"/>
        <v>100</v>
      </c>
      <c r="AF349" s="50">
        <f t="shared" si="138"/>
        <v>0.57450000000000034</v>
      </c>
      <c r="AG349" s="42">
        <f t="shared" si="161"/>
        <v>5</v>
      </c>
      <c r="AH349" s="46">
        <f t="shared" si="162"/>
        <v>-5</v>
      </c>
      <c r="AI349" s="46">
        <f t="shared" si="150"/>
        <v>200</v>
      </c>
      <c r="AJ349" s="50">
        <f t="shared" si="139"/>
        <v>0.45450000000000035</v>
      </c>
      <c r="AK349" s="42">
        <f t="shared" si="151"/>
        <v>12</v>
      </c>
      <c r="AL349" s="46">
        <f t="shared" si="163"/>
        <v>-9</v>
      </c>
      <c r="AM349" s="46">
        <f t="shared" si="152"/>
        <v>437</v>
      </c>
      <c r="AN349" s="50">
        <f t="shared" si="140"/>
        <v>2.2500000000000409E-2</v>
      </c>
      <c r="AO349" s="42">
        <f t="shared" si="153"/>
        <v>0</v>
      </c>
      <c r="AP349" s="46">
        <f t="shared" si="164"/>
        <v>0</v>
      </c>
      <c r="AQ349" s="46">
        <f t="shared" si="154"/>
        <v>0</v>
      </c>
      <c r="AR349" s="50">
        <f t="shared" si="141"/>
        <v>2.2500000000000409E-2</v>
      </c>
      <c r="AS349" s="42">
        <f t="shared" si="155"/>
        <v>0</v>
      </c>
      <c r="AT349" s="46">
        <f t="shared" si="165"/>
        <v>0</v>
      </c>
      <c r="AU349" s="46">
        <f t="shared" si="156"/>
        <v>0</v>
      </c>
      <c r="AV349" s="51">
        <f t="shared" si="142"/>
        <v>2.2500000000000409E-2</v>
      </c>
      <c r="AW349" s="42">
        <f t="shared" si="143"/>
        <v>0</v>
      </c>
      <c r="AX349" s="43">
        <f t="shared" si="144"/>
        <v>2.2500000000000409E-2</v>
      </c>
      <c r="AY349" s="42">
        <f t="shared" si="167"/>
        <v>787</v>
      </c>
      <c r="AZ349" s="52">
        <f t="shared" si="168"/>
        <v>22.032</v>
      </c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  <c r="QN349" s="35"/>
      <c r="QO349" s="35"/>
      <c r="QP349" s="35"/>
      <c r="QQ349" s="35"/>
      <c r="QR349" s="35"/>
      <c r="QS349" s="35"/>
      <c r="QT349" s="35"/>
      <c r="QU349" s="35"/>
      <c r="QV349" s="35"/>
      <c r="QW349" s="35"/>
      <c r="QX349" s="35"/>
      <c r="QY349" s="35"/>
      <c r="QZ349" s="35"/>
      <c r="RA349" s="35"/>
      <c r="RB349" s="35"/>
      <c r="RC349" s="35"/>
      <c r="RD349" s="35"/>
      <c r="RE349" s="35"/>
      <c r="RF349" s="35"/>
      <c r="RG349" s="35"/>
      <c r="RH349" s="35"/>
      <c r="RI349" s="35"/>
      <c r="RJ349" s="35"/>
      <c r="RK349" s="35"/>
      <c r="RL349" s="35"/>
      <c r="RM349" s="35"/>
      <c r="RN349" s="35"/>
      <c r="RO349" s="35"/>
      <c r="RP349" s="35"/>
      <c r="RQ349" s="35"/>
      <c r="RR349" s="35"/>
      <c r="RS349" s="35"/>
      <c r="RT349" s="35"/>
      <c r="RU349" s="35"/>
      <c r="RV349" s="35"/>
      <c r="RW349" s="35"/>
      <c r="RX349" s="35"/>
      <c r="RY349" s="35"/>
      <c r="RZ349" s="35"/>
      <c r="SA349" s="35"/>
      <c r="SB349" s="35"/>
      <c r="SC349" s="35"/>
      <c r="SD349" s="35"/>
      <c r="SE349" s="35"/>
      <c r="SF349" s="35"/>
      <c r="SG349" s="35"/>
      <c r="SH349" s="35"/>
      <c r="SI349" s="35"/>
      <c r="SJ349" s="35"/>
      <c r="SK349" s="35"/>
      <c r="SL349" s="35"/>
      <c r="SM349" s="35"/>
      <c r="SN349" s="35"/>
      <c r="SO349" s="35"/>
      <c r="SP349" s="35"/>
      <c r="SQ349" s="35"/>
      <c r="SR349" s="35"/>
      <c r="SS349" s="35"/>
      <c r="ST349" s="35"/>
      <c r="SU349" s="35"/>
      <c r="SV349" s="35"/>
      <c r="SW349" s="35"/>
      <c r="SX349" s="35"/>
      <c r="SY349" s="35"/>
      <c r="SZ349" s="35"/>
      <c r="TA349" s="35"/>
      <c r="TB349" s="35"/>
      <c r="TC349" s="35"/>
      <c r="TD349" s="35"/>
      <c r="TE349" s="35"/>
      <c r="TF349" s="35"/>
      <c r="TG349" s="35"/>
      <c r="TH349" s="35"/>
      <c r="TI349" s="35"/>
      <c r="TJ349" s="35"/>
      <c r="TK349" s="35"/>
      <c r="TL349" s="35"/>
      <c r="TM349" s="35"/>
      <c r="TN349" s="35"/>
      <c r="TO349" s="35"/>
      <c r="TP349" s="35"/>
      <c r="TQ349" s="35"/>
      <c r="TR349" s="35"/>
      <c r="TS349" s="35"/>
      <c r="TT349" s="35"/>
      <c r="TU349" s="35"/>
      <c r="TV349" s="35"/>
      <c r="TW349" s="35"/>
      <c r="TX349" s="35"/>
      <c r="TY349" s="35"/>
      <c r="TZ349" s="35"/>
      <c r="UA349" s="35"/>
      <c r="UB349" s="35"/>
      <c r="UC349" s="35"/>
      <c r="UD349" s="35"/>
      <c r="UE349" s="35"/>
      <c r="UF349" s="35"/>
      <c r="UG349" s="35"/>
      <c r="UH349" s="35"/>
      <c r="UI349" s="35"/>
      <c r="UJ349" s="35"/>
      <c r="UK349" s="35"/>
      <c r="UL349" s="35"/>
      <c r="UM349" s="35"/>
      <c r="UN349" s="35"/>
      <c r="UO349" s="35"/>
      <c r="UP349" s="35"/>
      <c r="UQ349" s="35"/>
      <c r="UR349" s="35"/>
      <c r="US349" s="35"/>
      <c r="UT349" s="35"/>
      <c r="UU349" s="35"/>
      <c r="UV349" s="35"/>
      <c r="UW349" s="35"/>
      <c r="UX349" s="35"/>
      <c r="UY349" s="35"/>
      <c r="UZ349" s="35"/>
      <c r="VA349" s="35"/>
      <c r="VB349" s="35"/>
      <c r="VC349" s="35"/>
      <c r="VD349" s="35"/>
      <c r="VE349" s="35"/>
      <c r="VF349" s="35"/>
      <c r="VG349" s="35"/>
      <c r="VH349" s="35"/>
      <c r="VI349" s="35"/>
      <c r="VJ349" s="35"/>
      <c r="VK349" s="35"/>
      <c r="VL349" s="35"/>
      <c r="VM349" s="35"/>
      <c r="VN349" s="35"/>
      <c r="VO349" s="35"/>
      <c r="VP349" s="35"/>
      <c r="VQ349" s="35"/>
      <c r="VR349" s="35"/>
      <c r="VS349" s="35"/>
      <c r="VT349" s="35"/>
      <c r="VU349" s="35"/>
      <c r="VV349" s="35"/>
      <c r="VW349" s="35"/>
      <c r="VX349" s="35"/>
      <c r="VY349" s="35"/>
      <c r="VZ349" s="35"/>
      <c r="WA349" s="35"/>
      <c r="WB349" s="35"/>
      <c r="WC349" s="35"/>
      <c r="WD349" s="35"/>
      <c r="WE349" s="35"/>
      <c r="WF349" s="35"/>
      <c r="WG349" s="35"/>
      <c r="WH349" s="35"/>
      <c r="WI349" s="35"/>
      <c r="WJ349" s="35"/>
      <c r="WK349" s="35"/>
      <c r="WL349" s="35"/>
      <c r="WM349" s="35"/>
      <c r="WN349" s="35"/>
      <c r="WO349" s="35"/>
      <c r="WP349" s="35"/>
      <c r="WQ349" s="35"/>
      <c r="WR349" s="35"/>
      <c r="WS349" s="35"/>
      <c r="WT349" s="35"/>
      <c r="WU349" s="35"/>
      <c r="WV349" s="35"/>
      <c r="WW349" s="35"/>
      <c r="WX349" s="35"/>
      <c r="WY349" s="35"/>
      <c r="WZ349" s="35"/>
      <c r="XA349" s="35"/>
      <c r="XB349" s="35"/>
      <c r="XC349" s="35"/>
      <c r="XD349" s="35"/>
      <c r="XE349" s="35"/>
      <c r="XF349" s="35"/>
      <c r="XG349" s="35"/>
      <c r="XH349" s="35"/>
      <c r="XI349" s="35"/>
      <c r="XJ349" s="35"/>
      <c r="XK349" s="35"/>
      <c r="XL349" s="35"/>
      <c r="XM349" s="35"/>
      <c r="XN349" s="35"/>
      <c r="XO349" s="35"/>
      <c r="XP349" s="35"/>
      <c r="XQ349" s="35"/>
      <c r="XR349" s="35"/>
      <c r="XS349" s="35"/>
      <c r="XT349" s="35"/>
      <c r="XU349" s="35"/>
      <c r="XV349" s="35"/>
      <c r="XW349" s="35"/>
      <c r="XX349" s="35"/>
      <c r="XY349" s="35"/>
      <c r="XZ349" s="35"/>
      <c r="YA349" s="35"/>
      <c r="YB349" s="35"/>
      <c r="YC349" s="35"/>
      <c r="YD349" s="35"/>
      <c r="YE349" s="35"/>
      <c r="YF349" s="35"/>
      <c r="YG349" s="35"/>
      <c r="YH349" s="35"/>
      <c r="YI349" s="35"/>
      <c r="YJ349" s="35"/>
      <c r="YK349" s="35"/>
      <c r="YL349" s="35"/>
      <c r="YM349" s="35"/>
      <c r="YN349" s="35"/>
      <c r="YO349" s="35"/>
      <c r="YP349" s="35"/>
      <c r="YQ349" s="35"/>
      <c r="YR349" s="35"/>
      <c r="YS349" s="35"/>
      <c r="YT349" s="35"/>
      <c r="YU349" s="35"/>
      <c r="YV349" s="35"/>
      <c r="YW349" s="35"/>
      <c r="YX349" s="35"/>
      <c r="YY349" s="35"/>
      <c r="YZ349" s="35"/>
      <c r="ZA349" s="35"/>
      <c r="ZB349" s="35"/>
      <c r="ZC349" s="35"/>
      <c r="ZD349" s="35"/>
      <c r="ZE349" s="35"/>
      <c r="ZF349" s="35"/>
      <c r="ZG349" s="35"/>
      <c r="ZH349" s="35"/>
      <c r="ZI349" s="35"/>
      <c r="ZJ349" s="35"/>
      <c r="ZK349" s="35"/>
      <c r="ZL349" s="35"/>
      <c r="ZM349" s="35"/>
      <c r="ZN349" s="35"/>
      <c r="ZO349" s="35"/>
      <c r="ZP349" s="35"/>
      <c r="ZQ349" s="35"/>
      <c r="ZR349" s="35"/>
      <c r="ZS349" s="35"/>
      <c r="ZT349" s="35"/>
      <c r="ZU349" s="35"/>
      <c r="ZV349" s="35"/>
      <c r="ZW349" s="35"/>
      <c r="ZX349" s="35"/>
      <c r="ZY349" s="35"/>
      <c r="ZZ349" s="35"/>
      <c r="AAA349" s="35"/>
      <c r="AAB349" s="35"/>
      <c r="AAC349" s="35"/>
      <c r="AAD349" s="35"/>
      <c r="AAE349" s="35"/>
      <c r="AAF349" s="35"/>
      <c r="AAG349" s="35"/>
      <c r="AAH349" s="35"/>
      <c r="AAI349" s="35"/>
      <c r="AAJ349" s="35"/>
      <c r="AAK349" s="35"/>
      <c r="AAL349" s="35"/>
      <c r="AAM349" s="35"/>
      <c r="AAN349" s="35"/>
      <c r="AAO349" s="35"/>
      <c r="AAP349" s="35"/>
      <c r="AAQ349" s="35"/>
      <c r="AAR349" s="35"/>
      <c r="AAS349" s="35"/>
      <c r="AAT349" s="35"/>
      <c r="AAU349" s="35"/>
      <c r="AAV349" s="35"/>
      <c r="AAW349" s="35"/>
      <c r="AAX349" s="35"/>
      <c r="AAY349" s="35"/>
      <c r="AAZ349" s="35"/>
      <c r="ABA349" s="35"/>
      <c r="ABB349" s="35"/>
      <c r="ABC349" s="35"/>
      <c r="ABD349" s="35"/>
      <c r="ABE349" s="35"/>
      <c r="ABF349" s="35"/>
      <c r="ABG349" s="35"/>
      <c r="ABH349" s="35"/>
      <c r="ABI349" s="35"/>
      <c r="ABJ349" s="35"/>
      <c r="ABK349" s="35"/>
      <c r="ABL349" s="35"/>
      <c r="ABM349" s="35"/>
      <c r="ABN349" s="35"/>
      <c r="ABO349" s="35"/>
      <c r="ABP349" s="35"/>
      <c r="ABQ349" s="35"/>
      <c r="ABR349" s="35"/>
      <c r="ABS349" s="35"/>
      <c r="ABT349" s="35"/>
      <c r="ABU349" s="35"/>
      <c r="ABV349" s="35"/>
      <c r="ABW349" s="35"/>
      <c r="ABX349" s="35"/>
      <c r="ABY349" s="35"/>
      <c r="ABZ349" s="35"/>
      <c r="ACA349" s="35"/>
      <c r="ACB349" s="35"/>
      <c r="ACC349" s="35"/>
      <c r="ACD349" s="35"/>
      <c r="ACE349" s="35"/>
      <c r="ACF349" s="35"/>
      <c r="ACG349" s="35"/>
      <c r="ACH349" s="35"/>
      <c r="ACI349" s="35"/>
      <c r="ACJ349" s="35"/>
      <c r="ACK349" s="35"/>
      <c r="ACL349" s="35"/>
      <c r="ACM349" s="35"/>
      <c r="ACN349" s="35"/>
      <c r="ACO349" s="35"/>
      <c r="ACP349" s="35"/>
      <c r="ACQ349" s="35"/>
      <c r="ACR349" s="35"/>
      <c r="ACS349" s="35"/>
      <c r="ACT349" s="35"/>
      <c r="ACU349" s="35"/>
      <c r="ACV349" s="35"/>
      <c r="ACW349" s="35"/>
      <c r="ACX349" s="35"/>
      <c r="ACY349" s="35"/>
      <c r="ACZ349" s="35"/>
      <c r="ADA349" s="35"/>
      <c r="ADB349" s="35"/>
      <c r="ADC349" s="35"/>
      <c r="ADD349" s="35"/>
      <c r="ADE349" s="35"/>
      <c r="ADF349" s="35"/>
      <c r="ADG349" s="35"/>
      <c r="ADH349" s="35"/>
      <c r="ADI349" s="35"/>
      <c r="ADJ349" s="35"/>
      <c r="ADK349" s="35"/>
      <c r="ADL349" s="35"/>
      <c r="ADM349" s="35"/>
      <c r="ADN349" s="35"/>
      <c r="ADO349" s="35"/>
      <c r="ADP349" s="35"/>
      <c r="ADQ349" s="35"/>
      <c r="ADR349" s="35"/>
      <c r="ADS349" s="35"/>
      <c r="ADT349" s="35"/>
      <c r="ADU349" s="35"/>
      <c r="ADV349" s="35"/>
      <c r="ADW349" s="35"/>
      <c r="ADX349" s="35"/>
      <c r="ADY349" s="35"/>
      <c r="ADZ349" s="35"/>
      <c r="AEA349" s="35"/>
      <c r="AEB349" s="35"/>
      <c r="AEC349" s="35"/>
      <c r="AED349" s="35"/>
      <c r="AEE349" s="35"/>
      <c r="AEF349" s="35"/>
      <c r="AEG349" s="35"/>
      <c r="AEH349" s="35"/>
      <c r="AEI349" s="35"/>
      <c r="AEJ349" s="35"/>
      <c r="AEK349" s="35"/>
      <c r="AEL349" s="35"/>
      <c r="AEM349" s="35"/>
      <c r="AEN349" s="35"/>
      <c r="AEO349" s="35"/>
      <c r="AEP349" s="35"/>
      <c r="AEQ349" s="35"/>
      <c r="AER349" s="35"/>
      <c r="AES349" s="35"/>
      <c r="AET349" s="35"/>
      <c r="AEU349" s="35"/>
      <c r="AEV349" s="35"/>
      <c r="AEW349" s="35"/>
      <c r="AEX349" s="35"/>
      <c r="AEY349" s="35"/>
      <c r="AEZ349" s="35"/>
      <c r="AFA349" s="35"/>
      <c r="AFB349" s="35"/>
      <c r="AFC349" s="35"/>
      <c r="AFD349" s="35"/>
      <c r="AFE349" s="35"/>
      <c r="AFF349" s="35"/>
      <c r="AFG349" s="35"/>
      <c r="AFH349" s="35"/>
      <c r="AFI349" s="35"/>
      <c r="AFJ349" s="35"/>
      <c r="AFK349" s="35"/>
      <c r="AFL349" s="35"/>
      <c r="AFM349" s="35"/>
      <c r="AFN349" s="35"/>
      <c r="AFO349" s="35"/>
      <c r="AFP349" s="35"/>
      <c r="AFQ349" s="35"/>
      <c r="AFR349" s="35"/>
      <c r="AFS349" s="35"/>
      <c r="AFT349" s="35"/>
      <c r="AFU349" s="35"/>
      <c r="AFV349" s="35"/>
      <c r="AFW349" s="35"/>
      <c r="AFX349" s="35"/>
      <c r="AFY349" s="35"/>
      <c r="AFZ349" s="35"/>
      <c r="AGA349" s="35"/>
      <c r="AGB349" s="35"/>
      <c r="AGC349" s="35"/>
      <c r="AGD349" s="35"/>
      <c r="AGE349" s="35"/>
      <c r="AGF349" s="35"/>
      <c r="AGG349" s="35"/>
      <c r="AGH349" s="35"/>
      <c r="AGI349" s="35"/>
      <c r="AGJ349" s="35"/>
      <c r="AGK349" s="35"/>
      <c r="AGL349" s="35"/>
      <c r="AGM349" s="35"/>
      <c r="AGN349" s="35"/>
      <c r="AGO349" s="35"/>
      <c r="AGP349" s="35"/>
      <c r="AGQ349" s="35"/>
      <c r="AGR349" s="35"/>
      <c r="AGS349" s="35"/>
      <c r="AGT349" s="35"/>
      <c r="AGU349" s="35"/>
      <c r="AGV349" s="35"/>
      <c r="AGW349" s="35"/>
      <c r="AGX349" s="35"/>
      <c r="AGY349" s="35"/>
      <c r="AGZ349" s="35"/>
      <c r="AHA349" s="35"/>
      <c r="AHB349" s="35"/>
      <c r="AHC349" s="35"/>
      <c r="AHD349" s="35"/>
      <c r="AHE349" s="35"/>
      <c r="AHF349" s="35"/>
      <c r="AHG349" s="35"/>
      <c r="AHH349" s="35"/>
      <c r="AHI349" s="35"/>
      <c r="AHJ349" s="35"/>
      <c r="AHK349" s="35"/>
      <c r="AHL349" s="35"/>
      <c r="AHM349" s="35"/>
      <c r="AHN349" s="35"/>
      <c r="AHO349" s="35"/>
      <c r="AHP349" s="35"/>
      <c r="AHQ349" s="35"/>
      <c r="AHR349" s="35"/>
      <c r="AHS349" s="35"/>
      <c r="AHT349" s="35"/>
      <c r="AHU349" s="35"/>
      <c r="AHV349" s="35"/>
      <c r="AHW349" s="35"/>
      <c r="AHX349" s="35"/>
      <c r="AHY349" s="35"/>
      <c r="AHZ349" s="35"/>
      <c r="AIA349" s="35"/>
      <c r="AIB349" s="35"/>
      <c r="AIC349" s="35"/>
      <c r="AID349" s="35"/>
      <c r="AIE349" s="35"/>
      <c r="AIF349" s="35"/>
      <c r="AIG349" s="35"/>
      <c r="AIH349" s="35"/>
      <c r="AII349" s="35"/>
      <c r="AIJ349" s="35"/>
      <c r="AIK349" s="35"/>
      <c r="AIL349" s="35"/>
      <c r="AIM349" s="35"/>
      <c r="AIN349" s="35"/>
      <c r="AIO349" s="35"/>
      <c r="AIP349" s="35"/>
      <c r="AIQ349" s="35"/>
      <c r="AIR349" s="35"/>
      <c r="AIS349" s="35"/>
      <c r="AIT349" s="35"/>
      <c r="AIU349" s="35"/>
      <c r="AIV349" s="35"/>
      <c r="AIW349" s="35"/>
      <c r="AIX349" s="35"/>
      <c r="AIY349" s="35"/>
      <c r="AIZ349" s="35"/>
      <c r="AJA349" s="35"/>
      <c r="AJB349" s="35"/>
      <c r="AJC349" s="35"/>
      <c r="AJD349" s="35"/>
      <c r="AJE349" s="35"/>
      <c r="AJF349" s="35"/>
      <c r="AJG349" s="35"/>
      <c r="AJH349" s="35"/>
      <c r="AJI349" s="35"/>
      <c r="AJJ349" s="35"/>
      <c r="AJK349" s="35"/>
      <c r="AJL349" s="35"/>
      <c r="AJM349" s="35"/>
      <c r="AJN349" s="35"/>
      <c r="AJO349" s="35"/>
      <c r="AJP349" s="35"/>
      <c r="AJQ349" s="35"/>
      <c r="AJR349" s="35"/>
      <c r="AJS349" s="35"/>
      <c r="AJT349" s="35"/>
      <c r="AJU349" s="35"/>
      <c r="AJV349" s="35"/>
      <c r="AJW349" s="35"/>
      <c r="AJX349" s="35"/>
      <c r="AJY349" s="35"/>
      <c r="AJZ349" s="35"/>
      <c r="AKA349" s="35"/>
      <c r="AKB349" s="35"/>
      <c r="AKC349" s="35"/>
      <c r="AKD349" s="35"/>
      <c r="AKE349" s="35"/>
      <c r="AKF349" s="35"/>
      <c r="AKG349" s="35"/>
      <c r="AKH349" s="35"/>
      <c r="AKI349" s="35"/>
      <c r="AKJ349" s="35"/>
      <c r="AKK349" s="35"/>
      <c r="AKL349" s="35"/>
      <c r="AKM349" s="35"/>
      <c r="AKN349" s="35"/>
      <c r="AKO349" s="35"/>
      <c r="AKP349" s="35"/>
      <c r="AKQ349" s="35"/>
      <c r="AKR349" s="35"/>
      <c r="AKS349" s="35"/>
      <c r="AKT349" s="35"/>
      <c r="AKU349" s="35"/>
      <c r="AKV349" s="35"/>
      <c r="AKW349" s="35"/>
      <c r="AKX349" s="35"/>
      <c r="AKY349" s="35"/>
      <c r="AKZ349" s="35"/>
      <c r="ALA349" s="35"/>
      <c r="ALB349" s="35"/>
      <c r="ALC349" s="35"/>
      <c r="ALD349" s="35"/>
      <c r="ALE349" s="35"/>
      <c r="ALF349" s="35"/>
      <c r="ALG349" s="35"/>
      <c r="ALH349" s="35"/>
      <c r="ALI349" s="35"/>
      <c r="ALJ349" s="35"/>
      <c r="ALK349" s="35"/>
      <c r="ALL349" s="35"/>
      <c r="ALM349" s="35"/>
      <c r="ALN349" s="35"/>
      <c r="ALO349" s="35"/>
      <c r="ALP349" s="35"/>
      <c r="ALQ349" s="35"/>
      <c r="ALR349" s="35"/>
      <c r="ALS349" s="35"/>
      <c r="ALT349" s="35"/>
      <c r="ALU349" s="35"/>
      <c r="ALV349" s="35"/>
      <c r="ALW349" s="35"/>
      <c r="ALX349" s="35"/>
      <c r="ALY349" s="35"/>
      <c r="ALZ349" s="35"/>
      <c r="AMA349" s="35"/>
    </row>
    <row r="350" spans="14:1015">
      <c r="N350" s="3">
        <f>Y350*info!T$4+AC350*info!T$5+AG350*info!T$6+AK350*info!T$7+N349</f>
        <v>11.114399999999986</v>
      </c>
      <c r="P350" s="45">
        <v>310</v>
      </c>
      <c r="Q350" s="131"/>
      <c r="R350" s="131"/>
      <c r="S350" s="161">
        <f t="shared" si="157"/>
        <v>5.7906719367588955E-2</v>
      </c>
      <c r="T350" s="169">
        <f>AA349*$AA$30*$AA$34*(1-$AA$32)+AE349*$AE$30*$AE$34*(1-$AE$32)+AI349*$AI$30*$AI$34*(1-$AI$32)+AM349*$AM$30*$AM$34*(1-$AM$32)+AQ349*$AQ$30*$AQ$34*(1-$AQ$32)+AU349*$AU$30*$AU$34*(1-$AU$32)+Q350-R350+AW349+AX349+Advance!G324</f>
        <v>0.57330000000000036</v>
      </c>
      <c r="U350" s="132">
        <f t="shared" si="166"/>
        <v>0</v>
      </c>
      <c r="V350" s="165">
        <f t="shared" si="145"/>
        <v>0.57330000000000036</v>
      </c>
      <c r="W350" s="166">
        <f t="shared" si="158"/>
        <v>22.212</v>
      </c>
      <c r="X350" s="49"/>
      <c r="Y350" s="42">
        <f t="shared" si="137"/>
        <v>0</v>
      </c>
      <c r="Z350" s="46">
        <f t="shared" si="159"/>
        <v>0</v>
      </c>
      <c r="AA350" s="47">
        <f t="shared" si="146"/>
        <v>50</v>
      </c>
      <c r="AB350" s="48">
        <f t="shared" si="147"/>
        <v>0.57330000000000036</v>
      </c>
      <c r="AC350" s="49">
        <f t="shared" si="148"/>
        <v>0</v>
      </c>
      <c r="AD350" s="46">
        <f t="shared" si="160"/>
        <v>0</v>
      </c>
      <c r="AE350" s="46">
        <f t="shared" si="149"/>
        <v>100</v>
      </c>
      <c r="AF350" s="50">
        <f t="shared" si="138"/>
        <v>0.57330000000000036</v>
      </c>
      <c r="AG350" s="42">
        <f t="shared" si="161"/>
        <v>4</v>
      </c>
      <c r="AH350" s="46">
        <f t="shared" si="162"/>
        <v>-4</v>
      </c>
      <c r="AI350" s="46">
        <f t="shared" si="150"/>
        <v>200</v>
      </c>
      <c r="AJ350" s="50">
        <f t="shared" si="139"/>
        <v>0.47730000000000039</v>
      </c>
      <c r="AK350" s="42">
        <f t="shared" si="151"/>
        <v>13</v>
      </c>
      <c r="AL350" s="46">
        <f t="shared" si="163"/>
        <v>-8</v>
      </c>
      <c r="AM350" s="46">
        <f t="shared" si="152"/>
        <v>442</v>
      </c>
      <c r="AN350" s="50">
        <f t="shared" si="140"/>
        <v>9.300000000000419E-3</v>
      </c>
      <c r="AO350" s="42">
        <f t="shared" si="153"/>
        <v>0</v>
      </c>
      <c r="AP350" s="46">
        <f t="shared" si="164"/>
        <v>0</v>
      </c>
      <c r="AQ350" s="46">
        <f t="shared" si="154"/>
        <v>0</v>
      </c>
      <c r="AR350" s="50">
        <f t="shared" si="141"/>
        <v>9.300000000000419E-3</v>
      </c>
      <c r="AS350" s="42">
        <f t="shared" si="155"/>
        <v>0</v>
      </c>
      <c r="AT350" s="46">
        <f t="shared" si="165"/>
        <v>0</v>
      </c>
      <c r="AU350" s="46">
        <f t="shared" si="156"/>
        <v>0</v>
      </c>
      <c r="AV350" s="51">
        <f t="shared" si="142"/>
        <v>9.300000000000419E-3</v>
      </c>
      <c r="AW350" s="42">
        <f t="shared" si="143"/>
        <v>0</v>
      </c>
      <c r="AX350" s="43">
        <f t="shared" si="144"/>
        <v>9.300000000000419E-3</v>
      </c>
      <c r="AY350" s="42">
        <f t="shared" si="167"/>
        <v>792</v>
      </c>
      <c r="AZ350" s="52">
        <f t="shared" si="168"/>
        <v>22.212</v>
      </c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  <c r="QN350" s="35"/>
      <c r="QO350" s="35"/>
      <c r="QP350" s="35"/>
      <c r="QQ350" s="35"/>
      <c r="QR350" s="35"/>
      <c r="QS350" s="35"/>
      <c r="QT350" s="35"/>
      <c r="QU350" s="35"/>
      <c r="QV350" s="35"/>
      <c r="QW350" s="35"/>
      <c r="QX350" s="35"/>
      <c r="QY350" s="35"/>
      <c r="QZ350" s="35"/>
      <c r="RA350" s="35"/>
      <c r="RB350" s="35"/>
      <c r="RC350" s="35"/>
      <c r="RD350" s="35"/>
      <c r="RE350" s="35"/>
      <c r="RF350" s="35"/>
      <c r="RG350" s="35"/>
      <c r="RH350" s="35"/>
      <c r="RI350" s="35"/>
      <c r="RJ350" s="35"/>
      <c r="RK350" s="35"/>
      <c r="RL350" s="35"/>
      <c r="RM350" s="35"/>
      <c r="RN350" s="35"/>
      <c r="RO350" s="35"/>
      <c r="RP350" s="35"/>
      <c r="RQ350" s="35"/>
      <c r="RR350" s="35"/>
      <c r="RS350" s="35"/>
      <c r="RT350" s="35"/>
      <c r="RU350" s="35"/>
      <c r="RV350" s="35"/>
      <c r="RW350" s="35"/>
      <c r="RX350" s="35"/>
      <c r="RY350" s="35"/>
      <c r="RZ350" s="35"/>
      <c r="SA350" s="35"/>
      <c r="SB350" s="35"/>
      <c r="SC350" s="35"/>
      <c r="SD350" s="35"/>
      <c r="SE350" s="35"/>
      <c r="SF350" s="35"/>
      <c r="SG350" s="35"/>
      <c r="SH350" s="35"/>
      <c r="SI350" s="35"/>
      <c r="SJ350" s="35"/>
      <c r="SK350" s="35"/>
      <c r="SL350" s="35"/>
      <c r="SM350" s="35"/>
      <c r="SN350" s="35"/>
      <c r="SO350" s="35"/>
      <c r="SP350" s="35"/>
      <c r="SQ350" s="35"/>
      <c r="SR350" s="35"/>
      <c r="SS350" s="35"/>
      <c r="ST350" s="35"/>
      <c r="SU350" s="35"/>
      <c r="SV350" s="35"/>
      <c r="SW350" s="35"/>
      <c r="SX350" s="35"/>
      <c r="SY350" s="35"/>
      <c r="SZ350" s="35"/>
      <c r="TA350" s="35"/>
      <c r="TB350" s="35"/>
      <c r="TC350" s="35"/>
      <c r="TD350" s="35"/>
      <c r="TE350" s="35"/>
      <c r="TF350" s="35"/>
      <c r="TG350" s="35"/>
      <c r="TH350" s="35"/>
      <c r="TI350" s="35"/>
      <c r="TJ350" s="35"/>
      <c r="TK350" s="35"/>
      <c r="TL350" s="35"/>
      <c r="TM350" s="35"/>
      <c r="TN350" s="35"/>
      <c r="TO350" s="35"/>
      <c r="TP350" s="35"/>
      <c r="TQ350" s="35"/>
      <c r="TR350" s="35"/>
      <c r="TS350" s="35"/>
      <c r="TT350" s="35"/>
      <c r="TU350" s="35"/>
      <c r="TV350" s="35"/>
      <c r="TW350" s="35"/>
      <c r="TX350" s="35"/>
      <c r="TY350" s="35"/>
      <c r="TZ350" s="35"/>
      <c r="UA350" s="35"/>
      <c r="UB350" s="35"/>
      <c r="UC350" s="35"/>
      <c r="UD350" s="35"/>
      <c r="UE350" s="35"/>
      <c r="UF350" s="35"/>
      <c r="UG350" s="35"/>
      <c r="UH350" s="35"/>
      <c r="UI350" s="35"/>
      <c r="UJ350" s="35"/>
      <c r="UK350" s="35"/>
      <c r="UL350" s="35"/>
      <c r="UM350" s="35"/>
      <c r="UN350" s="35"/>
      <c r="UO350" s="35"/>
      <c r="UP350" s="35"/>
      <c r="UQ350" s="35"/>
      <c r="UR350" s="35"/>
      <c r="US350" s="35"/>
      <c r="UT350" s="35"/>
      <c r="UU350" s="35"/>
      <c r="UV350" s="35"/>
      <c r="UW350" s="35"/>
      <c r="UX350" s="35"/>
      <c r="UY350" s="35"/>
      <c r="UZ350" s="35"/>
      <c r="VA350" s="35"/>
      <c r="VB350" s="35"/>
      <c r="VC350" s="35"/>
      <c r="VD350" s="35"/>
      <c r="VE350" s="35"/>
      <c r="VF350" s="35"/>
      <c r="VG350" s="35"/>
      <c r="VH350" s="35"/>
      <c r="VI350" s="35"/>
      <c r="VJ350" s="35"/>
      <c r="VK350" s="35"/>
      <c r="VL350" s="35"/>
      <c r="VM350" s="35"/>
      <c r="VN350" s="35"/>
      <c r="VO350" s="35"/>
      <c r="VP350" s="35"/>
      <c r="VQ350" s="35"/>
      <c r="VR350" s="35"/>
      <c r="VS350" s="35"/>
      <c r="VT350" s="35"/>
      <c r="VU350" s="35"/>
      <c r="VV350" s="35"/>
      <c r="VW350" s="35"/>
      <c r="VX350" s="35"/>
      <c r="VY350" s="35"/>
      <c r="VZ350" s="35"/>
      <c r="WA350" s="35"/>
      <c r="WB350" s="35"/>
      <c r="WC350" s="35"/>
      <c r="WD350" s="35"/>
      <c r="WE350" s="35"/>
      <c r="WF350" s="35"/>
      <c r="WG350" s="35"/>
      <c r="WH350" s="35"/>
      <c r="WI350" s="35"/>
      <c r="WJ350" s="35"/>
      <c r="WK350" s="35"/>
      <c r="WL350" s="35"/>
      <c r="WM350" s="35"/>
      <c r="WN350" s="35"/>
      <c r="WO350" s="35"/>
      <c r="WP350" s="35"/>
      <c r="WQ350" s="35"/>
      <c r="WR350" s="35"/>
      <c r="WS350" s="35"/>
      <c r="WT350" s="35"/>
      <c r="WU350" s="35"/>
      <c r="WV350" s="35"/>
      <c r="WW350" s="35"/>
      <c r="WX350" s="35"/>
      <c r="WY350" s="35"/>
      <c r="WZ350" s="35"/>
      <c r="XA350" s="35"/>
      <c r="XB350" s="35"/>
      <c r="XC350" s="35"/>
      <c r="XD350" s="35"/>
      <c r="XE350" s="35"/>
      <c r="XF350" s="35"/>
      <c r="XG350" s="35"/>
      <c r="XH350" s="35"/>
      <c r="XI350" s="35"/>
      <c r="XJ350" s="35"/>
      <c r="XK350" s="35"/>
      <c r="XL350" s="35"/>
      <c r="XM350" s="35"/>
      <c r="XN350" s="35"/>
      <c r="XO350" s="35"/>
      <c r="XP350" s="35"/>
      <c r="XQ350" s="35"/>
      <c r="XR350" s="35"/>
      <c r="XS350" s="35"/>
      <c r="XT350" s="35"/>
      <c r="XU350" s="35"/>
      <c r="XV350" s="35"/>
      <c r="XW350" s="35"/>
      <c r="XX350" s="35"/>
      <c r="XY350" s="35"/>
      <c r="XZ350" s="35"/>
      <c r="YA350" s="35"/>
      <c r="YB350" s="35"/>
      <c r="YC350" s="35"/>
      <c r="YD350" s="35"/>
      <c r="YE350" s="35"/>
      <c r="YF350" s="35"/>
      <c r="YG350" s="35"/>
      <c r="YH350" s="35"/>
      <c r="YI350" s="35"/>
      <c r="YJ350" s="35"/>
      <c r="YK350" s="35"/>
      <c r="YL350" s="35"/>
      <c r="YM350" s="35"/>
      <c r="YN350" s="35"/>
      <c r="YO350" s="35"/>
      <c r="YP350" s="35"/>
      <c r="YQ350" s="35"/>
      <c r="YR350" s="35"/>
      <c r="YS350" s="35"/>
      <c r="YT350" s="35"/>
      <c r="YU350" s="35"/>
      <c r="YV350" s="35"/>
      <c r="YW350" s="35"/>
      <c r="YX350" s="35"/>
      <c r="YY350" s="35"/>
      <c r="YZ350" s="35"/>
      <c r="ZA350" s="35"/>
      <c r="ZB350" s="35"/>
      <c r="ZC350" s="35"/>
      <c r="ZD350" s="35"/>
      <c r="ZE350" s="35"/>
      <c r="ZF350" s="35"/>
      <c r="ZG350" s="35"/>
      <c r="ZH350" s="35"/>
      <c r="ZI350" s="35"/>
      <c r="ZJ350" s="35"/>
      <c r="ZK350" s="35"/>
      <c r="ZL350" s="35"/>
      <c r="ZM350" s="35"/>
      <c r="ZN350" s="35"/>
      <c r="ZO350" s="35"/>
      <c r="ZP350" s="35"/>
      <c r="ZQ350" s="35"/>
      <c r="ZR350" s="35"/>
      <c r="ZS350" s="35"/>
      <c r="ZT350" s="35"/>
      <c r="ZU350" s="35"/>
      <c r="ZV350" s="35"/>
      <c r="ZW350" s="35"/>
      <c r="ZX350" s="35"/>
      <c r="ZY350" s="35"/>
      <c r="ZZ350" s="35"/>
      <c r="AAA350" s="35"/>
      <c r="AAB350" s="35"/>
      <c r="AAC350" s="35"/>
      <c r="AAD350" s="35"/>
      <c r="AAE350" s="35"/>
      <c r="AAF350" s="35"/>
      <c r="AAG350" s="35"/>
      <c r="AAH350" s="35"/>
      <c r="AAI350" s="35"/>
      <c r="AAJ350" s="35"/>
      <c r="AAK350" s="35"/>
      <c r="AAL350" s="35"/>
      <c r="AAM350" s="35"/>
      <c r="AAN350" s="35"/>
      <c r="AAO350" s="35"/>
      <c r="AAP350" s="35"/>
      <c r="AAQ350" s="35"/>
      <c r="AAR350" s="35"/>
      <c r="AAS350" s="35"/>
      <c r="AAT350" s="35"/>
      <c r="AAU350" s="35"/>
      <c r="AAV350" s="35"/>
      <c r="AAW350" s="35"/>
      <c r="AAX350" s="35"/>
      <c r="AAY350" s="35"/>
      <c r="AAZ350" s="35"/>
      <c r="ABA350" s="35"/>
      <c r="ABB350" s="35"/>
      <c r="ABC350" s="35"/>
      <c r="ABD350" s="35"/>
      <c r="ABE350" s="35"/>
      <c r="ABF350" s="35"/>
      <c r="ABG350" s="35"/>
      <c r="ABH350" s="35"/>
      <c r="ABI350" s="35"/>
      <c r="ABJ350" s="35"/>
      <c r="ABK350" s="35"/>
      <c r="ABL350" s="35"/>
      <c r="ABM350" s="35"/>
      <c r="ABN350" s="35"/>
      <c r="ABO350" s="35"/>
      <c r="ABP350" s="35"/>
      <c r="ABQ350" s="35"/>
      <c r="ABR350" s="35"/>
      <c r="ABS350" s="35"/>
      <c r="ABT350" s="35"/>
      <c r="ABU350" s="35"/>
      <c r="ABV350" s="35"/>
      <c r="ABW350" s="35"/>
      <c r="ABX350" s="35"/>
      <c r="ABY350" s="35"/>
      <c r="ABZ350" s="35"/>
      <c r="ACA350" s="35"/>
      <c r="ACB350" s="35"/>
      <c r="ACC350" s="35"/>
      <c r="ACD350" s="35"/>
      <c r="ACE350" s="35"/>
      <c r="ACF350" s="35"/>
      <c r="ACG350" s="35"/>
      <c r="ACH350" s="35"/>
      <c r="ACI350" s="35"/>
      <c r="ACJ350" s="35"/>
      <c r="ACK350" s="35"/>
      <c r="ACL350" s="35"/>
      <c r="ACM350" s="35"/>
      <c r="ACN350" s="35"/>
      <c r="ACO350" s="35"/>
      <c r="ACP350" s="35"/>
      <c r="ACQ350" s="35"/>
      <c r="ACR350" s="35"/>
      <c r="ACS350" s="35"/>
      <c r="ACT350" s="35"/>
      <c r="ACU350" s="35"/>
      <c r="ACV350" s="35"/>
      <c r="ACW350" s="35"/>
      <c r="ACX350" s="35"/>
      <c r="ACY350" s="35"/>
      <c r="ACZ350" s="35"/>
      <c r="ADA350" s="35"/>
      <c r="ADB350" s="35"/>
      <c r="ADC350" s="35"/>
      <c r="ADD350" s="35"/>
      <c r="ADE350" s="35"/>
      <c r="ADF350" s="35"/>
      <c r="ADG350" s="35"/>
      <c r="ADH350" s="35"/>
      <c r="ADI350" s="35"/>
      <c r="ADJ350" s="35"/>
      <c r="ADK350" s="35"/>
      <c r="ADL350" s="35"/>
      <c r="ADM350" s="35"/>
      <c r="ADN350" s="35"/>
      <c r="ADO350" s="35"/>
      <c r="ADP350" s="35"/>
      <c r="ADQ350" s="35"/>
      <c r="ADR350" s="35"/>
      <c r="ADS350" s="35"/>
      <c r="ADT350" s="35"/>
      <c r="ADU350" s="35"/>
      <c r="ADV350" s="35"/>
      <c r="ADW350" s="35"/>
      <c r="ADX350" s="35"/>
      <c r="ADY350" s="35"/>
      <c r="ADZ350" s="35"/>
      <c r="AEA350" s="35"/>
      <c r="AEB350" s="35"/>
      <c r="AEC350" s="35"/>
      <c r="AED350" s="35"/>
      <c r="AEE350" s="35"/>
      <c r="AEF350" s="35"/>
      <c r="AEG350" s="35"/>
      <c r="AEH350" s="35"/>
      <c r="AEI350" s="35"/>
      <c r="AEJ350" s="35"/>
      <c r="AEK350" s="35"/>
      <c r="AEL350" s="35"/>
      <c r="AEM350" s="35"/>
      <c r="AEN350" s="35"/>
      <c r="AEO350" s="35"/>
      <c r="AEP350" s="35"/>
      <c r="AEQ350" s="35"/>
      <c r="AER350" s="35"/>
      <c r="AES350" s="35"/>
      <c r="AET350" s="35"/>
      <c r="AEU350" s="35"/>
      <c r="AEV350" s="35"/>
      <c r="AEW350" s="35"/>
      <c r="AEX350" s="35"/>
      <c r="AEY350" s="35"/>
      <c r="AEZ350" s="35"/>
      <c r="AFA350" s="35"/>
      <c r="AFB350" s="35"/>
      <c r="AFC350" s="35"/>
      <c r="AFD350" s="35"/>
      <c r="AFE350" s="35"/>
      <c r="AFF350" s="35"/>
      <c r="AFG350" s="35"/>
      <c r="AFH350" s="35"/>
      <c r="AFI350" s="35"/>
      <c r="AFJ350" s="35"/>
      <c r="AFK350" s="35"/>
      <c r="AFL350" s="35"/>
      <c r="AFM350" s="35"/>
      <c r="AFN350" s="35"/>
      <c r="AFO350" s="35"/>
      <c r="AFP350" s="35"/>
      <c r="AFQ350" s="35"/>
      <c r="AFR350" s="35"/>
      <c r="AFS350" s="35"/>
      <c r="AFT350" s="35"/>
      <c r="AFU350" s="35"/>
      <c r="AFV350" s="35"/>
      <c r="AFW350" s="35"/>
      <c r="AFX350" s="35"/>
      <c r="AFY350" s="35"/>
      <c r="AFZ350" s="35"/>
      <c r="AGA350" s="35"/>
      <c r="AGB350" s="35"/>
      <c r="AGC350" s="35"/>
      <c r="AGD350" s="35"/>
      <c r="AGE350" s="35"/>
      <c r="AGF350" s="35"/>
      <c r="AGG350" s="35"/>
      <c r="AGH350" s="35"/>
      <c r="AGI350" s="35"/>
      <c r="AGJ350" s="35"/>
      <c r="AGK350" s="35"/>
      <c r="AGL350" s="35"/>
      <c r="AGM350" s="35"/>
      <c r="AGN350" s="35"/>
      <c r="AGO350" s="35"/>
      <c r="AGP350" s="35"/>
      <c r="AGQ350" s="35"/>
      <c r="AGR350" s="35"/>
      <c r="AGS350" s="35"/>
      <c r="AGT350" s="35"/>
      <c r="AGU350" s="35"/>
      <c r="AGV350" s="35"/>
      <c r="AGW350" s="35"/>
      <c r="AGX350" s="35"/>
      <c r="AGY350" s="35"/>
      <c r="AGZ350" s="35"/>
      <c r="AHA350" s="35"/>
      <c r="AHB350" s="35"/>
      <c r="AHC350" s="35"/>
      <c r="AHD350" s="35"/>
      <c r="AHE350" s="35"/>
      <c r="AHF350" s="35"/>
      <c r="AHG350" s="35"/>
      <c r="AHH350" s="35"/>
      <c r="AHI350" s="35"/>
      <c r="AHJ350" s="35"/>
      <c r="AHK350" s="35"/>
      <c r="AHL350" s="35"/>
      <c r="AHM350" s="35"/>
      <c r="AHN350" s="35"/>
      <c r="AHO350" s="35"/>
      <c r="AHP350" s="35"/>
      <c r="AHQ350" s="35"/>
      <c r="AHR350" s="35"/>
      <c r="AHS350" s="35"/>
      <c r="AHT350" s="35"/>
      <c r="AHU350" s="35"/>
      <c r="AHV350" s="35"/>
      <c r="AHW350" s="35"/>
      <c r="AHX350" s="35"/>
      <c r="AHY350" s="35"/>
      <c r="AHZ350" s="35"/>
      <c r="AIA350" s="35"/>
      <c r="AIB350" s="35"/>
      <c r="AIC350" s="35"/>
      <c r="AID350" s="35"/>
      <c r="AIE350" s="35"/>
      <c r="AIF350" s="35"/>
      <c r="AIG350" s="35"/>
      <c r="AIH350" s="35"/>
      <c r="AII350" s="35"/>
      <c r="AIJ350" s="35"/>
      <c r="AIK350" s="35"/>
      <c r="AIL350" s="35"/>
      <c r="AIM350" s="35"/>
      <c r="AIN350" s="35"/>
      <c r="AIO350" s="35"/>
      <c r="AIP350" s="35"/>
      <c r="AIQ350" s="35"/>
      <c r="AIR350" s="35"/>
      <c r="AIS350" s="35"/>
      <c r="AIT350" s="35"/>
      <c r="AIU350" s="35"/>
      <c r="AIV350" s="35"/>
      <c r="AIW350" s="35"/>
      <c r="AIX350" s="35"/>
      <c r="AIY350" s="35"/>
      <c r="AIZ350" s="35"/>
      <c r="AJA350" s="35"/>
      <c r="AJB350" s="35"/>
      <c r="AJC350" s="35"/>
      <c r="AJD350" s="35"/>
      <c r="AJE350" s="35"/>
      <c r="AJF350" s="35"/>
      <c r="AJG350" s="35"/>
      <c r="AJH350" s="35"/>
      <c r="AJI350" s="35"/>
      <c r="AJJ350" s="35"/>
      <c r="AJK350" s="35"/>
      <c r="AJL350" s="35"/>
      <c r="AJM350" s="35"/>
      <c r="AJN350" s="35"/>
      <c r="AJO350" s="35"/>
      <c r="AJP350" s="35"/>
      <c r="AJQ350" s="35"/>
      <c r="AJR350" s="35"/>
      <c r="AJS350" s="35"/>
      <c r="AJT350" s="35"/>
      <c r="AJU350" s="35"/>
      <c r="AJV350" s="35"/>
      <c r="AJW350" s="35"/>
      <c r="AJX350" s="35"/>
      <c r="AJY350" s="35"/>
      <c r="AJZ350" s="35"/>
      <c r="AKA350" s="35"/>
      <c r="AKB350" s="35"/>
      <c r="AKC350" s="35"/>
      <c r="AKD350" s="35"/>
      <c r="AKE350" s="35"/>
      <c r="AKF350" s="35"/>
      <c r="AKG350" s="35"/>
      <c r="AKH350" s="35"/>
      <c r="AKI350" s="35"/>
      <c r="AKJ350" s="35"/>
      <c r="AKK350" s="35"/>
      <c r="AKL350" s="35"/>
      <c r="AKM350" s="35"/>
      <c r="AKN350" s="35"/>
      <c r="AKO350" s="35"/>
      <c r="AKP350" s="35"/>
      <c r="AKQ350" s="35"/>
      <c r="AKR350" s="35"/>
      <c r="AKS350" s="35"/>
      <c r="AKT350" s="35"/>
      <c r="AKU350" s="35"/>
      <c r="AKV350" s="35"/>
      <c r="AKW350" s="35"/>
      <c r="AKX350" s="35"/>
      <c r="AKY350" s="35"/>
      <c r="AKZ350" s="35"/>
      <c r="ALA350" s="35"/>
      <c r="ALB350" s="35"/>
      <c r="ALC350" s="35"/>
      <c r="ALD350" s="35"/>
      <c r="ALE350" s="35"/>
      <c r="ALF350" s="35"/>
      <c r="ALG350" s="35"/>
      <c r="ALH350" s="35"/>
      <c r="ALI350" s="35"/>
      <c r="ALJ350" s="35"/>
      <c r="ALK350" s="35"/>
      <c r="ALL350" s="35"/>
      <c r="ALM350" s="35"/>
      <c r="ALN350" s="35"/>
      <c r="ALO350" s="35"/>
      <c r="ALP350" s="35"/>
      <c r="ALQ350" s="35"/>
      <c r="ALR350" s="35"/>
      <c r="ALS350" s="35"/>
      <c r="ALT350" s="35"/>
      <c r="ALU350" s="35"/>
      <c r="ALV350" s="35"/>
      <c r="ALW350" s="35"/>
      <c r="ALX350" s="35"/>
      <c r="ALY350" s="35"/>
      <c r="ALZ350" s="35"/>
      <c r="AMA350" s="35"/>
    </row>
    <row r="351" spans="14:1015">
      <c r="N351" s="3">
        <f>Y351*info!T$4+AC351*info!T$5+AG351*info!T$6+AK351*info!T$7+N350</f>
        <v>11.175599999999985</v>
      </c>
      <c r="P351" s="45">
        <v>311</v>
      </c>
      <c r="Q351" s="131"/>
      <c r="R351" s="131"/>
      <c r="S351" s="161">
        <f t="shared" si="157"/>
        <v>5.8315810276679855E-2</v>
      </c>
      <c r="T351" s="169">
        <f>AA350*$AA$30*$AA$34*(1-$AA$32)+AE350*$AE$30*$AE$34*(1-$AE$32)+AI350*$AI$30*$AI$34*(1-$AI$32)+AM350*$AM$30*$AM$34*(1-$AM$32)+AQ350*$AQ$30*$AQ$34*(1-$AQ$32)+AU350*$AU$30*$AU$34*(1-$AU$32)+Q351-R351+AW350+AX350+Advance!G325</f>
        <v>0.56460000000000043</v>
      </c>
      <c r="U351" s="132">
        <f t="shared" si="166"/>
        <v>0</v>
      </c>
      <c r="V351" s="165">
        <f t="shared" si="145"/>
        <v>0.56460000000000043</v>
      </c>
      <c r="W351" s="166">
        <f t="shared" si="158"/>
        <v>22.32</v>
      </c>
      <c r="X351" s="49"/>
      <c r="Y351" s="42">
        <f t="shared" si="137"/>
        <v>0</v>
      </c>
      <c r="Z351" s="46">
        <f t="shared" si="159"/>
        <v>0</v>
      </c>
      <c r="AA351" s="47">
        <f t="shared" si="146"/>
        <v>50</v>
      </c>
      <c r="AB351" s="48">
        <f t="shared" si="147"/>
        <v>0.56460000000000043</v>
      </c>
      <c r="AC351" s="49">
        <f t="shared" si="148"/>
        <v>0</v>
      </c>
      <c r="AD351" s="46">
        <f t="shared" si="160"/>
        <v>0</v>
      </c>
      <c r="AE351" s="46">
        <f t="shared" si="149"/>
        <v>100</v>
      </c>
      <c r="AF351" s="50">
        <f t="shared" si="138"/>
        <v>0.56460000000000043</v>
      </c>
      <c r="AG351" s="42">
        <f t="shared" si="161"/>
        <v>5</v>
      </c>
      <c r="AH351" s="46">
        <f t="shared" si="162"/>
        <v>-5</v>
      </c>
      <c r="AI351" s="46">
        <f t="shared" si="150"/>
        <v>200</v>
      </c>
      <c r="AJ351" s="50">
        <f t="shared" si="139"/>
        <v>0.44460000000000044</v>
      </c>
      <c r="AK351" s="42">
        <f t="shared" si="151"/>
        <v>12</v>
      </c>
      <c r="AL351" s="46">
        <f t="shared" si="163"/>
        <v>-9</v>
      </c>
      <c r="AM351" s="46">
        <f t="shared" si="152"/>
        <v>445</v>
      </c>
      <c r="AN351" s="50">
        <f t="shared" si="140"/>
        <v>1.26000000000005E-2</v>
      </c>
      <c r="AO351" s="42">
        <f t="shared" si="153"/>
        <v>0</v>
      </c>
      <c r="AP351" s="46">
        <f t="shared" si="164"/>
        <v>0</v>
      </c>
      <c r="AQ351" s="46">
        <f t="shared" si="154"/>
        <v>0</v>
      </c>
      <c r="AR351" s="50">
        <f t="shared" si="141"/>
        <v>1.26000000000005E-2</v>
      </c>
      <c r="AS351" s="42">
        <f t="shared" si="155"/>
        <v>0</v>
      </c>
      <c r="AT351" s="46">
        <f t="shared" si="165"/>
        <v>0</v>
      </c>
      <c r="AU351" s="46">
        <f t="shared" si="156"/>
        <v>0</v>
      </c>
      <c r="AV351" s="51">
        <f t="shared" si="142"/>
        <v>1.26000000000005E-2</v>
      </c>
      <c r="AW351" s="42">
        <f t="shared" si="143"/>
        <v>0</v>
      </c>
      <c r="AX351" s="43">
        <f t="shared" si="144"/>
        <v>1.26000000000005E-2</v>
      </c>
      <c r="AY351" s="42">
        <f t="shared" si="167"/>
        <v>795</v>
      </c>
      <c r="AZ351" s="52">
        <f t="shared" si="168"/>
        <v>22.32</v>
      </c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  <c r="QN351" s="35"/>
      <c r="QO351" s="35"/>
      <c r="QP351" s="35"/>
      <c r="QQ351" s="35"/>
      <c r="QR351" s="35"/>
      <c r="QS351" s="35"/>
      <c r="QT351" s="35"/>
      <c r="QU351" s="35"/>
      <c r="QV351" s="35"/>
      <c r="QW351" s="35"/>
      <c r="QX351" s="35"/>
      <c r="QY351" s="35"/>
      <c r="QZ351" s="35"/>
      <c r="RA351" s="35"/>
      <c r="RB351" s="35"/>
      <c r="RC351" s="35"/>
      <c r="RD351" s="35"/>
      <c r="RE351" s="35"/>
      <c r="RF351" s="35"/>
      <c r="RG351" s="35"/>
      <c r="RH351" s="35"/>
      <c r="RI351" s="35"/>
      <c r="RJ351" s="35"/>
      <c r="RK351" s="35"/>
      <c r="RL351" s="35"/>
      <c r="RM351" s="35"/>
      <c r="RN351" s="35"/>
      <c r="RO351" s="35"/>
      <c r="RP351" s="35"/>
      <c r="RQ351" s="35"/>
      <c r="RR351" s="35"/>
      <c r="RS351" s="35"/>
      <c r="RT351" s="35"/>
      <c r="RU351" s="35"/>
      <c r="RV351" s="35"/>
      <c r="RW351" s="35"/>
      <c r="RX351" s="35"/>
      <c r="RY351" s="35"/>
      <c r="RZ351" s="35"/>
      <c r="SA351" s="35"/>
      <c r="SB351" s="35"/>
      <c r="SC351" s="35"/>
      <c r="SD351" s="35"/>
      <c r="SE351" s="35"/>
      <c r="SF351" s="35"/>
      <c r="SG351" s="35"/>
      <c r="SH351" s="35"/>
      <c r="SI351" s="35"/>
      <c r="SJ351" s="35"/>
      <c r="SK351" s="35"/>
      <c r="SL351" s="35"/>
      <c r="SM351" s="35"/>
      <c r="SN351" s="35"/>
      <c r="SO351" s="35"/>
      <c r="SP351" s="35"/>
      <c r="SQ351" s="35"/>
      <c r="SR351" s="35"/>
      <c r="SS351" s="35"/>
      <c r="ST351" s="35"/>
      <c r="SU351" s="35"/>
      <c r="SV351" s="35"/>
      <c r="SW351" s="35"/>
      <c r="SX351" s="35"/>
      <c r="SY351" s="35"/>
      <c r="SZ351" s="35"/>
      <c r="TA351" s="35"/>
      <c r="TB351" s="35"/>
      <c r="TC351" s="35"/>
      <c r="TD351" s="35"/>
      <c r="TE351" s="35"/>
      <c r="TF351" s="35"/>
      <c r="TG351" s="35"/>
      <c r="TH351" s="35"/>
      <c r="TI351" s="35"/>
      <c r="TJ351" s="35"/>
      <c r="TK351" s="35"/>
      <c r="TL351" s="35"/>
      <c r="TM351" s="35"/>
      <c r="TN351" s="35"/>
      <c r="TO351" s="35"/>
      <c r="TP351" s="35"/>
      <c r="TQ351" s="35"/>
      <c r="TR351" s="35"/>
      <c r="TS351" s="35"/>
      <c r="TT351" s="35"/>
      <c r="TU351" s="35"/>
      <c r="TV351" s="35"/>
      <c r="TW351" s="35"/>
      <c r="TX351" s="35"/>
      <c r="TY351" s="35"/>
      <c r="TZ351" s="35"/>
      <c r="UA351" s="35"/>
      <c r="UB351" s="35"/>
      <c r="UC351" s="35"/>
      <c r="UD351" s="35"/>
      <c r="UE351" s="35"/>
      <c r="UF351" s="35"/>
      <c r="UG351" s="35"/>
      <c r="UH351" s="35"/>
      <c r="UI351" s="35"/>
      <c r="UJ351" s="35"/>
      <c r="UK351" s="35"/>
      <c r="UL351" s="35"/>
      <c r="UM351" s="35"/>
      <c r="UN351" s="35"/>
      <c r="UO351" s="35"/>
      <c r="UP351" s="35"/>
      <c r="UQ351" s="35"/>
      <c r="UR351" s="35"/>
      <c r="US351" s="35"/>
      <c r="UT351" s="35"/>
      <c r="UU351" s="35"/>
      <c r="UV351" s="35"/>
      <c r="UW351" s="35"/>
      <c r="UX351" s="35"/>
      <c r="UY351" s="35"/>
      <c r="UZ351" s="35"/>
      <c r="VA351" s="35"/>
      <c r="VB351" s="35"/>
      <c r="VC351" s="35"/>
      <c r="VD351" s="35"/>
      <c r="VE351" s="35"/>
      <c r="VF351" s="35"/>
      <c r="VG351" s="35"/>
      <c r="VH351" s="35"/>
      <c r="VI351" s="35"/>
      <c r="VJ351" s="35"/>
      <c r="VK351" s="35"/>
      <c r="VL351" s="35"/>
      <c r="VM351" s="35"/>
      <c r="VN351" s="35"/>
      <c r="VO351" s="35"/>
      <c r="VP351" s="35"/>
      <c r="VQ351" s="35"/>
      <c r="VR351" s="35"/>
      <c r="VS351" s="35"/>
      <c r="VT351" s="35"/>
      <c r="VU351" s="35"/>
      <c r="VV351" s="35"/>
      <c r="VW351" s="35"/>
      <c r="VX351" s="35"/>
      <c r="VY351" s="35"/>
      <c r="VZ351" s="35"/>
      <c r="WA351" s="35"/>
      <c r="WB351" s="35"/>
      <c r="WC351" s="35"/>
      <c r="WD351" s="35"/>
      <c r="WE351" s="35"/>
      <c r="WF351" s="35"/>
      <c r="WG351" s="35"/>
      <c r="WH351" s="35"/>
      <c r="WI351" s="35"/>
      <c r="WJ351" s="35"/>
      <c r="WK351" s="35"/>
      <c r="WL351" s="35"/>
      <c r="WM351" s="35"/>
      <c r="WN351" s="35"/>
      <c r="WO351" s="35"/>
      <c r="WP351" s="35"/>
      <c r="WQ351" s="35"/>
      <c r="WR351" s="35"/>
      <c r="WS351" s="35"/>
      <c r="WT351" s="35"/>
      <c r="WU351" s="35"/>
      <c r="WV351" s="35"/>
      <c r="WW351" s="35"/>
      <c r="WX351" s="35"/>
      <c r="WY351" s="35"/>
      <c r="WZ351" s="35"/>
      <c r="XA351" s="35"/>
      <c r="XB351" s="35"/>
      <c r="XC351" s="35"/>
      <c r="XD351" s="35"/>
      <c r="XE351" s="35"/>
      <c r="XF351" s="35"/>
      <c r="XG351" s="35"/>
      <c r="XH351" s="35"/>
      <c r="XI351" s="35"/>
      <c r="XJ351" s="35"/>
      <c r="XK351" s="35"/>
      <c r="XL351" s="35"/>
      <c r="XM351" s="35"/>
      <c r="XN351" s="35"/>
      <c r="XO351" s="35"/>
      <c r="XP351" s="35"/>
      <c r="XQ351" s="35"/>
      <c r="XR351" s="35"/>
      <c r="XS351" s="35"/>
      <c r="XT351" s="35"/>
      <c r="XU351" s="35"/>
      <c r="XV351" s="35"/>
      <c r="XW351" s="35"/>
      <c r="XX351" s="35"/>
      <c r="XY351" s="35"/>
      <c r="XZ351" s="35"/>
      <c r="YA351" s="35"/>
      <c r="YB351" s="35"/>
      <c r="YC351" s="35"/>
      <c r="YD351" s="35"/>
      <c r="YE351" s="35"/>
      <c r="YF351" s="35"/>
      <c r="YG351" s="35"/>
      <c r="YH351" s="35"/>
      <c r="YI351" s="35"/>
      <c r="YJ351" s="35"/>
      <c r="YK351" s="35"/>
      <c r="YL351" s="35"/>
      <c r="YM351" s="35"/>
      <c r="YN351" s="35"/>
      <c r="YO351" s="35"/>
      <c r="YP351" s="35"/>
      <c r="YQ351" s="35"/>
      <c r="YR351" s="35"/>
      <c r="YS351" s="35"/>
      <c r="YT351" s="35"/>
      <c r="YU351" s="35"/>
      <c r="YV351" s="35"/>
      <c r="YW351" s="35"/>
      <c r="YX351" s="35"/>
      <c r="YY351" s="35"/>
      <c r="YZ351" s="35"/>
      <c r="ZA351" s="35"/>
      <c r="ZB351" s="35"/>
      <c r="ZC351" s="35"/>
      <c r="ZD351" s="35"/>
      <c r="ZE351" s="35"/>
      <c r="ZF351" s="35"/>
      <c r="ZG351" s="35"/>
      <c r="ZH351" s="35"/>
      <c r="ZI351" s="35"/>
      <c r="ZJ351" s="35"/>
      <c r="ZK351" s="35"/>
      <c r="ZL351" s="35"/>
      <c r="ZM351" s="35"/>
      <c r="ZN351" s="35"/>
      <c r="ZO351" s="35"/>
      <c r="ZP351" s="35"/>
      <c r="ZQ351" s="35"/>
      <c r="ZR351" s="35"/>
      <c r="ZS351" s="35"/>
      <c r="ZT351" s="35"/>
      <c r="ZU351" s="35"/>
      <c r="ZV351" s="35"/>
      <c r="ZW351" s="35"/>
      <c r="ZX351" s="35"/>
      <c r="ZY351" s="35"/>
      <c r="ZZ351" s="35"/>
      <c r="AAA351" s="35"/>
      <c r="AAB351" s="35"/>
      <c r="AAC351" s="35"/>
      <c r="AAD351" s="35"/>
      <c r="AAE351" s="35"/>
      <c r="AAF351" s="35"/>
      <c r="AAG351" s="35"/>
      <c r="AAH351" s="35"/>
      <c r="AAI351" s="35"/>
      <c r="AAJ351" s="35"/>
      <c r="AAK351" s="35"/>
      <c r="AAL351" s="35"/>
      <c r="AAM351" s="35"/>
      <c r="AAN351" s="35"/>
      <c r="AAO351" s="35"/>
      <c r="AAP351" s="35"/>
      <c r="AAQ351" s="35"/>
      <c r="AAR351" s="35"/>
      <c r="AAS351" s="35"/>
      <c r="AAT351" s="35"/>
      <c r="AAU351" s="35"/>
      <c r="AAV351" s="35"/>
      <c r="AAW351" s="35"/>
      <c r="AAX351" s="35"/>
      <c r="AAY351" s="35"/>
      <c r="AAZ351" s="35"/>
      <c r="ABA351" s="35"/>
      <c r="ABB351" s="35"/>
      <c r="ABC351" s="35"/>
      <c r="ABD351" s="35"/>
      <c r="ABE351" s="35"/>
      <c r="ABF351" s="35"/>
      <c r="ABG351" s="35"/>
      <c r="ABH351" s="35"/>
      <c r="ABI351" s="35"/>
      <c r="ABJ351" s="35"/>
      <c r="ABK351" s="35"/>
      <c r="ABL351" s="35"/>
      <c r="ABM351" s="35"/>
      <c r="ABN351" s="35"/>
      <c r="ABO351" s="35"/>
      <c r="ABP351" s="35"/>
      <c r="ABQ351" s="35"/>
      <c r="ABR351" s="35"/>
      <c r="ABS351" s="35"/>
      <c r="ABT351" s="35"/>
      <c r="ABU351" s="35"/>
      <c r="ABV351" s="35"/>
      <c r="ABW351" s="35"/>
      <c r="ABX351" s="35"/>
      <c r="ABY351" s="35"/>
      <c r="ABZ351" s="35"/>
      <c r="ACA351" s="35"/>
      <c r="ACB351" s="35"/>
      <c r="ACC351" s="35"/>
      <c r="ACD351" s="35"/>
      <c r="ACE351" s="35"/>
      <c r="ACF351" s="35"/>
      <c r="ACG351" s="35"/>
      <c r="ACH351" s="35"/>
      <c r="ACI351" s="35"/>
      <c r="ACJ351" s="35"/>
      <c r="ACK351" s="35"/>
      <c r="ACL351" s="35"/>
      <c r="ACM351" s="35"/>
      <c r="ACN351" s="35"/>
      <c r="ACO351" s="35"/>
      <c r="ACP351" s="35"/>
      <c r="ACQ351" s="35"/>
      <c r="ACR351" s="35"/>
      <c r="ACS351" s="35"/>
      <c r="ACT351" s="35"/>
      <c r="ACU351" s="35"/>
      <c r="ACV351" s="35"/>
      <c r="ACW351" s="35"/>
      <c r="ACX351" s="35"/>
      <c r="ACY351" s="35"/>
      <c r="ACZ351" s="35"/>
      <c r="ADA351" s="35"/>
      <c r="ADB351" s="35"/>
      <c r="ADC351" s="35"/>
      <c r="ADD351" s="35"/>
      <c r="ADE351" s="35"/>
      <c r="ADF351" s="35"/>
      <c r="ADG351" s="35"/>
      <c r="ADH351" s="35"/>
      <c r="ADI351" s="35"/>
      <c r="ADJ351" s="35"/>
      <c r="ADK351" s="35"/>
      <c r="ADL351" s="35"/>
      <c r="ADM351" s="35"/>
      <c r="ADN351" s="35"/>
      <c r="ADO351" s="35"/>
      <c r="ADP351" s="35"/>
      <c r="ADQ351" s="35"/>
      <c r="ADR351" s="35"/>
      <c r="ADS351" s="35"/>
      <c r="ADT351" s="35"/>
      <c r="ADU351" s="35"/>
      <c r="ADV351" s="35"/>
      <c r="ADW351" s="35"/>
      <c r="ADX351" s="35"/>
      <c r="ADY351" s="35"/>
      <c r="ADZ351" s="35"/>
      <c r="AEA351" s="35"/>
      <c r="AEB351" s="35"/>
      <c r="AEC351" s="35"/>
      <c r="AED351" s="35"/>
      <c r="AEE351" s="35"/>
      <c r="AEF351" s="35"/>
      <c r="AEG351" s="35"/>
      <c r="AEH351" s="35"/>
      <c r="AEI351" s="35"/>
      <c r="AEJ351" s="35"/>
      <c r="AEK351" s="35"/>
      <c r="AEL351" s="35"/>
      <c r="AEM351" s="35"/>
      <c r="AEN351" s="35"/>
      <c r="AEO351" s="35"/>
      <c r="AEP351" s="35"/>
      <c r="AEQ351" s="35"/>
      <c r="AER351" s="35"/>
      <c r="AES351" s="35"/>
      <c r="AET351" s="35"/>
      <c r="AEU351" s="35"/>
      <c r="AEV351" s="35"/>
      <c r="AEW351" s="35"/>
      <c r="AEX351" s="35"/>
      <c r="AEY351" s="35"/>
      <c r="AEZ351" s="35"/>
      <c r="AFA351" s="35"/>
      <c r="AFB351" s="35"/>
      <c r="AFC351" s="35"/>
      <c r="AFD351" s="35"/>
      <c r="AFE351" s="35"/>
      <c r="AFF351" s="35"/>
      <c r="AFG351" s="35"/>
      <c r="AFH351" s="35"/>
      <c r="AFI351" s="35"/>
      <c r="AFJ351" s="35"/>
      <c r="AFK351" s="35"/>
      <c r="AFL351" s="35"/>
      <c r="AFM351" s="35"/>
      <c r="AFN351" s="35"/>
      <c r="AFO351" s="35"/>
      <c r="AFP351" s="35"/>
      <c r="AFQ351" s="35"/>
      <c r="AFR351" s="35"/>
      <c r="AFS351" s="35"/>
      <c r="AFT351" s="35"/>
      <c r="AFU351" s="35"/>
      <c r="AFV351" s="35"/>
      <c r="AFW351" s="35"/>
      <c r="AFX351" s="35"/>
      <c r="AFY351" s="35"/>
      <c r="AFZ351" s="35"/>
      <c r="AGA351" s="35"/>
      <c r="AGB351" s="35"/>
      <c r="AGC351" s="35"/>
      <c r="AGD351" s="35"/>
      <c r="AGE351" s="35"/>
      <c r="AGF351" s="35"/>
      <c r="AGG351" s="35"/>
      <c r="AGH351" s="35"/>
      <c r="AGI351" s="35"/>
      <c r="AGJ351" s="35"/>
      <c r="AGK351" s="35"/>
      <c r="AGL351" s="35"/>
      <c r="AGM351" s="35"/>
      <c r="AGN351" s="35"/>
      <c r="AGO351" s="35"/>
      <c r="AGP351" s="35"/>
      <c r="AGQ351" s="35"/>
      <c r="AGR351" s="35"/>
      <c r="AGS351" s="35"/>
      <c r="AGT351" s="35"/>
      <c r="AGU351" s="35"/>
      <c r="AGV351" s="35"/>
      <c r="AGW351" s="35"/>
      <c r="AGX351" s="35"/>
      <c r="AGY351" s="35"/>
      <c r="AGZ351" s="35"/>
      <c r="AHA351" s="35"/>
      <c r="AHB351" s="35"/>
      <c r="AHC351" s="35"/>
      <c r="AHD351" s="35"/>
      <c r="AHE351" s="35"/>
      <c r="AHF351" s="35"/>
      <c r="AHG351" s="35"/>
      <c r="AHH351" s="35"/>
      <c r="AHI351" s="35"/>
      <c r="AHJ351" s="35"/>
      <c r="AHK351" s="35"/>
      <c r="AHL351" s="35"/>
      <c r="AHM351" s="35"/>
      <c r="AHN351" s="35"/>
      <c r="AHO351" s="35"/>
      <c r="AHP351" s="35"/>
      <c r="AHQ351" s="35"/>
      <c r="AHR351" s="35"/>
      <c r="AHS351" s="35"/>
      <c r="AHT351" s="35"/>
      <c r="AHU351" s="35"/>
      <c r="AHV351" s="35"/>
      <c r="AHW351" s="35"/>
      <c r="AHX351" s="35"/>
      <c r="AHY351" s="35"/>
      <c r="AHZ351" s="35"/>
      <c r="AIA351" s="35"/>
      <c r="AIB351" s="35"/>
      <c r="AIC351" s="35"/>
      <c r="AID351" s="35"/>
      <c r="AIE351" s="35"/>
      <c r="AIF351" s="35"/>
      <c r="AIG351" s="35"/>
      <c r="AIH351" s="35"/>
      <c r="AII351" s="35"/>
      <c r="AIJ351" s="35"/>
      <c r="AIK351" s="35"/>
      <c r="AIL351" s="35"/>
      <c r="AIM351" s="35"/>
      <c r="AIN351" s="35"/>
      <c r="AIO351" s="35"/>
      <c r="AIP351" s="35"/>
      <c r="AIQ351" s="35"/>
      <c r="AIR351" s="35"/>
      <c r="AIS351" s="35"/>
      <c r="AIT351" s="35"/>
      <c r="AIU351" s="35"/>
      <c r="AIV351" s="35"/>
      <c r="AIW351" s="35"/>
      <c r="AIX351" s="35"/>
      <c r="AIY351" s="35"/>
      <c r="AIZ351" s="35"/>
      <c r="AJA351" s="35"/>
      <c r="AJB351" s="35"/>
      <c r="AJC351" s="35"/>
      <c r="AJD351" s="35"/>
      <c r="AJE351" s="35"/>
      <c r="AJF351" s="35"/>
      <c r="AJG351" s="35"/>
      <c r="AJH351" s="35"/>
      <c r="AJI351" s="35"/>
      <c r="AJJ351" s="35"/>
      <c r="AJK351" s="35"/>
      <c r="AJL351" s="35"/>
      <c r="AJM351" s="35"/>
      <c r="AJN351" s="35"/>
      <c r="AJO351" s="35"/>
      <c r="AJP351" s="35"/>
      <c r="AJQ351" s="35"/>
      <c r="AJR351" s="35"/>
      <c r="AJS351" s="35"/>
      <c r="AJT351" s="35"/>
      <c r="AJU351" s="35"/>
      <c r="AJV351" s="35"/>
      <c r="AJW351" s="35"/>
      <c r="AJX351" s="35"/>
      <c r="AJY351" s="35"/>
      <c r="AJZ351" s="35"/>
      <c r="AKA351" s="35"/>
      <c r="AKB351" s="35"/>
      <c r="AKC351" s="35"/>
      <c r="AKD351" s="35"/>
      <c r="AKE351" s="35"/>
      <c r="AKF351" s="35"/>
      <c r="AKG351" s="35"/>
      <c r="AKH351" s="35"/>
      <c r="AKI351" s="35"/>
      <c r="AKJ351" s="35"/>
      <c r="AKK351" s="35"/>
      <c r="AKL351" s="35"/>
      <c r="AKM351" s="35"/>
      <c r="AKN351" s="35"/>
      <c r="AKO351" s="35"/>
      <c r="AKP351" s="35"/>
      <c r="AKQ351" s="35"/>
      <c r="AKR351" s="35"/>
      <c r="AKS351" s="35"/>
      <c r="AKT351" s="35"/>
      <c r="AKU351" s="35"/>
      <c r="AKV351" s="35"/>
      <c r="AKW351" s="35"/>
      <c r="AKX351" s="35"/>
      <c r="AKY351" s="35"/>
      <c r="AKZ351" s="35"/>
      <c r="ALA351" s="35"/>
      <c r="ALB351" s="35"/>
      <c r="ALC351" s="35"/>
      <c r="ALD351" s="35"/>
      <c r="ALE351" s="35"/>
      <c r="ALF351" s="35"/>
      <c r="ALG351" s="35"/>
      <c r="ALH351" s="35"/>
      <c r="ALI351" s="35"/>
      <c r="ALJ351" s="35"/>
      <c r="ALK351" s="35"/>
      <c r="ALL351" s="35"/>
      <c r="ALM351" s="35"/>
      <c r="ALN351" s="35"/>
      <c r="ALO351" s="35"/>
      <c r="ALP351" s="35"/>
      <c r="ALQ351" s="35"/>
      <c r="ALR351" s="35"/>
      <c r="ALS351" s="35"/>
      <c r="ALT351" s="35"/>
      <c r="ALU351" s="35"/>
      <c r="ALV351" s="35"/>
      <c r="ALW351" s="35"/>
      <c r="ALX351" s="35"/>
      <c r="ALY351" s="35"/>
      <c r="ALZ351" s="35"/>
      <c r="AMA351" s="35"/>
    </row>
    <row r="352" spans="14:1015">
      <c r="N352" s="3">
        <f>Y352*info!T$4+AC352*info!T$5+AG352*info!T$6+AK352*info!T$7+N351</f>
        <v>11.236799999999985</v>
      </c>
      <c r="P352" s="45">
        <v>312</v>
      </c>
      <c r="Q352" s="131"/>
      <c r="R352" s="131"/>
      <c r="S352" s="161">
        <f t="shared" si="157"/>
        <v>5.8561264822134404E-2</v>
      </c>
      <c r="T352" s="169">
        <f>AA351*$AA$30*$AA$34*(1-$AA$32)+AE351*$AE$30*$AE$34*(1-$AE$32)+AI351*$AI$30*$AI$34*(1-$AI$32)+AM351*$AM$30*$AM$34*(1-$AM$32)+AQ351*$AQ$30*$AQ$34*(1-$AQ$32)+AU351*$AU$30*$AU$34*(1-$AU$32)+Q352-R352+AW351+AX351+Advance!G326</f>
        <v>0.57060000000000055</v>
      </c>
      <c r="U352" s="132">
        <f t="shared" si="166"/>
        <v>0</v>
      </c>
      <c r="V352" s="165">
        <f t="shared" si="145"/>
        <v>0.57060000000000055</v>
      </c>
      <c r="W352" s="166">
        <f t="shared" si="158"/>
        <v>22.391999999999999</v>
      </c>
      <c r="X352" s="49"/>
      <c r="Y352" s="42">
        <f t="shared" si="137"/>
        <v>0</v>
      </c>
      <c r="Z352" s="46">
        <f t="shared" si="159"/>
        <v>0</v>
      </c>
      <c r="AA352" s="47">
        <f t="shared" si="146"/>
        <v>50</v>
      </c>
      <c r="AB352" s="48">
        <f t="shared" si="147"/>
        <v>0.57060000000000055</v>
      </c>
      <c r="AC352" s="49">
        <f t="shared" si="148"/>
        <v>0</v>
      </c>
      <c r="AD352" s="46">
        <f t="shared" si="160"/>
        <v>0</v>
      </c>
      <c r="AE352" s="46">
        <f t="shared" si="149"/>
        <v>100</v>
      </c>
      <c r="AF352" s="50">
        <f t="shared" si="138"/>
        <v>0.57060000000000055</v>
      </c>
      <c r="AG352" s="42">
        <f t="shared" si="161"/>
        <v>6</v>
      </c>
      <c r="AH352" s="46">
        <f t="shared" si="162"/>
        <v>-6</v>
      </c>
      <c r="AI352" s="46">
        <f t="shared" si="150"/>
        <v>200</v>
      </c>
      <c r="AJ352" s="50">
        <f t="shared" si="139"/>
        <v>0.42660000000000053</v>
      </c>
      <c r="AK352" s="42">
        <f t="shared" si="151"/>
        <v>11</v>
      </c>
      <c r="AL352" s="46">
        <f t="shared" si="163"/>
        <v>-9</v>
      </c>
      <c r="AM352" s="46">
        <f t="shared" si="152"/>
        <v>447</v>
      </c>
      <c r="AN352" s="50">
        <f t="shared" si="140"/>
        <v>3.0600000000000571E-2</v>
      </c>
      <c r="AO352" s="42">
        <f t="shared" si="153"/>
        <v>0</v>
      </c>
      <c r="AP352" s="46">
        <f t="shared" si="164"/>
        <v>0</v>
      </c>
      <c r="AQ352" s="46">
        <f t="shared" si="154"/>
        <v>0</v>
      </c>
      <c r="AR352" s="50">
        <f t="shared" si="141"/>
        <v>3.0600000000000571E-2</v>
      </c>
      <c r="AS352" s="42">
        <f t="shared" si="155"/>
        <v>0</v>
      </c>
      <c r="AT352" s="46">
        <f t="shared" si="165"/>
        <v>0</v>
      </c>
      <c r="AU352" s="46">
        <f t="shared" si="156"/>
        <v>0</v>
      </c>
      <c r="AV352" s="51">
        <f t="shared" si="142"/>
        <v>3.0600000000000571E-2</v>
      </c>
      <c r="AW352" s="42">
        <f t="shared" si="143"/>
        <v>0</v>
      </c>
      <c r="AX352" s="43">
        <f t="shared" si="144"/>
        <v>3.0600000000000571E-2</v>
      </c>
      <c r="AY352" s="42">
        <f t="shared" si="167"/>
        <v>797</v>
      </c>
      <c r="AZ352" s="52">
        <f t="shared" si="168"/>
        <v>22.391999999999999</v>
      </c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  <c r="QN352" s="35"/>
      <c r="QO352" s="35"/>
      <c r="QP352" s="35"/>
      <c r="QQ352" s="35"/>
      <c r="QR352" s="35"/>
      <c r="QS352" s="35"/>
      <c r="QT352" s="35"/>
      <c r="QU352" s="35"/>
      <c r="QV352" s="35"/>
      <c r="QW352" s="35"/>
      <c r="QX352" s="35"/>
      <c r="QY352" s="35"/>
      <c r="QZ352" s="35"/>
      <c r="RA352" s="35"/>
      <c r="RB352" s="35"/>
      <c r="RC352" s="35"/>
      <c r="RD352" s="35"/>
      <c r="RE352" s="35"/>
      <c r="RF352" s="35"/>
      <c r="RG352" s="35"/>
      <c r="RH352" s="35"/>
      <c r="RI352" s="35"/>
      <c r="RJ352" s="35"/>
      <c r="RK352" s="35"/>
      <c r="RL352" s="35"/>
      <c r="RM352" s="35"/>
      <c r="RN352" s="35"/>
      <c r="RO352" s="35"/>
      <c r="RP352" s="35"/>
      <c r="RQ352" s="35"/>
      <c r="RR352" s="35"/>
      <c r="RS352" s="35"/>
      <c r="RT352" s="35"/>
      <c r="RU352" s="35"/>
      <c r="RV352" s="35"/>
      <c r="RW352" s="35"/>
      <c r="RX352" s="35"/>
      <c r="RY352" s="35"/>
      <c r="RZ352" s="35"/>
      <c r="SA352" s="35"/>
      <c r="SB352" s="35"/>
      <c r="SC352" s="35"/>
      <c r="SD352" s="35"/>
      <c r="SE352" s="35"/>
      <c r="SF352" s="35"/>
      <c r="SG352" s="35"/>
      <c r="SH352" s="35"/>
      <c r="SI352" s="35"/>
      <c r="SJ352" s="35"/>
      <c r="SK352" s="35"/>
      <c r="SL352" s="35"/>
      <c r="SM352" s="35"/>
      <c r="SN352" s="35"/>
      <c r="SO352" s="35"/>
      <c r="SP352" s="35"/>
      <c r="SQ352" s="35"/>
      <c r="SR352" s="35"/>
      <c r="SS352" s="35"/>
      <c r="ST352" s="35"/>
      <c r="SU352" s="35"/>
      <c r="SV352" s="35"/>
      <c r="SW352" s="35"/>
      <c r="SX352" s="35"/>
      <c r="SY352" s="35"/>
      <c r="SZ352" s="35"/>
      <c r="TA352" s="35"/>
      <c r="TB352" s="35"/>
      <c r="TC352" s="35"/>
      <c r="TD352" s="35"/>
      <c r="TE352" s="35"/>
      <c r="TF352" s="35"/>
      <c r="TG352" s="35"/>
      <c r="TH352" s="35"/>
      <c r="TI352" s="35"/>
      <c r="TJ352" s="35"/>
      <c r="TK352" s="35"/>
      <c r="TL352" s="35"/>
      <c r="TM352" s="35"/>
      <c r="TN352" s="35"/>
      <c r="TO352" s="35"/>
      <c r="TP352" s="35"/>
      <c r="TQ352" s="35"/>
      <c r="TR352" s="35"/>
      <c r="TS352" s="35"/>
      <c r="TT352" s="35"/>
      <c r="TU352" s="35"/>
      <c r="TV352" s="35"/>
      <c r="TW352" s="35"/>
      <c r="TX352" s="35"/>
      <c r="TY352" s="35"/>
      <c r="TZ352" s="35"/>
      <c r="UA352" s="35"/>
      <c r="UB352" s="35"/>
      <c r="UC352" s="35"/>
      <c r="UD352" s="35"/>
      <c r="UE352" s="35"/>
      <c r="UF352" s="35"/>
      <c r="UG352" s="35"/>
      <c r="UH352" s="35"/>
      <c r="UI352" s="35"/>
      <c r="UJ352" s="35"/>
      <c r="UK352" s="35"/>
      <c r="UL352" s="35"/>
      <c r="UM352" s="35"/>
      <c r="UN352" s="35"/>
      <c r="UO352" s="35"/>
      <c r="UP352" s="35"/>
      <c r="UQ352" s="35"/>
      <c r="UR352" s="35"/>
      <c r="US352" s="35"/>
      <c r="UT352" s="35"/>
      <c r="UU352" s="35"/>
      <c r="UV352" s="35"/>
      <c r="UW352" s="35"/>
      <c r="UX352" s="35"/>
      <c r="UY352" s="35"/>
      <c r="UZ352" s="35"/>
      <c r="VA352" s="35"/>
      <c r="VB352" s="35"/>
      <c r="VC352" s="35"/>
      <c r="VD352" s="35"/>
      <c r="VE352" s="35"/>
      <c r="VF352" s="35"/>
      <c r="VG352" s="35"/>
      <c r="VH352" s="35"/>
      <c r="VI352" s="35"/>
      <c r="VJ352" s="35"/>
      <c r="VK352" s="35"/>
      <c r="VL352" s="35"/>
      <c r="VM352" s="35"/>
      <c r="VN352" s="35"/>
      <c r="VO352" s="35"/>
      <c r="VP352" s="35"/>
      <c r="VQ352" s="35"/>
      <c r="VR352" s="35"/>
      <c r="VS352" s="35"/>
      <c r="VT352" s="35"/>
      <c r="VU352" s="35"/>
      <c r="VV352" s="35"/>
      <c r="VW352" s="35"/>
      <c r="VX352" s="35"/>
      <c r="VY352" s="35"/>
      <c r="VZ352" s="35"/>
      <c r="WA352" s="35"/>
      <c r="WB352" s="35"/>
      <c r="WC352" s="35"/>
      <c r="WD352" s="35"/>
      <c r="WE352" s="35"/>
      <c r="WF352" s="35"/>
      <c r="WG352" s="35"/>
      <c r="WH352" s="35"/>
      <c r="WI352" s="35"/>
      <c r="WJ352" s="35"/>
      <c r="WK352" s="35"/>
      <c r="WL352" s="35"/>
      <c r="WM352" s="35"/>
      <c r="WN352" s="35"/>
      <c r="WO352" s="35"/>
      <c r="WP352" s="35"/>
      <c r="WQ352" s="35"/>
      <c r="WR352" s="35"/>
      <c r="WS352" s="35"/>
      <c r="WT352" s="35"/>
      <c r="WU352" s="35"/>
      <c r="WV352" s="35"/>
      <c r="WW352" s="35"/>
      <c r="WX352" s="35"/>
      <c r="WY352" s="35"/>
      <c r="WZ352" s="35"/>
      <c r="XA352" s="35"/>
      <c r="XB352" s="35"/>
      <c r="XC352" s="35"/>
      <c r="XD352" s="35"/>
      <c r="XE352" s="35"/>
      <c r="XF352" s="35"/>
      <c r="XG352" s="35"/>
      <c r="XH352" s="35"/>
      <c r="XI352" s="35"/>
      <c r="XJ352" s="35"/>
      <c r="XK352" s="35"/>
      <c r="XL352" s="35"/>
      <c r="XM352" s="35"/>
      <c r="XN352" s="35"/>
      <c r="XO352" s="35"/>
      <c r="XP352" s="35"/>
      <c r="XQ352" s="35"/>
      <c r="XR352" s="35"/>
      <c r="XS352" s="35"/>
      <c r="XT352" s="35"/>
      <c r="XU352" s="35"/>
      <c r="XV352" s="35"/>
      <c r="XW352" s="35"/>
      <c r="XX352" s="35"/>
      <c r="XY352" s="35"/>
      <c r="XZ352" s="35"/>
      <c r="YA352" s="35"/>
      <c r="YB352" s="35"/>
      <c r="YC352" s="35"/>
      <c r="YD352" s="35"/>
      <c r="YE352" s="35"/>
      <c r="YF352" s="35"/>
      <c r="YG352" s="35"/>
      <c r="YH352" s="35"/>
      <c r="YI352" s="35"/>
      <c r="YJ352" s="35"/>
      <c r="YK352" s="35"/>
      <c r="YL352" s="35"/>
      <c r="YM352" s="35"/>
      <c r="YN352" s="35"/>
      <c r="YO352" s="35"/>
      <c r="YP352" s="35"/>
      <c r="YQ352" s="35"/>
      <c r="YR352" s="35"/>
      <c r="YS352" s="35"/>
      <c r="YT352" s="35"/>
      <c r="YU352" s="35"/>
      <c r="YV352" s="35"/>
      <c r="YW352" s="35"/>
      <c r="YX352" s="35"/>
      <c r="YY352" s="35"/>
      <c r="YZ352" s="35"/>
      <c r="ZA352" s="35"/>
      <c r="ZB352" s="35"/>
      <c r="ZC352" s="35"/>
      <c r="ZD352" s="35"/>
      <c r="ZE352" s="35"/>
      <c r="ZF352" s="35"/>
      <c r="ZG352" s="35"/>
      <c r="ZH352" s="35"/>
      <c r="ZI352" s="35"/>
      <c r="ZJ352" s="35"/>
      <c r="ZK352" s="35"/>
      <c r="ZL352" s="35"/>
      <c r="ZM352" s="35"/>
      <c r="ZN352" s="35"/>
      <c r="ZO352" s="35"/>
      <c r="ZP352" s="35"/>
      <c r="ZQ352" s="35"/>
      <c r="ZR352" s="35"/>
      <c r="ZS352" s="35"/>
      <c r="ZT352" s="35"/>
      <c r="ZU352" s="35"/>
      <c r="ZV352" s="35"/>
      <c r="ZW352" s="35"/>
      <c r="ZX352" s="35"/>
      <c r="ZY352" s="35"/>
      <c r="ZZ352" s="35"/>
      <c r="AAA352" s="35"/>
      <c r="AAB352" s="35"/>
      <c r="AAC352" s="35"/>
      <c r="AAD352" s="35"/>
      <c r="AAE352" s="35"/>
      <c r="AAF352" s="35"/>
      <c r="AAG352" s="35"/>
      <c r="AAH352" s="35"/>
      <c r="AAI352" s="35"/>
      <c r="AAJ352" s="35"/>
      <c r="AAK352" s="35"/>
      <c r="AAL352" s="35"/>
      <c r="AAM352" s="35"/>
      <c r="AAN352" s="35"/>
      <c r="AAO352" s="35"/>
      <c r="AAP352" s="35"/>
      <c r="AAQ352" s="35"/>
      <c r="AAR352" s="35"/>
      <c r="AAS352" s="35"/>
      <c r="AAT352" s="35"/>
      <c r="AAU352" s="35"/>
      <c r="AAV352" s="35"/>
      <c r="AAW352" s="35"/>
      <c r="AAX352" s="35"/>
      <c r="AAY352" s="35"/>
      <c r="AAZ352" s="35"/>
      <c r="ABA352" s="35"/>
      <c r="ABB352" s="35"/>
      <c r="ABC352" s="35"/>
      <c r="ABD352" s="35"/>
      <c r="ABE352" s="35"/>
      <c r="ABF352" s="35"/>
      <c r="ABG352" s="35"/>
      <c r="ABH352" s="35"/>
      <c r="ABI352" s="35"/>
      <c r="ABJ352" s="35"/>
      <c r="ABK352" s="35"/>
      <c r="ABL352" s="35"/>
      <c r="ABM352" s="35"/>
      <c r="ABN352" s="35"/>
      <c r="ABO352" s="35"/>
      <c r="ABP352" s="35"/>
      <c r="ABQ352" s="35"/>
      <c r="ABR352" s="35"/>
      <c r="ABS352" s="35"/>
      <c r="ABT352" s="35"/>
      <c r="ABU352" s="35"/>
      <c r="ABV352" s="35"/>
      <c r="ABW352" s="35"/>
      <c r="ABX352" s="35"/>
      <c r="ABY352" s="35"/>
      <c r="ABZ352" s="35"/>
      <c r="ACA352" s="35"/>
      <c r="ACB352" s="35"/>
      <c r="ACC352" s="35"/>
      <c r="ACD352" s="35"/>
      <c r="ACE352" s="35"/>
      <c r="ACF352" s="35"/>
      <c r="ACG352" s="35"/>
      <c r="ACH352" s="35"/>
      <c r="ACI352" s="35"/>
      <c r="ACJ352" s="35"/>
      <c r="ACK352" s="35"/>
      <c r="ACL352" s="35"/>
      <c r="ACM352" s="35"/>
      <c r="ACN352" s="35"/>
      <c r="ACO352" s="35"/>
      <c r="ACP352" s="35"/>
      <c r="ACQ352" s="35"/>
      <c r="ACR352" s="35"/>
      <c r="ACS352" s="35"/>
      <c r="ACT352" s="35"/>
      <c r="ACU352" s="35"/>
      <c r="ACV352" s="35"/>
      <c r="ACW352" s="35"/>
      <c r="ACX352" s="35"/>
      <c r="ACY352" s="35"/>
      <c r="ACZ352" s="35"/>
      <c r="ADA352" s="35"/>
      <c r="ADB352" s="35"/>
      <c r="ADC352" s="35"/>
      <c r="ADD352" s="35"/>
      <c r="ADE352" s="35"/>
      <c r="ADF352" s="35"/>
      <c r="ADG352" s="35"/>
      <c r="ADH352" s="35"/>
      <c r="ADI352" s="35"/>
      <c r="ADJ352" s="35"/>
      <c r="ADK352" s="35"/>
      <c r="ADL352" s="35"/>
      <c r="ADM352" s="35"/>
      <c r="ADN352" s="35"/>
      <c r="ADO352" s="35"/>
      <c r="ADP352" s="35"/>
      <c r="ADQ352" s="35"/>
      <c r="ADR352" s="35"/>
      <c r="ADS352" s="35"/>
      <c r="ADT352" s="35"/>
      <c r="ADU352" s="35"/>
      <c r="ADV352" s="35"/>
      <c r="ADW352" s="35"/>
      <c r="ADX352" s="35"/>
      <c r="ADY352" s="35"/>
      <c r="ADZ352" s="35"/>
      <c r="AEA352" s="35"/>
      <c r="AEB352" s="35"/>
      <c r="AEC352" s="35"/>
      <c r="AED352" s="35"/>
      <c r="AEE352" s="35"/>
      <c r="AEF352" s="35"/>
      <c r="AEG352" s="35"/>
      <c r="AEH352" s="35"/>
      <c r="AEI352" s="35"/>
      <c r="AEJ352" s="35"/>
      <c r="AEK352" s="35"/>
      <c r="AEL352" s="35"/>
      <c r="AEM352" s="35"/>
      <c r="AEN352" s="35"/>
      <c r="AEO352" s="35"/>
      <c r="AEP352" s="35"/>
      <c r="AEQ352" s="35"/>
      <c r="AER352" s="35"/>
      <c r="AES352" s="35"/>
      <c r="AET352" s="35"/>
      <c r="AEU352" s="35"/>
      <c r="AEV352" s="35"/>
      <c r="AEW352" s="35"/>
      <c r="AEX352" s="35"/>
      <c r="AEY352" s="35"/>
      <c r="AEZ352" s="35"/>
      <c r="AFA352" s="35"/>
      <c r="AFB352" s="35"/>
      <c r="AFC352" s="35"/>
      <c r="AFD352" s="35"/>
      <c r="AFE352" s="35"/>
      <c r="AFF352" s="35"/>
      <c r="AFG352" s="35"/>
      <c r="AFH352" s="35"/>
      <c r="AFI352" s="35"/>
      <c r="AFJ352" s="35"/>
      <c r="AFK352" s="35"/>
      <c r="AFL352" s="35"/>
      <c r="AFM352" s="35"/>
      <c r="AFN352" s="35"/>
      <c r="AFO352" s="35"/>
      <c r="AFP352" s="35"/>
      <c r="AFQ352" s="35"/>
      <c r="AFR352" s="35"/>
      <c r="AFS352" s="35"/>
      <c r="AFT352" s="35"/>
      <c r="AFU352" s="35"/>
      <c r="AFV352" s="35"/>
      <c r="AFW352" s="35"/>
      <c r="AFX352" s="35"/>
      <c r="AFY352" s="35"/>
      <c r="AFZ352" s="35"/>
      <c r="AGA352" s="35"/>
      <c r="AGB352" s="35"/>
      <c r="AGC352" s="35"/>
      <c r="AGD352" s="35"/>
      <c r="AGE352" s="35"/>
      <c r="AGF352" s="35"/>
      <c r="AGG352" s="35"/>
      <c r="AGH352" s="35"/>
      <c r="AGI352" s="35"/>
      <c r="AGJ352" s="35"/>
      <c r="AGK352" s="35"/>
      <c r="AGL352" s="35"/>
      <c r="AGM352" s="35"/>
      <c r="AGN352" s="35"/>
      <c r="AGO352" s="35"/>
      <c r="AGP352" s="35"/>
      <c r="AGQ352" s="35"/>
      <c r="AGR352" s="35"/>
      <c r="AGS352" s="35"/>
      <c r="AGT352" s="35"/>
      <c r="AGU352" s="35"/>
      <c r="AGV352" s="35"/>
      <c r="AGW352" s="35"/>
      <c r="AGX352" s="35"/>
      <c r="AGY352" s="35"/>
      <c r="AGZ352" s="35"/>
      <c r="AHA352" s="35"/>
      <c r="AHB352" s="35"/>
      <c r="AHC352" s="35"/>
      <c r="AHD352" s="35"/>
      <c r="AHE352" s="35"/>
      <c r="AHF352" s="35"/>
      <c r="AHG352" s="35"/>
      <c r="AHH352" s="35"/>
      <c r="AHI352" s="35"/>
      <c r="AHJ352" s="35"/>
      <c r="AHK352" s="35"/>
      <c r="AHL352" s="35"/>
      <c r="AHM352" s="35"/>
      <c r="AHN352" s="35"/>
      <c r="AHO352" s="35"/>
      <c r="AHP352" s="35"/>
      <c r="AHQ352" s="35"/>
      <c r="AHR352" s="35"/>
      <c r="AHS352" s="35"/>
      <c r="AHT352" s="35"/>
      <c r="AHU352" s="35"/>
      <c r="AHV352" s="35"/>
      <c r="AHW352" s="35"/>
      <c r="AHX352" s="35"/>
      <c r="AHY352" s="35"/>
      <c r="AHZ352" s="35"/>
      <c r="AIA352" s="35"/>
      <c r="AIB352" s="35"/>
      <c r="AIC352" s="35"/>
      <c r="AID352" s="35"/>
      <c r="AIE352" s="35"/>
      <c r="AIF352" s="35"/>
      <c r="AIG352" s="35"/>
      <c r="AIH352" s="35"/>
      <c r="AII352" s="35"/>
      <c r="AIJ352" s="35"/>
      <c r="AIK352" s="35"/>
      <c r="AIL352" s="35"/>
      <c r="AIM352" s="35"/>
      <c r="AIN352" s="35"/>
      <c r="AIO352" s="35"/>
      <c r="AIP352" s="35"/>
      <c r="AIQ352" s="35"/>
      <c r="AIR352" s="35"/>
      <c r="AIS352" s="35"/>
      <c r="AIT352" s="35"/>
      <c r="AIU352" s="35"/>
      <c r="AIV352" s="35"/>
      <c r="AIW352" s="35"/>
      <c r="AIX352" s="35"/>
      <c r="AIY352" s="35"/>
      <c r="AIZ352" s="35"/>
      <c r="AJA352" s="35"/>
      <c r="AJB352" s="35"/>
      <c r="AJC352" s="35"/>
      <c r="AJD352" s="35"/>
      <c r="AJE352" s="35"/>
      <c r="AJF352" s="35"/>
      <c r="AJG352" s="35"/>
      <c r="AJH352" s="35"/>
      <c r="AJI352" s="35"/>
      <c r="AJJ352" s="35"/>
      <c r="AJK352" s="35"/>
      <c r="AJL352" s="35"/>
      <c r="AJM352" s="35"/>
      <c r="AJN352" s="35"/>
      <c r="AJO352" s="35"/>
      <c r="AJP352" s="35"/>
      <c r="AJQ352" s="35"/>
      <c r="AJR352" s="35"/>
      <c r="AJS352" s="35"/>
      <c r="AJT352" s="35"/>
      <c r="AJU352" s="35"/>
      <c r="AJV352" s="35"/>
      <c r="AJW352" s="35"/>
      <c r="AJX352" s="35"/>
      <c r="AJY352" s="35"/>
      <c r="AJZ352" s="35"/>
      <c r="AKA352" s="35"/>
      <c r="AKB352" s="35"/>
      <c r="AKC352" s="35"/>
      <c r="AKD352" s="35"/>
      <c r="AKE352" s="35"/>
      <c r="AKF352" s="35"/>
      <c r="AKG352" s="35"/>
      <c r="AKH352" s="35"/>
      <c r="AKI352" s="35"/>
      <c r="AKJ352" s="35"/>
      <c r="AKK352" s="35"/>
      <c r="AKL352" s="35"/>
      <c r="AKM352" s="35"/>
      <c r="AKN352" s="35"/>
      <c r="AKO352" s="35"/>
      <c r="AKP352" s="35"/>
      <c r="AKQ352" s="35"/>
      <c r="AKR352" s="35"/>
      <c r="AKS352" s="35"/>
      <c r="AKT352" s="35"/>
      <c r="AKU352" s="35"/>
      <c r="AKV352" s="35"/>
      <c r="AKW352" s="35"/>
      <c r="AKX352" s="35"/>
      <c r="AKY352" s="35"/>
      <c r="AKZ352" s="35"/>
      <c r="ALA352" s="35"/>
      <c r="ALB352" s="35"/>
      <c r="ALC352" s="35"/>
      <c r="ALD352" s="35"/>
      <c r="ALE352" s="35"/>
      <c r="ALF352" s="35"/>
      <c r="ALG352" s="35"/>
      <c r="ALH352" s="35"/>
      <c r="ALI352" s="35"/>
      <c r="ALJ352" s="35"/>
      <c r="ALK352" s="35"/>
      <c r="ALL352" s="35"/>
      <c r="ALM352" s="35"/>
      <c r="ALN352" s="35"/>
      <c r="ALO352" s="35"/>
      <c r="ALP352" s="35"/>
      <c r="ALQ352" s="35"/>
      <c r="ALR352" s="35"/>
      <c r="ALS352" s="35"/>
      <c r="ALT352" s="35"/>
      <c r="ALU352" s="35"/>
      <c r="ALV352" s="35"/>
      <c r="ALW352" s="35"/>
      <c r="ALX352" s="35"/>
      <c r="ALY352" s="35"/>
      <c r="ALZ352" s="35"/>
      <c r="AMA352" s="35"/>
    </row>
    <row r="353" spans="14:1015">
      <c r="N353" s="3">
        <f>Y353*info!T$4+AC353*info!T$5+AG353*info!T$6+AK353*info!T$7+N352</f>
        <v>11.301599999999985</v>
      </c>
      <c r="P353" s="45">
        <v>313</v>
      </c>
      <c r="Q353" s="131"/>
      <c r="R353" s="131"/>
      <c r="S353" s="161">
        <f t="shared" si="157"/>
        <v>5.872490118577077E-2</v>
      </c>
      <c r="T353" s="169">
        <f>AA352*$AA$30*$AA$34*(1-$AA$32)+AE352*$AE$30*$AE$34*(1-$AE$32)+AI352*$AI$30*$AI$34*(1-$AI$32)+AM352*$AM$30*$AM$34*(1-$AM$32)+AQ352*$AQ$30*$AQ$34*(1-$AQ$32)+AU352*$AU$30*$AU$34*(1-$AU$32)+Q353-R353+AW352+AX352+Advance!G327</f>
        <v>0.59040000000000048</v>
      </c>
      <c r="U353" s="132">
        <f t="shared" si="166"/>
        <v>0</v>
      </c>
      <c r="V353" s="165">
        <f t="shared" si="145"/>
        <v>0.59040000000000048</v>
      </c>
      <c r="W353" s="166">
        <f t="shared" si="158"/>
        <v>22.535999999999998</v>
      </c>
      <c r="X353" s="49"/>
      <c r="Y353" s="42">
        <f t="shared" si="137"/>
        <v>0</v>
      </c>
      <c r="Z353" s="46">
        <f t="shared" si="159"/>
        <v>0</v>
      </c>
      <c r="AA353" s="47">
        <f t="shared" si="146"/>
        <v>50</v>
      </c>
      <c r="AB353" s="48">
        <f t="shared" si="147"/>
        <v>0.59040000000000048</v>
      </c>
      <c r="AC353" s="49">
        <f t="shared" si="148"/>
        <v>0</v>
      </c>
      <c r="AD353" s="46">
        <f t="shared" si="160"/>
        <v>0</v>
      </c>
      <c r="AE353" s="46">
        <f t="shared" si="149"/>
        <v>100</v>
      </c>
      <c r="AF353" s="50">
        <f t="shared" si="138"/>
        <v>0.59040000000000048</v>
      </c>
      <c r="AG353" s="42">
        <f t="shared" si="161"/>
        <v>5</v>
      </c>
      <c r="AH353" s="46">
        <f t="shared" si="162"/>
        <v>-5</v>
      </c>
      <c r="AI353" s="46">
        <f t="shared" si="150"/>
        <v>200</v>
      </c>
      <c r="AJ353" s="50">
        <f t="shared" si="139"/>
        <v>0.47040000000000048</v>
      </c>
      <c r="AK353" s="42">
        <f t="shared" si="151"/>
        <v>13</v>
      </c>
      <c r="AL353" s="46">
        <f t="shared" si="163"/>
        <v>-9</v>
      </c>
      <c r="AM353" s="46">
        <f t="shared" si="152"/>
        <v>451</v>
      </c>
      <c r="AN353" s="50">
        <f t="shared" si="140"/>
        <v>2.4000000000005128E-3</v>
      </c>
      <c r="AO353" s="42">
        <f t="shared" si="153"/>
        <v>0</v>
      </c>
      <c r="AP353" s="46">
        <f t="shared" si="164"/>
        <v>0</v>
      </c>
      <c r="AQ353" s="46">
        <f t="shared" si="154"/>
        <v>0</v>
      </c>
      <c r="AR353" s="50">
        <f t="shared" si="141"/>
        <v>2.4000000000005128E-3</v>
      </c>
      <c r="AS353" s="42">
        <f t="shared" si="155"/>
        <v>0</v>
      </c>
      <c r="AT353" s="46">
        <f t="shared" si="165"/>
        <v>0</v>
      </c>
      <c r="AU353" s="46">
        <f t="shared" si="156"/>
        <v>0</v>
      </c>
      <c r="AV353" s="51">
        <f t="shared" si="142"/>
        <v>2.4000000000005128E-3</v>
      </c>
      <c r="AW353" s="42">
        <f t="shared" si="143"/>
        <v>0</v>
      </c>
      <c r="AX353" s="43">
        <f t="shared" si="144"/>
        <v>2.4000000000005128E-3</v>
      </c>
      <c r="AY353" s="42">
        <f t="shared" si="167"/>
        <v>801</v>
      </c>
      <c r="AZ353" s="52">
        <f t="shared" si="168"/>
        <v>22.535999999999998</v>
      </c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  <c r="QN353" s="35"/>
      <c r="QO353" s="35"/>
      <c r="QP353" s="35"/>
      <c r="QQ353" s="35"/>
      <c r="QR353" s="35"/>
      <c r="QS353" s="35"/>
      <c r="QT353" s="35"/>
      <c r="QU353" s="35"/>
      <c r="QV353" s="35"/>
      <c r="QW353" s="35"/>
      <c r="QX353" s="35"/>
      <c r="QY353" s="35"/>
      <c r="QZ353" s="35"/>
      <c r="RA353" s="35"/>
      <c r="RB353" s="35"/>
      <c r="RC353" s="35"/>
      <c r="RD353" s="35"/>
      <c r="RE353" s="35"/>
      <c r="RF353" s="35"/>
      <c r="RG353" s="35"/>
      <c r="RH353" s="35"/>
      <c r="RI353" s="35"/>
      <c r="RJ353" s="35"/>
      <c r="RK353" s="35"/>
      <c r="RL353" s="35"/>
      <c r="RM353" s="35"/>
      <c r="RN353" s="35"/>
      <c r="RO353" s="35"/>
      <c r="RP353" s="35"/>
      <c r="RQ353" s="35"/>
      <c r="RR353" s="35"/>
      <c r="RS353" s="35"/>
      <c r="RT353" s="35"/>
      <c r="RU353" s="35"/>
      <c r="RV353" s="35"/>
      <c r="RW353" s="35"/>
      <c r="RX353" s="35"/>
      <c r="RY353" s="35"/>
      <c r="RZ353" s="35"/>
      <c r="SA353" s="35"/>
      <c r="SB353" s="35"/>
      <c r="SC353" s="35"/>
      <c r="SD353" s="35"/>
      <c r="SE353" s="35"/>
      <c r="SF353" s="35"/>
      <c r="SG353" s="35"/>
      <c r="SH353" s="35"/>
      <c r="SI353" s="35"/>
      <c r="SJ353" s="35"/>
      <c r="SK353" s="35"/>
      <c r="SL353" s="35"/>
      <c r="SM353" s="35"/>
      <c r="SN353" s="35"/>
      <c r="SO353" s="35"/>
      <c r="SP353" s="35"/>
      <c r="SQ353" s="35"/>
      <c r="SR353" s="35"/>
      <c r="SS353" s="35"/>
      <c r="ST353" s="35"/>
      <c r="SU353" s="35"/>
      <c r="SV353" s="35"/>
      <c r="SW353" s="35"/>
      <c r="SX353" s="35"/>
      <c r="SY353" s="35"/>
      <c r="SZ353" s="35"/>
      <c r="TA353" s="35"/>
      <c r="TB353" s="35"/>
      <c r="TC353" s="35"/>
      <c r="TD353" s="35"/>
      <c r="TE353" s="35"/>
      <c r="TF353" s="35"/>
      <c r="TG353" s="35"/>
      <c r="TH353" s="35"/>
      <c r="TI353" s="35"/>
      <c r="TJ353" s="35"/>
      <c r="TK353" s="35"/>
      <c r="TL353" s="35"/>
      <c r="TM353" s="35"/>
      <c r="TN353" s="35"/>
      <c r="TO353" s="35"/>
      <c r="TP353" s="35"/>
      <c r="TQ353" s="35"/>
      <c r="TR353" s="35"/>
      <c r="TS353" s="35"/>
      <c r="TT353" s="35"/>
      <c r="TU353" s="35"/>
      <c r="TV353" s="35"/>
      <c r="TW353" s="35"/>
      <c r="TX353" s="35"/>
      <c r="TY353" s="35"/>
      <c r="TZ353" s="35"/>
      <c r="UA353" s="35"/>
      <c r="UB353" s="35"/>
      <c r="UC353" s="35"/>
      <c r="UD353" s="35"/>
      <c r="UE353" s="35"/>
      <c r="UF353" s="35"/>
      <c r="UG353" s="35"/>
      <c r="UH353" s="35"/>
      <c r="UI353" s="35"/>
      <c r="UJ353" s="35"/>
      <c r="UK353" s="35"/>
      <c r="UL353" s="35"/>
      <c r="UM353" s="35"/>
      <c r="UN353" s="35"/>
      <c r="UO353" s="35"/>
      <c r="UP353" s="35"/>
      <c r="UQ353" s="35"/>
      <c r="UR353" s="35"/>
      <c r="US353" s="35"/>
      <c r="UT353" s="35"/>
      <c r="UU353" s="35"/>
      <c r="UV353" s="35"/>
      <c r="UW353" s="35"/>
      <c r="UX353" s="35"/>
      <c r="UY353" s="35"/>
      <c r="UZ353" s="35"/>
      <c r="VA353" s="35"/>
      <c r="VB353" s="35"/>
      <c r="VC353" s="35"/>
      <c r="VD353" s="35"/>
      <c r="VE353" s="35"/>
      <c r="VF353" s="35"/>
      <c r="VG353" s="35"/>
      <c r="VH353" s="35"/>
      <c r="VI353" s="35"/>
      <c r="VJ353" s="35"/>
      <c r="VK353" s="35"/>
      <c r="VL353" s="35"/>
      <c r="VM353" s="35"/>
      <c r="VN353" s="35"/>
      <c r="VO353" s="35"/>
      <c r="VP353" s="35"/>
      <c r="VQ353" s="35"/>
      <c r="VR353" s="35"/>
      <c r="VS353" s="35"/>
      <c r="VT353" s="35"/>
      <c r="VU353" s="35"/>
      <c r="VV353" s="35"/>
      <c r="VW353" s="35"/>
      <c r="VX353" s="35"/>
      <c r="VY353" s="35"/>
      <c r="VZ353" s="35"/>
      <c r="WA353" s="35"/>
      <c r="WB353" s="35"/>
      <c r="WC353" s="35"/>
      <c r="WD353" s="35"/>
      <c r="WE353" s="35"/>
      <c r="WF353" s="35"/>
      <c r="WG353" s="35"/>
      <c r="WH353" s="35"/>
      <c r="WI353" s="35"/>
      <c r="WJ353" s="35"/>
      <c r="WK353" s="35"/>
      <c r="WL353" s="35"/>
      <c r="WM353" s="35"/>
      <c r="WN353" s="35"/>
      <c r="WO353" s="35"/>
      <c r="WP353" s="35"/>
      <c r="WQ353" s="35"/>
      <c r="WR353" s="35"/>
      <c r="WS353" s="35"/>
      <c r="WT353" s="35"/>
      <c r="WU353" s="35"/>
      <c r="WV353" s="35"/>
      <c r="WW353" s="35"/>
      <c r="WX353" s="35"/>
      <c r="WY353" s="35"/>
      <c r="WZ353" s="35"/>
      <c r="XA353" s="35"/>
      <c r="XB353" s="35"/>
      <c r="XC353" s="35"/>
      <c r="XD353" s="35"/>
      <c r="XE353" s="35"/>
      <c r="XF353" s="35"/>
      <c r="XG353" s="35"/>
      <c r="XH353" s="35"/>
      <c r="XI353" s="35"/>
      <c r="XJ353" s="35"/>
      <c r="XK353" s="35"/>
      <c r="XL353" s="35"/>
      <c r="XM353" s="35"/>
      <c r="XN353" s="35"/>
      <c r="XO353" s="35"/>
      <c r="XP353" s="35"/>
      <c r="XQ353" s="35"/>
      <c r="XR353" s="35"/>
      <c r="XS353" s="35"/>
      <c r="XT353" s="35"/>
      <c r="XU353" s="35"/>
      <c r="XV353" s="35"/>
      <c r="XW353" s="35"/>
      <c r="XX353" s="35"/>
      <c r="XY353" s="35"/>
      <c r="XZ353" s="35"/>
      <c r="YA353" s="35"/>
      <c r="YB353" s="35"/>
      <c r="YC353" s="35"/>
      <c r="YD353" s="35"/>
      <c r="YE353" s="35"/>
      <c r="YF353" s="35"/>
      <c r="YG353" s="35"/>
      <c r="YH353" s="35"/>
      <c r="YI353" s="35"/>
      <c r="YJ353" s="35"/>
      <c r="YK353" s="35"/>
      <c r="YL353" s="35"/>
      <c r="YM353" s="35"/>
      <c r="YN353" s="35"/>
      <c r="YO353" s="35"/>
      <c r="YP353" s="35"/>
      <c r="YQ353" s="35"/>
      <c r="YR353" s="35"/>
      <c r="YS353" s="35"/>
      <c r="YT353" s="35"/>
      <c r="YU353" s="35"/>
      <c r="YV353" s="35"/>
      <c r="YW353" s="35"/>
      <c r="YX353" s="35"/>
      <c r="YY353" s="35"/>
      <c r="YZ353" s="35"/>
      <c r="ZA353" s="35"/>
      <c r="ZB353" s="35"/>
      <c r="ZC353" s="35"/>
      <c r="ZD353" s="35"/>
      <c r="ZE353" s="35"/>
      <c r="ZF353" s="35"/>
      <c r="ZG353" s="35"/>
      <c r="ZH353" s="35"/>
      <c r="ZI353" s="35"/>
      <c r="ZJ353" s="35"/>
      <c r="ZK353" s="35"/>
      <c r="ZL353" s="35"/>
      <c r="ZM353" s="35"/>
      <c r="ZN353" s="35"/>
      <c r="ZO353" s="35"/>
      <c r="ZP353" s="35"/>
      <c r="ZQ353" s="35"/>
      <c r="ZR353" s="35"/>
      <c r="ZS353" s="35"/>
      <c r="ZT353" s="35"/>
      <c r="ZU353" s="35"/>
      <c r="ZV353" s="35"/>
      <c r="ZW353" s="35"/>
      <c r="ZX353" s="35"/>
      <c r="ZY353" s="35"/>
      <c r="ZZ353" s="35"/>
      <c r="AAA353" s="35"/>
      <c r="AAB353" s="35"/>
      <c r="AAC353" s="35"/>
      <c r="AAD353" s="35"/>
      <c r="AAE353" s="35"/>
      <c r="AAF353" s="35"/>
      <c r="AAG353" s="35"/>
      <c r="AAH353" s="35"/>
      <c r="AAI353" s="35"/>
      <c r="AAJ353" s="35"/>
      <c r="AAK353" s="35"/>
      <c r="AAL353" s="35"/>
      <c r="AAM353" s="35"/>
      <c r="AAN353" s="35"/>
      <c r="AAO353" s="35"/>
      <c r="AAP353" s="35"/>
      <c r="AAQ353" s="35"/>
      <c r="AAR353" s="35"/>
      <c r="AAS353" s="35"/>
      <c r="AAT353" s="35"/>
      <c r="AAU353" s="35"/>
      <c r="AAV353" s="35"/>
      <c r="AAW353" s="35"/>
      <c r="AAX353" s="35"/>
      <c r="AAY353" s="35"/>
      <c r="AAZ353" s="35"/>
      <c r="ABA353" s="35"/>
      <c r="ABB353" s="35"/>
      <c r="ABC353" s="35"/>
      <c r="ABD353" s="35"/>
      <c r="ABE353" s="35"/>
      <c r="ABF353" s="35"/>
      <c r="ABG353" s="35"/>
      <c r="ABH353" s="35"/>
      <c r="ABI353" s="35"/>
      <c r="ABJ353" s="35"/>
      <c r="ABK353" s="35"/>
      <c r="ABL353" s="35"/>
      <c r="ABM353" s="35"/>
      <c r="ABN353" s="35"/>
      <c r="ABO353" s="35"/>
      <c r="ABP353" s="35"/>
      <c r="ABQ353" s="35"/>
      <c r="ABR353" s="35"/>
      <c r="ABS353" s="35"/>
      <c r="ABT353" s="35"/>
      <c r="ABU353" s="35"/>
      <c r="ABV353" s="35"/>
      <c r="ABW353" s="35"/>
      <c r="ABX353" s="35"/>
      <c r="ABY353" s="35"/>
      <c r="ABZ353" s="35"/>
      <c r="ACA353" s="35"/>
      <c r="ACB353" s="35"/>
      <c r="ACC353" s="35"/>
      <c r="ACD353" s="35"/>
      <c r="ACE353" s="35"/>
      <c r="ACF353" s="35"/>
      <c r="ACG353" s="35"/>
      <c r="ACH353" s="35"/>
      <c r="ACI353" s="35"/>
      <c r="ACJ353" s="35"/>
      <c r="ACK353" s="35"/>
      <c r="ACL353" s="35"/>
      <c r="ACM353" s="35"/>
      <c r="ACN353" s="35"/>
      <c r="ACO353" s="35"/>
      <c r="ACP353" s="35"/>
      <c r="ACQ353" s="35"/>
      <c r="ACR353" s="35"/>
      <c r="ACS353" s="35"/>
      <c r="ACT353" s="35"/>
      <c r="ACU353" s="35"/>
      <c r="ACV353" s="35"/>
      <c r="ACW353" s="35"/>
      <c r="ACX353" s="35"/>
      <c r="ACY353" s="35"/>
      <c r="ACZ353" s="35"/>
      <c r="ADA353" s="35"/>
      <c r="ADB353" s="35"/>
      <c r="ADC353" s="35"/>
      <c r="ADD353" s="35"/>
      <c r="ADE353" s="35"/>
      <c r="ADF353" s="35"/>
      <c r="ADG353" s="35"/>
      <c r="ADH353" s="35"/>
      <c r="ADI353" s="35"/>
      <c r="ADJ353" s="35"/>
      <c r="ADK353" s="35"/>
      <c r="ADL353" s="35"/>
      <c r="ADM353" s="35"/>
      <c r="ADN353" s="35"/>
      <c r="ADO353" s="35"/>
      <c r="ADP353" s="35"/>
      <c r="ADQ353" s="35"/>
      <c r="ADR353" s="35"/>
      <c r="ADS353" s="35"/>
      <c r="ADT353" s="35"/>
      <c r="ADU353" s="35"/>
      <c r="ADV353" s="35"/>
      <c r="ADW353" s="35"/>
      <c r="ADX353" s="35"/>
      <c r="ADY353" s="35"/>
      <c r="ADZ353" s="35"/>
      <c r="AEA353" s="35"/>
      <c r="AEB353" s="35"/>
      <c r="AEC353" s="35"/>
      <c r="AED353" s="35"/>
      <c r="AEE353" s="35"/>
      <c r="AEF353" s="35"/>
      <c r="AEG353" s="35"/>
      <c r="AEH353" s="35"/>
      <c r="AEI353" s="35"/>
      <c r="AEJ353" s="35"/>
      <c r="AEK353" s="35"/>
      <c r="AEL353" s="35"/>
      <c r="AEM353" s="35"/>
      <c r="AEN353" s="35"/>
      <c r="AEO353" s="35"/>
      <c r="AEP353" s="35"/>
      <c r="AEQ353" s="35"/>
      <c r="AER353" s="35"/>
      <c r="AES353" s="35"/>
      <c r="AET353" s="35"/>
      <c r="AEU353" s="35"/>
      <c r="AEV353" s="35"/>
      <c r="AEW353" s="35"/>
      <c r="AEX353" s="35"/>
      <c r="AEY353" s="35"/>
      <c r="AEZ353" s="35"/>
      <c r="AFA353" s="35"/>
      <c r="AFB353" s="35"/>
      <c r="AFC353" s="35"/>
      <c r="AFD353" s="35"/>
      <c r="AFE353" s="35"/>
      <c r="AFF353" s="35"/>
      <c r="AFG353" s="35"/>
      <c r="AFH353" s="35"/>
      <c r="AFI353" s="35"/>
      <c r="AFJ353" s="35"/>
      <c r="AFK353" s="35"/>
      <c r="AFL353" s="35"/>
      <c r="AFM353" s="35"/>
      <c r="AFN353" s="35"/>
      <c r="AFO353" s="35"/>
      <c r="AFP353" s="35"/>
      <c r="AFQ353" s="35"/>
      <c r="AFR353" s="35"/>
      <c r="AFS353" s="35"/>
      <c r="AFT353" s="35"/>
      <c r="AFU353" s="35"/>
      <c r="AFV353" s="35"/>
      <c r="AFW353" s="35"/>
      <c r="AFX353" s="35"/>
      <c r="AFY353" s="35"/>
      <c r="AFZ353" s="35"/>
      <c r="AGA353" s="35"/>
      <c r="AGB353" s="35"/>
      <c r="AGC353" s="35"/>
      <c r="AGD353" s="35"/>
      <c r="AGE353" s="35"/>
      <c r="AGF353" s="35"/>
      <c r="AGG353" s="35"/>
      <c r="AGH353" s="35"/>
      <c r="AGI353" s="35"/>
      <c r="AGJ353" s="35"/>
      <c r="AGK353" s="35"/>
      <c r="AGL353" s="35"/>
      <c r="AGM353" s="35"/>
      <c r="AGN353" s="35"/>
      <c r="AGO353" s="35"/>
      <c r="AGP353" s="35"/>
      <c r="AGQ353" s="35"/>
      <c r="AGR353" s="35"/>
      <c r="AGS353" s="35"/>
      <c r="AGT353" s="35"/>
      <c r="AGU353" s="35"/>
      <c r="AGV353" s="35"/>
      <c r="AGW353" s="35"/>
      <c r="AGX353" s="35"/>
      <c r="AGY353" s="35"/>
      <c r="AGZ353" s="35"/>
      <c r="AHA353" s="35"/>
      <c r="AHB353" s="35"/>
      <c r="AHC353" s="35"/>
      <c r="AHD353" s="35"/>
      <c r="AHE353" s="35"/>
      <c r="AHF353" s="35"/>
      <c r="AHG353" s="35"/>
      <c r="AHH353" s="35"/>
      <c r="AHI353" s="35"/>
      <c r="AHJ353" s="35"/>
      <c r="AHK353" s="35"/>
      <c r="AHL353" s="35"/>
      <c r="AHM353" s="35"/>
      <c r="AHN353" s="35"/>
      <c r="AHO353" s="35"/>
      <c r="AHP353" s="35"/>
      <c r="AHQ353" s="35"/>
      <c r="AHR353" s="35"/>
      <c r="AHS353" s="35"/>
      <c r="AHT353" s="35"/>
      <c r="AHU353" s="35"/>
      <c r="AHV353" s="35"/>
      <c r="AHW353" s="35"/>
      <c r="AHX353" s="35"/>
      <c r="AHY353" s="35"/>
      <c r="AHZ353" s="35"/>
      <c r="AIA353" s="35"/>
      <c r="AIB353" s="35"/>
      <c r="AIC353" s="35"/>
      <c r="AID353" s="35"/>
      <c r="AIE353" s="35"/>
      <c r="AIF353" s="35"/>
      <c r="AIG353" s="35"/>
      <c r="AIH353" s="35"/>
      <c r="AII353" s="35"/>
      <c r="AIJ353" s="35"/>
      <c r="AIK353" s="35"/>
      <c r="AIL353" s="35"/>
      <c r="AIM353" s="35"/>
      <c r="AIN353" s="35"/>
      <c r="AIO353" s="35"/>
      <c r="AIP353" s="35"/>
      <c r="AIQ353" s="35"/>
      <c r="AIR353" s="35"/>
      <c r="AIS353" s="35"/>
      <c r="AIT353" s="35"/>
      <c r="AIU353" s="35"/>
      <c r="AIV353" s="35"/>
      <c r="AIW353" s="35"/>
      <c r="AIX353" s="35"/>
      <c r="AIY353" s="35"/>
      <c r="AIZ353" s="35"/>
      <c r="AJA353" s="35"/>
      <c r="AJB353" s="35"/>
      <c r="AJC353" s="35"/>
      <c r="AJD353" s="35"/>
      <c r="AJE353" s="35"/>
      <c r="AJF353" s="35"/>
      <c r="AJG353" s="35"/>
      <c r="AJH353" s="35"/>
      <c r="AJI353" s="35"/>
      <c r="AJJ353" s="35"/>
      <c r="AJK353" s="35"/>
      <c r="AJL353" s="35"/>
      <c r="AJM353" s="35"/>
      <c r="AJN353" s="35"/>
      <c r="AJO353" s="35"/>
      <c r="AJP353" s="35"/>
      <c r="AJQ353" s="35"/>
      <c r="AJR353" s="35"/>
      <c r="AJS353" s="35"/>
      <c r="AJT353" s="35"/>
      <c r="AJU353" s="35"/>
      <c r="AJV353" s="35"/>
      <c r="AJW353" s="35"/>
      <c r="AJX353" s="35"/>
      <c r="AJY353" s="35"/>
      <c r="AJZ353" s="35"/>
      <c r="AKA353" s="35"/>
      <c r="AKB353" s="35"/>
      <c r="AKC353" s="35"/>
      <c r="AKD353" s="35"/>
      <c r="AKE353" s="35"/>
      <c r="AKF353" s="35"/>
      <c r="AKG353" s="35"/>
      <c r="AKH353" s="35"/>
      <c r="AKI353" s="35"/>
      <c r="AKJ353" s="35"/>
      <c r="AKK353" s="35"/>
      <c r="AKL353" s="35"/>
      <c r="AKM353" s="35"/>
      <c r="AKN353" s="35"/>
      <c r="AKO353" s="35"/>
      <c r="AKP353" s="35"/>
      <c r="AKQ353" s="35"/>
      <c r="AKR353" s="35"/>
      <c r="AKS353" s="35"/>
      <c r="AKT353" s="35"/>
      <c r="AKU353" s="35"/>
      <c r="AKV353" s="35"/>
      <c r="AKW353" s="35"/>
      <c r="AKX353" s="35"/>
      <c r="AKY353" s="35"/>
      <c r="AKZ353" s="35"/>
      <c r="ALA353" s="35"/>
      <c r="ALB353" s="35"/>
      <c r="ALC353" s="35"/>
      <c r="ALD353" s="35"/>
      <c r="ALE353" s="35"/>
      <c r="ALF353" s="35"/>
      <c r="ALG353" s="35"/>
      <c r="ALH353" s="35"/>
      <c r="ALI353" s="35"/>
      <c r="ALJ353" s="35"/>
      <c r="ALK353" s="35"/>
      <c r="ALL353" s="35"/>
      <c r="ALM353" s="35"/>
      <c r="ALN353" s="35"/>
      <c r="ALO353" s="35"/>
      <c r="ALP353" s="35"/>
      <c r="ALQ353" s="35"/>
      <c r="ALR353" s="35"/>
      <c r="ALS353" s="35"/>
      <c r="ALT353" s="35"/>
      <c r="ALU353" s="35"/>
      <c r="ALV353" s="35"/>
      <c r="ALW353" s="35"/>
      <c r="ALX353" s="35"/>
      <c r="ALY353" s="35"/>
      <c r="ALZ353" s="35"/>
      <c r="AMA353" s="35"/>
    </row>
    <row r="354" spans="14:1015">
      <c r="N354" s="3">
        <f>Y354*info!T$4+AC354*info!T$5+AG354*info!T$6+AK354*info!T$7+N353</f>
        <v>11.362799999999984</v>
      </c>
      <c r="P354" s="45">
        <v>314</v>
      </c>
      <c r="Q354" s="131"/>
      <c r="R354" s="131"/>
      <c r="S354" s="161">
        <f t="shared" si="157"/>
        <v>5.9052173913043501E-2</v>
      </c>
      <c r="T354" s="169">
        <f>AA353*$AA$30*$AA$34*(1-$AA$32)+AE353*$AE$30*$AE$34*(1-$AE$32)+AI353*$AI$30*$AI$34*(1-$AI$32)+AM353*$AM$30*$AM$34*(1-$AM$32)+AQ353*$AQ$30*$AQ$34*(1-$AQ$32)+AU353*$AU$30*$AU$34*(1-$AU$32)+Q354-R354+AW353+AX353+Advance!G328</f>
        <v>0.56580000000000041</v>
      </c>
      <c r="U354" s="132">
        <f t="shared" si="166"/>
        <v>0</v>
      </c>
      <c r="V354" s="165">
        <f t="shared" si="145"/>
        <v>0.56580000000000041</v>
      </c>
      <c r="W354" s="166">
        <f t="shared" si="158"/>
        <v>22.68</v>
      </c>
      <c r="X354" s="49"/>
      <c r="Y354" s="42">
        <f t="shared" si="137"/>
        <v>0</v>
      </c>
      <c r="Z354" s="46">
        <f t="shared" si="159"/>
        <v>0</v>
      </c>
      <c r="AA354" s="47">
        <f t="shared" si="146"/>
        <v>50</v>
      </c>
      <c r="AB354" s="48">
        <f t="shared" si="147"/>
        <v>0.56580000000000041</v>
      </c>
      <c r="AC354" s="49">
        <f t="shared" si="148"/>
        <v>0</v>
      </c>
      <c r="AD354" s="46">
        <f t="shared" si="160"/>
        <v>0</v>
      </c>
      <c r="AE354" s="46">
        <f t="shared" si="149"/>
        <v>100</v>
      </c>
      <c r="AF354" s="50">
        <f t="shared" si="138"/>
        <v>0.56580000000000041</v>
      </c>
      <c r="AG354" s="42">
        <f t="shared" si="161"/>
        <v>5</v>
      </c>
      <c r="AH354" s="46">
        <f t="shared" si="162"/>
        <v>-5</v>
      </c>
      <c r="AI354" s="46">
        <f t="shared" si="150"/>
        <v>200</v>
      </c>
      <c r="AJ354" s="50">
        <f t="shared" si="139"/>
        <v>0.44580000000000042</v>
      </c>
      <c r="AK354" s="42">
        <f t="shared" si="151"/>
        <v>12</v>
      </c>
      <c r="AL354" s="46">
        <f t="shared" si="163"/>
        <v>-8</v>
      </c>
      <c r="AM354" s="46">
        <f t="shared" si="152"/>
        <v>455</v>
      </c>
      <c r="AN354" s="50">
        <f t="shared" si="140"/>
        <v>1.3800000000000479E-2</v>
      </c>
      <c r="AO354" s="42">
        <f t="shared" si="153"/>
        <v>0</v>
      </c>
      <c r="AP354" s="46">
        <f t="shared" si="164"/>
        <v>0</v>
      </c>
      <c r="AQ354" s="46">
        <f t="shared" si="154"/>
        <v>0</v>
      </c>
      <c r="AR354" s="50">
        <f t="shared" si="141"/>
        <v>1.3800000000000479E-2</v>
      </c>
      <c r="AS354" s="42">
        <f t="shared" si="155"/>
        <v>0</v>
      </c>
      <c r="AT354" s="46">
        <f t="shared" si="165"/>
        <v>0</v>
      </c>
      <c r="AU354" s="46">
        <f t="shared" si="156"/>
        <v>0</v>
      </c>
      <c r="AV354" s="51">
        <f t="shared" si="142"/>
        <v>1.3800000000000479E-2</v>
      </c>
      <c r="AW354" s="42">
        <f t="shared" si="143"/>
        <v>0</v>
      </c>
      <c r="AX354" s="43">
        <f t="shared" si="144"/>
        <v>1.3800000000000479E-2</v>
      </c>
      <c r="AY354" s="42">
        <f t="shared" si="167"/>
        <v>805</v>
      </c>
      <c r="AZ354" s="52">
        <f t="shared" si="168"/>
        <v>22.68</v>
      </c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  <c r="QN354" s="35"/>
      <c r="QO354" s="35"/>
      <c r="QP354" s="35"/>
      <c r="QQ354" s="35"/>
      <c r="QR354" s="35"/>
      <c r="QS354" s="35"/>
      <c r="QT354" s="35"/>
      <c r="QU354" s="35"/>
      <c r="QV354" s="35"/>
      <c r="QW354" s="35"/>
      <c r="QX354" s="35"/>
      <c r="QY354" s="35"/>
      <c r="QZ354" s="35"/>
      <c r="RA354" s="35"/>
      <c r="RB354" s="35"/>
      <c r="RC354" s="35"/>
      <c r="RD354" s="35"/>
      <c r="RE354" s="35"/>
      <c r="RF354" s="35"/>
      <c r="RG354" s="35"/>
      <c r="RH354" s="35"/>
      <c r="RI354" s="35"/>
      <c r="RJ354" s="35"/>
      <c r="RK354" s="35"/>
      <c r="RL354" s="35"/>
      <c r="RM354" s="35"/>
      <c r="RN354" s="35"/>
      <c r="RO354" s="35"/>
      <c r="RP354" s="35"/>
      <c r="RQ354" s="35"/>
      <c r="RR354" s="35"/>
      <c r="RS354" s="35"/>
      <c r="RT354" s="35"/>
      <c r="RU354" s="35"/>
      <c r="RV354" s="35"/>
      <c r="RW354" s="35"/>
      <c r="RX354" s="35"/>
      <c r="RY354" s="35"/>
      <c r="RZ354" s="35"/>
      <c r="SA354" s="35"/>
      <c r="SB354" s="35"/>
      <c r="SC354" s="35"/>
      <c r="SD354" s="35"/>
      <c r="SE354" s="35"/>
      <c r="SF354" s="35"/>
      <c r="SG354" s="35"/>
      <c r="SH354" s="35"/>
      <c r="SI354" s="35"/>
      <c r="SJ354" s="35"/>
      <c r="SK354" s="35"/>
      <c r="SL354" s="35"/>
      <c r="SM354" s="35"/>
      <c r="SN354" s="35"/>
      <c r="SO354" s="35"/>
      <c r="SP354" s="35"/>
      <c r="SQ354" s="35"/>
      <c r="SR354" s="35"/>
      <c r="SS354" s="35"/>
      <c r="ST354" s="35"/>
      <c r="SU354" s="35"/>
      <c r="SV354" s="35"/>
      <c r="SW354" s="35"/>
      <c r="SX354" s="35"/>
      <c r="SY354" s="35"/>
      <c r="SZ354" s="35"/>
      <c r="TA354" s="35"/>
      <c r="TB354" s="35"/>
      <c r="TC354" s="35"/>
      <c r="TD354" s="35"/>
      <c r="TE354" s="35"/>
      <c r="TF354" s="35"/>
      <c r="TG354" s="35"/>
      <c r="TH354" s="35"/>
      <c r="TI354" s="35"/>
      <c r="TJ354" s="35"/>
      <c r="TK354" s="35"/>
      <c r="TL354" s="35"/>
      <c r="TM354" s="35"/>
      <c r="TN354" s="35"/>
      <c r="TO354" s="35"/>
      <c r="TP354" s="35"/>
      <c r="TQ354" s="35"/>
      <c r="TR354" s="35"/>
      <c r="TS354" s="35"/>
      <c r="TT354" s="35"/>
      <c r="TU354" s="35"/>
      <c r="TV354" s="35"/>
      <c r="TW354" s="35"/>
      <c r="TX354" s="35"/>
      <c r="TY354" s="35"/>
      <c r="TZ354" s="35"/>
      <c r="UA354" s="35"/>
      <c r="UB354" s="35"/>
      <c r="UC354" s="35"/>
      <c r="UD354" s="35"/>
      <c r="UE354" s="35"/>
      <c r="UF354" s="35"/>
      <c r="UG354" s="35"/>
      <c r="UH354" s="35"/>
      <c r="UI354" s="35"/>
      <c r="UJ354" s="35"/>
      <c r="UK354" s="35"/>
      <c r="UL354" s="35"/>
      <c r="UM354" s="35"/>
      <c r="UN354" s="35"/>
      <c r="UO354" s="35"/>
      <c r="UP354" s="35"/>
      <c r="UQ354" s="35"/>
      <c r="UR354" s="35"/>
      <c r="US354" s="35"/>
      <c r="UT354" s="35"/>
      <c r="UU354" s="35"/>
      <c r="UV354" s="35"/>
      <c r="UW354" s="35"/>
      <c r="UX354" s="35"/>
      <c r="UY354" s="35"/>
      <c r="UZ354" s="35"/>
      <c r="VA354" s="35"/>
      <c r="VB354" s="35"/>
      <c r="VC354" s="35"/>
      <c r="VD354" s="35"/>
      <c r="VE354" s="35"/>
      <c r="VF354" s="35"/>
      <c r="VG354" s="35"/>
      <c r="VH354" s="35"/>
      <c r="VI354" s="35"/>
      <c r="VJ354" s="35"/>
      <c r="VK354" s="35"/>
      <c r="VL354" s="35"/>
      <c r="VM354" s="35"/>
      <c r="VN354" s="35"/>
      <c r="VO354" s="35"/>
      <c r="VP354" s="35"/>
      <c r="VQ354" s="35"/>
      <c r="VR354" s="35"/>
      <c r="VS354" s="35"/>
      <c r="VT354" s="35"/>
      <c r="VU354" s="35"/>
      <c r="VV354" s="35"/>
      <c r="VW354" s="35"/>
      <c r="VX354" s="35"/>
      <c r="VY354" s="35"/>
      <c r="VZ354" s="35"/>
      <c r="WA354" s="35"/>
      <c r="WB354" s="35"/>
      <c r="WC354" s="35"/>
      <c r="WD354" s="35"/>
      <c r="WE354" s="35"/>
      <c r="WF354" s="35"/>
      <c r="WG354" s="35"/>
      <c r="WH354" s="35"/>
      <c r="WI354" s="35"/>
      <c r="WJ354" s="35"/>
      <c r="WK354" s="35"/>
      <c r="WL354" s="35"/>
      <c r="WM354" s="35"/>
      <c r="WN354" s="35"/>
      <c r="WO354" s="35"/>
      <c r="WP354" s="35"/>
      <c r="WQ354" s="35"/>
      <c r="WR354" s="35"/>
      <c r="WS354" s="35"/>
      <c r="WT354" s="35"/>
      <c r="WU354" s="35"/>
      <c r="WV354" s="35"/>
      <c r="WW354" s="35"/>
      <c r="WX354" s="35"/>
      <c r="WY354" s="35"/>
      <c r="WZ354" s="35"/>
      <c r="XA354" s="35"/>
      <c r="XB354" s="35"/>
      <c r="XC354" s="35"/>
      <c r="XD354" s="35"/>
      <c r="XE354" s="35"/>
      <c r="XF354" s="35"/>
      <c r="XG354" s="35"/>
      <c r="XH354" s="35"/>
      <c r="XI354" s="35"/>
      <c r="XJ354" s="35"/>
      <c r="XK354" s="35"/>
      <c r="XL354" s="35"/>
      <c r="XM354" s="35"/>
      <c r="XN354" s="35"/>
      <c r="XO354" s="35"/>
      <c r="XP354" s="35"/>
      <c r="XQ354" s="35"/>
      <c r="XR354" s="35"/>
      <c r="XS354" s="35"/>
      <c r="XT354" s="35"/>
      <c r="XU354" s="35"/>
      <c r="XV354" s="35"/>
      <c r="XW354" s="35"/>
      <c r="XX354" s="35"/>
      <c r="XY354" s="35"/>
      <c r="XZ354" s="35"/>
      <c r="YA354" s="35"/>
      <c r="YB354" s="35"/>
      <c r="YC354" s="35"/>
      <c r="YD354" s="35"/>
      <c r="YE354" s="35"/>
      <c r="YF354" s="35"/>
      <c r="YG354" s="35"/>
      <c r="YH354" s="35"/>
      <c r="YI354" s="35"/>
      <c r="YJ354" s="35"/>
      <c r="YK354" s="35"/>
      <c r="YL354" s="35"/>
      <c r="YM354" s="35"/>
      <c r="YN354" s="35"/>
      <c r="YO354" s="35"/>
      <c r="YP354" s="35"/>
      <c r="YQ354" s="35"/>
      <c r="YR354" s="35"/>
      <c r="YS354" s="35"/>
      <c r="YT354" s="35"/>
      <c r="YU354" s="35"/>
      <c r="YV354" s="35"/>
      <c r="YW354" s="35"/>
      <c r="YX354" s="35"/>
      <c r="YY354" s="35"/>
      <c r="YZ354" s="35"/>
      <c r="ZA354" s="35"/>
      <c r="ZB354" s="35"/>
      <c r="ZC354" s="35"/>
      <c r="ZD354" s="35"/>
      <c r="ZE354" s="35"/>
      <c r="ZF354" s="35"/>
      <c r="ZG354" s="35"/>
      <c r="ZH354" s="35"/>
      <c r="ZI354" s="35"/>
      <c r="ZJ354" s="35"/>
      <c r="ZK354" s="35"/>
      <c r="ZL354" s="35"/>
      <c r="ZM354" s="35"/>
      <c r="ZN354" s="35"/>
      <c r="ZO354" s="35"/>
      <c r="ZP354" s="35"/>
      <c r="ZQ354" s="35"/>
      <c r="ZR354" s="35"/>
      <c r="ZS354" s="35"/>
      <c r="ZT354" s="35"/>
      <c r="ZU354" s="35"/>
      <c r="ZV354" s="35"/>
      <c r="ZW354" s="35"/>
      <c r="ZX354" s="35"/>
      <c r="ZY354" s="35"/>
      <c r="ZZ354" s="35"/>
      <c r="AAA354" s="35"/>
      <c r="AAB354" s="35"/>
      <c r="AAC354" s="35"/>
      <c r="AAD354" s="35"/>
      <c r="AAE354" s="35"/>
      <c r="AAF354" s="35"/>
      <c r="AAG354" s="35"/>
      <c r="AAH354" s="35"/>
      <c r="AAI354" s="35"/>
      <c r="AAJ354" s="35"/>
      <c r="AAK354" s="35"/>
      <c r="AAL354" s="35"/>
      <c r="AAM354" s="35"/>
      <c r="AAN354" s="35"/>
      <c r="AAO354" s="35"/>
      <c r="AAP354" s="35"/>
      <c r="AAQ354" s="35"/>
      <c r="AAR354" s="35"/>
      <c r="AAS354" s="35"/>
      <c r="AAT354" s="35"/>
      <c r="AAU354" s="35"/>
      <c r="AAV354" s="35"/>
      <c r="AAW354" s="35"/>
      <c r="AAX354" s="35"/>
      <c r="AAY354" s="35"/>
      <c r="AAZ354" s="35"/>
      <c r="ABA354" s="35"/>
      <c r="ABB354" s="35"/>
      <c r="ABC354" s="35"/>
      <c r="ABD354" s="35"/>
      <c r="ABE354" s="35"/>
      <c r="ABF354" s="35"/>
      <c r="ABG354" s="35"/>
      <c r="ABH354" s="35"/>
      <c r="ABI354" s="35"/>
      <c r="ABJ354" s="35"/>
      <c r="ABK354" s="35"/>
      <c r="ABL354" s="35"/>
      <c r="ABM354" s="35"/>
      <c r="ABN354" s="35"/>
      <c r="ABO354" s="35"/>
      <c r="ABP354" s="35"/>
      <c r="ABQ354" s="35"/>
      <c r="ABR354" s="35"/>
      <c r="ABS354" s="35"/>
      <c r="ABT354" s="35"/>
      <c r="ABU354" s="35"/>
      <c r="ABV354" s="35"/>
      <c r="ABW354" s="35"/>
      <c r="ABX354" s="35"/>
      <c r="ABY354" s="35"/>
      <c r="ABZ354" s="35"/>
      <c r="ACA354" s="35"/>
      <c r="ACB354" s="35"/>
      <c r="ACC354" s="35"/>
      <c r="ACD354" s="35"/>
      <c r="ACE354" s="35"/>
      <c r="ACF354" s="35"/>
      <c r="ACG354" s="35"/>
      <c r="ACH354" s="35"/>
      <c r="ACI354" s="35"/>
      <c r="ACJ354" s="35"/>
      <c r="ACK354" s="35"/>
      <c r="ACL354" s="35"/>
      <c r="ACM354" s="35"/>
      <c r="ACN354" s="35"/>
      <c r="ACO354" s="35"/>
      <c r="ACP354" s="35"/>
      <c r="ACQ354" s="35"/>
      <c r="ACR354" s="35"/>
      <c r="ACS354" s="35"/>
      <c r="ACT354" s="35"/>
      <c r="ACU354" s="35"/>
      <c r="ACV354" s="35"/>
      <c r="ACW354" s="35"/>
      <c r="ACX354" s="35"/>
      <c r="ACY354" s="35"/>
      <c r="ACZ354" s="35"/>
      <c r="ADA354" s="35"/>
      <c r="ADB354" s="35"/>
      <c r="ADC354" s="35"/>
      <c r="ADD354" s="35"/>
      <c r="ADE354" s="35"/>
      <c r="ADF354" s="35"/>
      <c r="ADG354" s="35"/>
      <c r="ADH354" s="35"/>
      <c r="ADI354" s="35"/>
      <c r="ADJ354" s="35"/>
      <c r="ADK354" s="35"/>
      <c r="ADL354" s="35"/>
      <c r="ADM354" s="35"/>
      <c r="ADN354" s="35"/>
      <c r="ADO354" s="35"/>
      <c r="ADP354" s="35"/>
      <c r="ADQ354" s="35"/>
      <c r="ADR354" s="35"/>
      <c r="ADS354" s="35"/>
      <c r="ADT354" s="35"/>
      <c r="ADU354" s="35"/>
      <c r="ADV354" s="35"/>
      <c r="ADW354" s="35"/>
      <c r="ADX354" s="35"/>
      <c r="ADY354" s="35"/>
      <c r="ADZ354" s="35"/>
      <c r="AEA354" s="35"/>
      <c r="AEB354" s="35"/>
      <c r="AEC354" s="35"/>
      <c r="AED354" s="35"/>
      <c r="AEE354" s="35"/>
      <c r="AEF354" s="35"/>
      <c r="AEG354" s="35"/>
      <c r="AEH354" s="35"/>
      <c r="AEI354" s="35"/>
      <c r="AEJ354" s="35"/>
      <c r="AEK354" s="35"/>
      <c r="AEL354" s="35"/>
      <c r="AEM354" s="35"/>
      <c r="AEN354" s="35"/>
      <c r="AEO354" s="35"/>
      <c r="AEP354" s="35"/>
      <c r="AEQ354" s="35"/>
      <c r="AER354" s="35"/>
      <c r="AES354" s="35"/>
      <c r="AET354" s="35"/>
      <c r="AEU354" s="35"/>
      <c r="AEV354" s="35"/>
      <c r="AEW354" s="35"/>
      <c r="AEX354" s="35"/>
      <c r="AEY354" s="35"/>
      <c r="AEZ354" s="35"/>
      <c r="AFA354" s="35"/>
      <c r="AFB354" s="35"/>
      <c r="AFC354" s="35"/>
      <c r="AFD354" s="35"/>
      <c r="AFE354" s="35"/>
      <c r="AFF354" s="35"/>
      <c r="AFG354" s="35"/>
      <c r="AFH354" s="35"/>
      <c r="AFI354" s="35"/>
      <c r="AFJ354" s="35"/>
      <c r="AFK354" s="35"/>
      <c r="AFL354" s="35"/>
      <c r="AFM354" s="35"/>
      <c r="AFN354" s="35"/>
      <c r="AFO354" s="35"/>
      <c r="AFP354" s="35"/>
      <c r="AFQ354" s="35"/>
      <c r="AFR354" s="35"/>
      <c r="AFS354" s="35"/>
      <c r="AFT354" s="35"/>
      <c r="AFU354" s="35"/>
      <c r="AFV354" s="35"/>
      <c r="AFW354" s="35"/>
      <c r="AFX354" s="35"/>
      <c r="AFY354" s="35"/>
      <c r="AFZ354" s="35"/>
      <c r="AGA354" s="35"/>
      <c r="AGB354" s="35"/>
      <c r="AGC354" s="35"/>
      <c r="AGD354" s="35"/>
      <c r="AGE354" s="35"/>
      <c r="AGF354" s="35"/>
      <c r="AGG354" s="35"/>
      <c r="AGH354" s="35"/>
      <c r="AGI354" s="35"/>
      <c r="AGJ354" s="35"/>
      <c r="AGK354" s="35"/>
      <c r="AGL354" s="35"/>
      <c r="AGM354" s="35"/>
      <c r="AGN354" s="35"/>
      <c r="AGO354" s="35"/>
      <c r="AGP354" s="35"/>
      <c r="AGQ354" s="35"/>
      <c r="AGR354" s="35"/>
      <c r="AGS354" s="35"/>
      <c r="AGT354" s="35"/>
      <c r="AGU354" s="35"/>
      <c r="AGV354" s="35"/>
      <c r="AGW354" s="35"/>
      <c r="AGX354" s="35"/>
      <c r="AGY354" s="35"/>
      <c r="AGZ354" s="35"/>
      <c r="AHA354" s="35"/>
      <c r="AHB354" s="35"/>
      <c r="AHC354" s="35"/>
      <c r="AHD354" s="35"/>
      <c r="AHE354" s="35"/>
      <c r="AHF354" s="35"/>
      <c r="AHG354" s="35"/>
      <c r="AHH354" s="35"/>
      <c r="AHI354" s="35"/>
      <c r="AHJ354" s="35"/>
      <c r="AHK354" s="35"/>
      <c r="AHL354" s="35"/>
      <c r="AHM354" s="35"/>
      <c r="AHN354" s="35"/>
      <c r="AHO354" s="35"/>
      <c r="AHP354" s="35"/>
      <c r="AHQ354" s="35"/>
      <c r="AHR354" s="35"/>
      <c r="AHS354" s="35"/>
      <c r="AHT354" s="35"/>
      <c r="AHU354" s="35"/>
      <c r="AHV354" s="35"/>
      <c r="AHW354" s="35"/>
      <c r="AHX354" s="35"/>
      <c r="AHY354" s="35"/>
      <c r="AHZ354" s="35"/>
      <c r="AIA354" s="35"/>
      <c r="AIB354" s="35"/>
      <c r="AIC354" s="35"/>
      <c r="AID354" s="35"/>
      <c r="AIE354" s="35"/>
      <c r="AIF354" s="35"/>
      <c r="AIG354" s="35"/>
      <c r="AIH354" s="35"/>
      <c r="AII354" s="35"/>
      <c r="AIJ354" s="35"/>
      <c r="AIK354" s="35"/>
      <c r="AIL354" s="35"/>
      <c r="AIM354" s="35"/>
      <c r="AIN354" s="35"/>
      <c r="AIO354" s="35"/>
      <c r="AIP354" s="35"/>
      <c r="AIQ354" s="35"/>
      <c r="AIR354" s="35"/>
      <c r="AIS354" s="35"/>
      <c r="AIT354" s="35"/>
      <c r="AIU354" s="35"/>
      <c r="AIV354" s="35"/>
      <c r="AIW354" s="35"/>
      <c r="AIX354" s="35"/>
      <c r="AIY354" s="35"/>
      <c r="AIZ354" s="35"/>
      <c r="AJA354" s="35"/>
      <c r="AJB354" s="35"/>
      <c r="AJC354" s="35"/>
      <c r="AJD354" s="35"/>
      <c r="AJE354" s="35"/>
      <c r="AJF354" s="35"/>
      <c r="AJG354" s="35"/>
      <c r="AJH354" s="35"/>
      <c r="AJI354" s="35"/>
      <c r="AJJ354" s="35"/>
      <c r="AJK354" s="35"/>
      <c r="AJL354" s="35"/>
      <c r="AJM354" s="35"/>
      <c r="AJN354" s="35"/>
      <c r="AJO354" s="35"/>
      <c r="AJP354" s="35"/>
      <c r="AJQ354" s="35"/>
      <c r="AJR354" s="35"/>
      <c r="AJS354" s="35"/>
      <c r="AJT354" s="35"/>
      <c r="AJU354" s="35"/>
      <c r="AJV354" s="35"/>
      <c r="AJW354" s="35"/>
      <c r="AJX354" s="35"/>
      <c r="AJY354" s="35"/>
      <c r="AJZ354" s="35"/>
      <c r="AKA354" s="35"/>
      <c r="AKB354" s="35"/>
      <c r="AKC354" s="35"/>
      <c r="AKD354" s="35"/>
      <c r="AKE354" s="35"/>
      <c r="AKF354" s="35"/>
      <c r="AKG354" s="35"/>
      <c r="AKH354" s="35"/>
      <c r="AKI354" s="35"/>
      <c r="AKJ354" s="35"/>
      <c r="AKK354" s="35"/>
      <c r="AKL354" s="35"/>
      <c r="AKM354" s="35"/>
      <c r="AKN354" s="35"/>
      <c r="AKO354" s="35"/>
      <c r="AKP354" s="35"/>
      <c r="AKQ354" s="35"/>
      <c r="AKR354" s="35"/>
      <c r="AKS354" s="35"/>
      <c r="AKT354" s="35"/>
      <c r="AKU354" s="35"/>
      <c r="AKV354" s="35"/>
      <c r="AKW354" s="35"/>
      <c r="AKX354" s="35"/>
      <c r="AKY354" s="35"/>
      <c r="AKZ354" s="35"/>
      <c r="ALA354" s="35"/>
      <c r="ALB354" s="35"/>
      <c r="ALC354" s="35"/>
      <c r="ALD354" s="35"/>
      <c r="ALE354" s="35"/>
      <c r="ALF354" s="35"/>
      <c r="ALG354" s="35"/>
      <c r="ALH354" s="35"/>
      <c r="ALI354" s="35"/>
      <c r="ALJ354" s="35"/>
      <c r="ALK354" s="35"/>
      <c r="ALL354" s="35"/>
      <c r="ALM354" s="35"/>
      <c r="ALN354" s="35"/>
      <c r="ALO354" s="35"/>
      <c r="ALP354" s="35"/>
      <c r="ALQ354" s="35"/>
      <c r="ALR354" s="35"/>
      <c r="ALS354" s="35"/>
      <c r="ALT354" s="35"/>
      <c r="ALU354" s="35"/>
      <c r="ALV354" s="35"/>
      <c r="ALW354" s="35"/>
      <c r="ALX354" s="35"/>
      <c r="ALY354" s="35"/>
      <c r="ALZ354" s="35"/>
      <c r="AMA354" s="35"/>
    </row>
    <row r="355" spans="14:1015">
      <c r="N355" s="3">
        <f>Y355*info!T$4+AC355*info!T$5+AG355*info!T$6+AK355*info!T$7+N354</f>
        <v>11.427599999999984</v>
      </c>
      <c r="P355" s="45">
        <v>315</v>
      </c>
      <c r="Q355" s="131"/>
      <c r="R355" s="131"/>
      <c r="S355" s="161">
        <f t="shared" si="157"/>
        <v>5.9379446640316233E-2</v>
      </c>
      <c r="T355" s="169">
        <f>AA354*$AA$30*$AA$34*(1-$AA$32)+AE354*$AE$30*$AE$34*(1-$AE$32)+AI354*$AI$30*$AI$34*(1-$AI$32)+AM354*$AM$30*$AM$34*(1-$AM$32)+AQ354*$AQ$30*$AQ$34*(1-$AQ$32)+AU354*$AU$30*$AU$34*(1-$AU$32)+Q355-R355+AW354+AX354+Advance!G329</f>
        <v>0.58080000000000043</v>
      </c>
      <c r="U355" s="132">
        <f t="shared" si="166"/>
        <v>0</v>
      </c>
      <c r="V355" s="165">
        <f t="shared" si="145"/>
        <v>0.58080000000000043</v>
      </c>
      <c r="W355" s="166">
        <f t="shared" si="158"/>
        <v>22.751999999999999</v>
      </c>
      <c r="X355" s="49"/>
      <c r="Y355" s="42">
        <f t="shared" si="137"/>
        <v>0</v>
      </c>
      <c r="Z355" s="46">
        <f t="shared" si="159"/>
        <v>0</v>
      </c>
      <c r="AA355" s="47">
        <f t="shared" si="146"/>
        <v>50</v>
      </c>
      <c r="AB355" s="48">
        <f t="shared" si="147"/>
        <v>0.58080000000000043</v>
      </c>
      <c r="AC355" s="49">
        <f t="shared" si="148"/>
        <v>0</v>
      </c>
      <c r="AD355" s="46">
        <f t="shared" si="160"/>
        <v>0</v>
      </c>
      <c r="AE355" s="46">
        <f t="shared" si="149"/>
        <v>100</v>
      </c>
      <c r="AF355" s="50">
        <f t="shared" si="138"/>
        <v>0.58080000000000043</v>
      </c>
      <c r="AG355" s="42">
        <f t="shared" si="161"/>
        <v>6</v>
      </c>
      <c r="AH355" s="46">
        <f t="shared" si="162"/>
        <v>-6</v>
      </c>
      <c r="AI355" s="46">
        <f t="shared" si="150"/>
        <v>200</v>
      </c>
      <c r="AJ355" s="50">
        <f t="shared" si="139"/>
        <v>0.43680000000000041</v>
      </c>
      <c r="AK355" s="42">
        <f t="shared" si="151"/>
        <v>12</v>
      </c>
      <c r="AL355" s="46">
        <f t="shared" si="163"/>
        <v>-10</v>
      </c>
      <c r="AM355" s="46">
        <f t="shared" si="152"/>
        <v>457</v>
      </c>
      <c r="AN355" s="50">
        <f t="shared" si="140"/>
        <v>4.8000000000004706E-3</v>
      </c>
      <c r="AO355" s="42">
        <f t="shared" si="153"/>
        <v>0</v>
      </c>
      <c r="AP355" s="46">
        <f t="shared" si="164"/>
        <v>0</v>
      </c>
      <c r="AQ355" s="46">
        <f t="shared" si="154"/>
        <v>0</v>
      </c>
      <c r="AR355" s="50">
        <f t="shared" si="141"/>
        <v>4.8000000000004706E-3</v>
      </c>
      <c r="AS355" s="42">
        <f t="shared" si="155"/>
        <v>0</v>
      </c>
      <c r="AT355" s="46">
        <f t="shared" si="165"/>
        <v>0</v>
      </c>
      <c r="AU355" s="46">
        <f t="shared" si="156"/>
        <v>0</v>
      </c>
      <c r="AV355" s="51">
        <f t="shared" si="142"/>
        <v>4.8000000000004706E-3</v>
      </c>
      <c r="AW355" s="42">
        <f t="shared" si="143"/>
        <v>0</v>
      </c>
      <c r="AX355" s="43">
        <f t="shared" si="144"/>
        <v>4.8000000000004706E-3</v>
      </c>
      <c r="AY355" s="42">
        <f t="shared" si="167"/>
        <v>807</v>
      </c>
      <c r="AZ355" s="52">
        <f t="shared" si="168"/>
        <v>22.751999999999999</v>
      </c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  <c r="QN355" s="35"/>
      <c r="QO355" s="35"/>
      <c r="QP355" s="35"/>
      <c r="QQ355" s="35"/>
      <c r="QR355" s="35"/>
      <c r="QS355" s="35"/>
      <c r="QT355" s="35"/>
      <c r="QU355" s="35"/>
      <c r="QV355" s="35"/>
      <c r="QW355" s="35"/>
      <c r="QX355" s="35"/>
      <c r="QY355" s="35"/>
      <c r="QZ355" s="35"/>
      <c r="RA355" s="35"/>
      <c r="RB355" s="35"/>
      <c r="RC355" s="35"/>
      <c r="RD355" s="35"/>
      <c r="RE355" s="35"/>
      <c r="RF355" s="35"/>
      <c r="RG355" s="35"/>
      <c r="RH355" s="35"/>
      <c r="RI355" s="35"/>
      <c r="RJ355" s="35"/>
      <c r="RK355" s="35"/>
      <c r="RL355" s="35"/>
      <c r="RM355" s="35"/>
      <c r="RN355" s="35"/>
      <c r="RO355" s="35"/>
      <c r="RP355" s="35"/>
      <c r="RQ355" s="35"/>
      <c r="RR355" s="35"/>
      <c r="RS355" s="35"/>
      <c r="RT355" s="35"/>
      <c r="RU355" s="35"/>
      <c r="RV355" s="35"/>
      <c r="RW355" s="35"/>
      <c r="RX355" s="35"/>
      <c r="RY355" s="35"/>
      <c r="RZ355" s="35"/>
      <c r="SA355" s="35"/>
      <c r="SB355" s="35"/>
      <c r="SC355" s="35"/>
      <c r="SD355" s="35"/>
      <c r="SE355" s="35"/>
      <c r="SF355" s="35"/>
      <c r="SG355" s="35"/>
      <c r="SH355" s="35"/>
      <c r="SI355" s="35"/>
      <c r="SJ355" s="35"/>
      <c r="SK355" s="35"/>
      <c r="SL355" s="35"/>
      <c r="SM355" s="35"/>
      <c r="SN355" s="35"/>
      <c r="SO355" s="35"/>
      <c r="SP355" s="35"/>
      <c r="SQ355" s="35"/>
      <c r="SR355" s="35"/>
      <c r="SS355" s="35"/>
      <c r="ST355" s="35"/>
      <c r="SU355" s="35"/>
      <c r="SV355" s="35"/>
      <c r="SW355" s="35"/>
      <c r="SX355" s="35"/>
      <c r="SY355" s="35"/>
      <c r="SZ355" s="35"/>
      <c r="TA355" s="35"/>
      <c r="TB355" s="35"/>
      <c r="TC355" s="35"/>
      <c r="TD355" s="35"/>
      <c r="TE355" s="35"/>
      <c r="TF355" s="35"/>
      <c r="TG355" s="35"/>
      <c r="TH355" s="35"/>
      <c r="TI355" s="35"/>
      <c r="TJ355" s="35"/>
      <c r="TK355" s="35"/>
      <c r="TL355" s="35"/>
      <c r="TM355" s="35"/>
      <c r="TN355" s="35"/>
      <c r="TO355" s="35"/>
      <c r="TP355" s="35"/>
      <c r="TQ355" s="35"/>
      <c r="TR355" s="35"/>
      <c r="TS355" s="35"/>
      <c r="TT355" s="35"/>
      <c r="TU355" s="35"/>
      <c r="TV355" s="35"/>
      <c r="TW355" s="35"/>
      <c r="TX355" s="35"/>
      <c r="TY355" s="35"/>
      <c r="TZ355" s="35"/>
      <c r="UA355" s="35"/>
      <c r="UB355" s="35"/>
      <c r="UC355" s="35"/>
      <c r="UD355" s="35"/>
      <c r="UE355" s="35"/>
      <c r="UF355" s="35"/>
      <c r="UG355" s="35"/>
      <c r="UH355" s="35"/>
      <c r="UI355" s="35"/>
      <c r="UJ355" s="35"/>
      <c r="UK355" s="35"/>
      <c r="UL355" s="35"/>
      <c r="UM355" s="35"/>
      <c r="UN355" s="35"/>
      <c r="UO355" s="35"/>
      <c r="UP355" s="35"/>
      <c r="UQ355" s="35"/>
      <c r="UR355" s="35"/>
      <c r="US355" s="35"/>
      <c r="UT355" s="35"/>
      <c r="UU355" s="35"/>
      <c r="UV355" s="35"/>
      <c r="UW355" s="35"/>
      <c r="UX355" s="35"/>
      <c r="UY355" s="35"/>
      <c r="UZ355" s="35"/>
      <c r="VA355" s="35"/>
      <c r="VB355" s="35"/>
      <c r="VC355" s="35"/>
      <c r="VD355" s="35"/>
      <c r="VE355" s="35"/>
      <c r="VF355" s="35"/>
      <c r="VG355" s="35"/>
      <c r="VH355" s="35"/>
      <c r="VI355" s="35"/>
      <c r="VJ355" s="35"/>
      <c r="VK355" s="35"/>
      <c r="VL355" s="35"/>
      <c r="VM355" s="35"/>
      <c r="VN355" s="35"/>
      <c r="VO355" s="35"/>
      <c r="VP355" s="35"/>
      <c r="VQ355" s="35"/>
      <c r="VR355" s="35"/>
      <c r="VS355" s="35"/>
      <c r="VT355" s="35"/>
      <c r="VU355" s="35"/>
      <c r="VV355" s="35"/>
      <c r="VW355" s="35"/>
      <c r="VX355" s="35"/>
      <c r="VY355" s="35"/>
      <c r="VZ355" s="35"/>
      <c r="WA355" s="35"/>
      <c r="WB355" s="35"/>
      <c r="WC355" s="35"/>
      <c r="WD355" s="35"/>
      <c r="WE355" s="35"/>
      <c r="WF355" s="35"/>
      <c r="WG355" s="35"/>
      <c r="WH355" s="35"/>
      <c r="WI355" s="35"/>
      <c r="WJ355" s="35"/>
      <c r="WK355" s="35"/>
      <c r="WL355" s="35"/>
      <c r="WM355" s="35"/>
      <c r="WN355" s="35"/>
      <c r="WO355" s="35"/>
      <c r="WP355" s="35"/>
      <c r="WQ355" s="35"/>
      <c r="WR355" s="35"/>
      <c r="WS355" s="35"/>
      <c r="WT355" s="35"/>
      <c r="WU355" s="35"/>
      <c r="WV355" s="35"/>
      <c r="WW355" s="35"/>
      <c r="WX355" s="35"/>
      <c r="WY355" s="35"/>
      <c r="WZ355" s="35"/>
      <c r="XA355" s="35"/>
      <c r="XB355" s="35"/>
      <c r="XC355" s="35"/>
      <c r="XD355" s="35"/>
      <c r="XE355" s="35"/>
      <c r="XF355" s="35"/>
      <c r="XG355" s="35"/>
      <c r="XH355" s="35"/>
      <c r="XI355" s="35"/>
      <c r="XJ355" s="35"/>
      <c r="XK355" s="35"/>
      <c r="XL355" s="35"/>
      <c r="XM355" s="35"/>
      <c r="XN355" s="35"/>
      <c r="XO355" s="35"/>
      <c r="XP355" s="35"/>
      <c r="XQ355" s="35"/>
      <c r="XR355" s="35"/>
      <c r="XS355" s="35"/>
      <c r="XT355" s="35"/>
      <c r="XU355" s="35"/>
      <c r="XV355" s="35"/>
      <c r="XW355" s="35"/>
      <c r="XX355" s="35"/>
      <c r="XY355" s="35"/>
      <c r="XZ355" s="35"/>
      <c r="YA355" s="35"/>
      <c r="YB355" s="35"/>
      <c r="YC355" s="35"/>
      <c r="YD355" s="35"/>
      <c r="YE355" s="35"/>
      <c r="YF355" s="35"/>
      <c r="YG355" s="35"/>
      <c r="YH355" s="35"/>
      <c r="YI355" s="35"/>
      <c r="YJ355" s="35"/>
      <c r="YK355" s="35"/>
      <c r="YL355" s="35"/>
      <c r="YM355" s="35"/>
      <c r="YN355" s="35"/>
      <c r="YO355" s="35"/>
      <c r="YP355" s="35"/>
      <c r="YQ355" s="35"/>
      <c r="YR355" s="35"/>
      <c r="YS355" s="35"/>
      <c r="YT355" s="35"/>
      <c r="YU355" s="35"/>
      <c r="YV355" s="35"/>
      <c r="YW355" s="35"/>
      <c r="YX355" s="35"/>
      <c r="YY355" s="35"/>
      <c r="YZ355" s="35"/>
      <c r="ZA355" s="35"/>
      <c r="ZB355" s="35"/>
      <c r="ZC355" s="35"/>
      <c r="ZD355" s="35"/>
      <c r="ZE355" s="35"/>
      <c r="ZF355" s="35"/>
      <c r="ZG355" s="35"/>
      <c r="ZH355" s="35"/>
      <c r="ZI355" s="35"/>
      <c r="ZJ355" s="35"/>
      <c r="ZK355" s="35"/>
      <c r="ZL355" s="35"/>
      <c r="ZM355" s="35"/>
      <c r="ZN355" s="35"/>
      <c r="ZO355" s="35"/>
      <c r="ZP355" s="35"/>
      <c r="ZQ355" s="35"/>
      <c r="ZR355" s="35"/>
      <c r="ZS355" s="35"/>
      <c r="ZT355" s="35"/>
      <c r="ZU355" s="35"/>
      <c r="ZV355" s="35"/>
      <c r="ZW355" s="35"/>
      <c r="ZX355" s="35"/>
      <c r="ZY355" s="35"/>
      <c r="ZZ355" s="35"/>
      <c r="AAA355" s="35"/>
      <c r="AAB355" s="35"/>
      <c r="AAC355" s="35"/>
      <c r="AAD355" s="35"/>
      <c r="AAE355" s="35"/>
      <c r="AAF355" s="35"/>
      <c r="AAG355" s="35"/>
      <c r="AAH355" s="35"/>
      <c r="AAI355" s="35"/>
      <c r="AAJ355" s="35"/>
      <c r="AAK355" s="35"/>
      <c r="AAL355" s="35"/>
      <c r="AAM355" s="35"/>
      <c r="AAN355" s="35"/>
      <c r="AAO355" s="35"/>
      <c r="AAP355" s="35"/>
      <c r="AAQ355" s="35"/>
      <c r="AAR355" s="35"/>
      <c r="AAS355" s="35"/>
      <c r="AAT355" s="35"/>
      <c r="AAU355" s="35"/>
      <c r="AAV355" s="35"/>
      <c r="AAW355" s="35"/>
      <c r="AAX355" s="35"/>
      <c r="AAY355" s="35"/>
      <c r="AAZ355" s="35"/>
      <c r="ABA355" s="35"/>
      <c r="ABB355" s="35"/>
      <c r="ABC355" s="35"/>
      <c r="ABD355" s="35"/>
      <c r="ABE355" s="35"/>
      <c r="ABF355" s="35"/>
      <c r="ABG355" s="35"/>
      <c r="ABH355" s="35"/>
      <c r="ABI355" s="35"/>
      <c r="ABJ355" s="35"/>
      <c r="ABK355" s="35"/>
      <c r="ABL355" s="35"/>
      <c r="ABM355" s="35"/>
      <c r="ABN355" s="35"/>
      <c r="ABO355" s="35"/>
      <c r="ABP355" s="35"/>
      <c r="ABQ355" s="35"/>
      <c r="ABR355" s="35"/>
      <c r="ABS355" s="35"/>
      <c r="ABT355" s="35"/>
      <c r="ABU355" s="35"/>
      <c r="ABV355" s="35"/>
      <c r="ABW355" s="35"/>
      <c r="ABX355" s="35"/>
      <c r="ABY355" s="35"/>
      <c r="ABZ355" s="35"/>
      <c r="ACA355" s="35"/>
      <c r="ACB355" s="35"/>
      <c r="ACC355" s="35"/>
      <c r="ACD355" s="35"/>
      <c r="ACE355" s="35"/>
      <c r="ACF355" s="35"/>
      <c r="ACG355" s="35"/>
      <c r="ACH355" s="35"/>
      <c r="ACI355" s="35"/>
      <c r="ACJ355" s="35"/>
      <c r="ACK355" s="35"/>
      <c r="ACL355" s="35"/>
      <c r="ACM355" s="35"/>
      <c r="ACN355" s="35"/>
      <c r="ACO355" s="35"/>
      <c r="ACP355" s="35"/>
      <c r="ACQ355" s="35"/>
      <c r="ACR355" s="35"/>
      <c r="ACS355" s="35"/>
      <c r="ACT355" s="35"/>
      <c r="ACU355" s="35"/>
      <c r="ACV355" s="35"/>
      <c r="ACW355" s="35"/>
      <c r="ACX355" s="35"/>
      <c r="ACY355" s="35"/>
      <c r="ACZ355" s="35"/>
      <c r="ADA355" s="35"/>
      <c r="ADB355" s="35"/>
      <c r="ADC355" s="35"/>
      <c r="ADD355" s="35"/>
      <c r="ADE355" s="35"/>
      <c r="ADF355" s="35"/>
      <c r="ADG355" s="35"/>
      <c r="ADH355" s="35"/>
      <c r="ADI355" s="35"/>
      <c r="ADJ355" s="35"/>
      <c r="ADK355" s="35"/>
      <c r="ADL355" s="35"/>
      <c r="ADM355" s="35"/>
      <c r="ADN355" s="35"/>
      <c r="ADO355" s="35"/>
      <c r="ADP355" s="35"/>
      <c r="ADQ355" s="35"/>
      <c r="ADR355" s="35"/>
      <c r="ADS355" s="35"/>
      <c r="ADT355" s="35"/>
      <c r="ADU355" s="35"/>
      <c r="ADV355" s="35"/>
      <c r="ADW355" s="35"/>
      <c r="ADX355" s="35"/>
      <c r="ADY355" s="35"/>
      <c r="ADZ355" s="35"/>
      <c r="AEA355" s="35"/>
      <c r="AEB355" s="35"/>
      <c r="AEC355" s="35"/>
      <c r="AED355" s="35"/>
      <c r="AEE355" s="35"/>
      <c r="AEF355" s="35"/>
      <c r="AEG355" s="35"/>
      <c r="AEH355" s="35"/>
      <c r="AEI355" s="35"/>
      <c r="AEJ355" s="35"/>
      <c r="AEK355" s="35"/>
      <c r="AEL355" s="35"/>
      <c r="AEM355" s="35"/>
      <c r="AEN355" s="35"/>
      <c r="AEO355" s="35"/>
      <c r="AEP355" s="35"/>
      <c r="AEQ355" s="35"/>
      <c r="AER355" s="35"/>
      <c r="AES355" s="35"/>
      <c r="AET355" s="35"/>
      <c r="AEU355" s="35"/>
      <c r="AEV355" s="35"/>
      <c r="AEW355" s="35"/>
      <c r="AEX355" s="35"/>
      <c r="AEY355" s="35"/>
      <c r="AEZ355" s="35"/>
      <c r="AFA355" s="35"/>
      <c r="AFB355" s="35"/>
      <c r="AFC355" s="35"/>
      <c r="AFD355" s="35"/>
      <c r="AFE355" s="35"/>
      <c r="AFF355" s="35"/>
      <c r="AFG355" s="35"/>
      <c r="AFH355" s="35"/>
      <c r="AFI355" s="35"/>
      <c r="AFJ355" s="35"/>
      <c r="AFK355" s="35"/>
      <c r="AFL355" s="35"/>
      <c r="AFM355" s="35"/>
      <c r="AFN355" s="35"/>
      <c r="AFO355" s="35"/>
      <c r="AFP355" s="35"/>
      <c r="AFQ355" s="35"/>
      <c r="AFR355" s="35"/>
      <c r="AFS355" s="35"/>
      <c r="AFT355" s="35"/>
      <c r="AFU355" s="35"/>
      <c r="AFV355" s="35"/>
      <c r="AFW355" s="35"/>
      <c r="AFX355" s="35"/>
      <c r="AFY355" s="35"/>
      <c r="AFZ355" s="35"/>
      <c r="AGA355" s="35"/>
      <c r="AGB355" s="35"/>
      <c r="AGC355" s="35"/>
      <c r="AGD355" s="35"/>
      <c r="AGE355" s="35"/>
      <c r="AGF355" s="35"/>
      <c r="AGG355" s="35"/>
      <c r="AGH355" s="35"/>
      <c r="AGI355" s="35"/>
      <c r="AGJ355" s="35"/>
      <c r="AGK355" s="35"/>
      <c r="AGL355" s="35"/>
      <c r="AGM355" s="35"/>
      <c r="AGN355" s="35"/>
      <c r="AGO355" s="35"/>
      <c r="AGP355" s="35"/>
      <c r="AGQ355" s="35"/>
      <c r="AGR355" s="35"/>
      <c r="AGS355" s="35"/>
      <c r="AGT355" s="35"/>
      <c r="AGU355" s="35"/>
      <c r="AGV355" s="35"/>
      <c r="AGW355" s="35"/>
      <c r="AGX355" s="35"/>
      <c r="AGY355" s="35"/>
      <c r="AGZ355" s="35"/>
      <c r="AHA355" s="35"/>
      <c r="AHB355" s="35"/>
      <c r="AHC355" s="35"/>
      <c r="AHD355" s="35"/>
      <c r="AHE355" s="35"/>
      <c r="AHF355" s="35"/>
      <c r="AHG355" s="35"/>
      <c r="AHH355" s="35"/>
      <c r="AHI355" s="35"/>
      <c r="AHJ355" s="35"/>
      <c r="AHK355" s="35"/>
      <c r="AHL355" s="35"/>
      <c r="AHM355" s="35"/>
      <c r="AHN355" s="35"/>
      <c r="AHO355" s="35"/>
      <c r="AHP355" s="35"/>
      <c r="AHQ355" s="35"/>
      <c r="AHR355" s="35"/>
      <c r="AHS355" s="35"/>
      <c r="AHT355" s="35"/>
      <c r="AHU355" s="35"/>
      <c r="AHV355" s="35"/>
      <c r="AHW355" s="35"/>
      <c r="AHX355" s="35"/>
      <c r="AHY355" s="35"/>
      <c r="AHZ355" s="35"/>
      <c r="AIA355" s="35"/>
      <c r="AIB355" s="35"/>
      <c r="AIC355" s="35"/>
      <c r="AID355" s="35"/>
      <c r="AIE355" s="35"/>
      <c r="AIF355" s="35"/>
      <c r="AIG355" s="35"/>
      <c r="AIH355" s="35"/>
      <c r="AII355" s="35"/>
      <c r="AIJ355" s="35"/>
      <c r="AIK355" s="35"/>
      <c r="AIL355" s="35"/>
      <c r="AIM355" s="35"/>
      <c r="AIN355" s="35"/>
      <c r="AIO355" s="35"/>
      <c r="AIP355" s="35"/>
      <c r="AIQ355" s="35"/>
      <c r="AIR355" s="35"/>
      <c r="AIS355" s="35"/>
      <c r="AIT355" s="35"/>
      <c r="AIU355" s="35"/>
      <c r="AIV355" s="35"/>
      <c r="AIW355" s="35"/>
      <c r="AIX355" s="35"/>
      <c r="AIY355" s="35"/>
      <c r="AIZ355" s="35"/>
      <c r="AJA355" s="35"/>
      <c r="AJB355" s="35"/>
      <c r="AJC355" s="35"/>
      <c r="AJD355" s="35"/>
      <c r="AJE355" s="35"/>
      <c r="AJF355" s="35"/>
      <c r="AJG355" s="35"/>
      <c r="AJH355" s="35"/>
      <c r="AJI355" s="35"/>
      <c r="AJJ355" s="35"/>
      <c r="AJK355" s="35"/>
      <c r="AJL355" s="35"/>
      <c r="AJM355" s="35"/>
      <c r="AJN355" s="35"/>
      <c r="AJO355" s="35"/>
      <c r="AJP355" s="35"/>
      <c r="AJQ355" s="35"/>
      <c r="AJR355" s="35"/>
      <c r="AJS355" s="35"/>
      <c r="AJT355" s="35"/>
      <c r="AJU355" s="35"/>
      <c r="AJV355" s="35"/>
      <c r="AJW355" s="35"/>
      <c r="AJX355" s="35"/>
      <c r="AJY355" s="35"/>
      <c r="AJZ355" s="35"/>
      <c r="AKA355" s="35"/>
      <c r="AKB355" s="35"/>
      <c r="AKC355" s="35"/>
      <c r="AKD355" s="35"/>
      <c r="AKE355" s="35"/>
      <c r="AKF355" s="35"/>
      <c r="AKG355" s="35"/>
      <c r="AKH355" s="35"/>
      <c r="AKI355" s="35"/>
      <c r="AKJ355" s="35"/>
      <c r="AKK355" s="35"/>
      <c r="AKL355" s="35"/>
      <c r="AKM355" s="35"/>
      <c r="AKN355" s="35"/>
      <c r="AKO355" s="35"/>
      <c r="AKP355" s="35"/>
      <c r="AKQ355" s="35"/>
      <c r="AKR355" s="35"/>
      <c r="AKS355" s="35"/>
      <c r="AKT355" s="35"/>
      <c r="AKU355" s="35"/>
      <c r="AKV355" s="35"/>
      <c r="AKW355" s="35"/>
      <c r="AKX355" s="35"/>
      <c r="AKY355" s="35"/>
      <c r="AKZ355" s="35"/>
      <c r="ALA355" s="35"/>
      <c r="ALB355" s="35"/>
      <c r="ALC355" s="35"/>
      <c r="ALD355" s="35"/>
      <c r="ALE355" s="35"/>
      <c r="ALF355" s="35"/>
      <c r="ALG355" s="35"/>
      <c r="ALH355" s="35"/>
      <c r="ALI355" s="35"/>
      <c r="ALJ355" s="35"/>
      <c r="ALK355" s="35"/>
      <c r="ALL355" s="35"/>
      <c r="ALM355" s="35"/>
      <c r="ALN355" s="35"/>
      <c r="ALO355" s="35"/>
      <c r="ALP355" s="35"/>
      <c r="ALQ355" s="35"/>
      <c r="ALR355" s="35"/>
      <c r="ALS355" s="35"/>
      <c r="ALT355" s="35"/>
      <c r="ALU355" s="35"/>
      <c r="ALV355" s="35"/>
      <c r="ALW355" s="35"/>
      <c r="ALX355" s="35"/>
      <c r="ALY355" s="35"/>
      <c r="ALZ355" s="35"/>
      <c r="AMA355" s="35"/>
    </row>
    <row r="356" spans="14:1015">
      <c r="N356" s="3">
        <f>Y356*info!T$4+AC356*info!T$5+AG356*info!T$6+AK356*info!T$7+N355</f>
        <v>11.488799999999983</v>
      </c>
      <c r="P356" s="45">
        <v>316</v>
      </c>
      <c r="Q356" s="131"/>
      <c r="R356" s="131"/>
      <c r="S356" s="161">
        <f t="shared" si="157"/>
        <v>5.9543083003952585E-2</v>
      </c>
      <c r="T356" s="169">
        <f>AA355*$AA$30*$AA$34*(1-$AA$32)+AE355*$AE$30*$AE$34*(1-$AE$32)+AI355*$AI$30*$AI$34*(1-$AI$32)+AM355*$AM$30*$AM$34*(1-$AM$32)+AQ355*$AQ$30*$AQ$34*(1-$AQ$32)+AU355*$AU$30*$AU$34*(1-$AU$32)+Q356-R356+AW355+AX355+Advance!G330</f>
        <v>0.57360000000000044</v>
      </c>
      <c r="U356" s="132">
        <f t="shared" si="166"/>
        <v>0</v>
      </c>
      <c r="V356" s="165">
        <f t="shared" si="145"/>
        <v>0.57360000000000044</v>
      </c>
      <c r="W356" s="166">
        <f t="shared" si="158"/>
        <v>22.86</v>
      </c>
      <c r="X356" s="49"/>
      <c r="Y356" s="42">
        <f t="shared" si="137"/>
        <v>0</v>
      </c>
      <c r="Z356" s="46">
        <f t="shared" si="159"/>
        <v>0</v>
      </c>
      <c r="AA356" s="47">
        <f t="shared" si="146"/>
        <v>50</v>
      </c>
      <c r="AB356" s="48">
        <f t="shared" si="147"/>
        <v>0.57360000000000044</v>
      </c>
      <c r="AC356" s="49">
        <f t="shared" si="148"/>
        <v>0</v>
      </c>
      <c r="AD356" s="46">
        <f t="shared" si="160"/>
        <v>0</v>
      </c>
      <c r="AE356" s="46">
        <f t="shared" si="149"/>
        <v>100</v>
      </c>
      <c r="AF356" s="50">
        <f t="shared" si="138"/>
        <v>0.57360000000000044</v>
      </c>
      <c r="AG356" s="42">
        <f t="shared" si="161"/>
        <v>6</v>
      </c>
      <c r="AH356" s="46">
        <f t="shared" si="162"/>
        <v>-6</v>
      </c>
      <c r="AI356" s="46">
        <f t="shared" si="150"/>
        <v>200</v>
      </c>
      <c r="AJ356" s="50">
        <f t="shared" si="139"/>
        <v>0.42960000000000043</v>
      </c>
      <c r="AK356" s="42">
        <f t="shared" si="151"/>
        <v>11</v>
      </c>
      <c r="AL356" s="46">
        <f t="shared" si="163"/>
        <v>-8</v>
      </c>
      <c r="AM356" s="46">
        <f t="shared" si="152"/>
        <v>460</v>
      </c>
      <c r="AN356" s="50">
        <f t="shared" si="140"/>
        <v>3.3600000000000463E-2</v>
      </c>
      <c r="AO356" s="42">
        <f t="shared" si="153"/>
        <v>0</v>
      </c>
      <c r="AP356" s="46">
        <f t="shared" si="164"/>
        <v>0</v>
      </c>
      <c r="AQ356" s="46">
        <f t="shared" si="154"/>
        <v>0</v>
      </c>
      <c r="AR356" s="50">
        <f t="shared" si="141"/>
        <v>3.3600000000000463E-2</v>
      </c>
      <c r="AS356" s="42">
        <f t="shared" si="155"/>
        <v>0</v>
      </c>
      <c r="AT356" s="46">
        <f t="shared" si="165"/>
        <v>0</v>
      </c>
      <c r="AU356" s="46">
        <f t="shared" si="156"/>
        <v>0</v>
      </c>
      <c r="AV356" s="51">
        <f t="shared" si="142"/>
        <v>3.3600000000000463E-2</v>
      </c>
      <c r="AW356" s="42">
        <f t="shared" si="143"/>
        <v>0</v>
      </c>
      <c r="AX356" s="43">
        <f t="shared" si="144"/>
        <v>3.3600000000000463E-2</v>
      </c>
      <c r="AY356" s="42">
        <f t="shared" si="167"/>
        <v>810</v>
      </c>
      <c r="AZ356" s="52">
        <f t="shared" si="168"/>
        <v>22.86</v>
      </c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  <c r="QN356" s="35"/>
      <c r="QO356" s="35"/>
      <c r="QP356" s="35"/>
      <c r="QQ356" s="35"/>
      <c r="QR356" s="35"/>
      <c r="QS356" s="35"/>
      <c r="QT356" s="35"/>
      <c r="QU356" s="35"/>
      <c r="QV356" s="35"/>
      <c r="QW356" s="35"/>
      <c r="QX356" s="35"/>
      <c r="QY356" s="35"/>
      <c r="QZ356" s="35"/>
      <c r="RA356" s="35"/>
      <c r="RB356" s="35"/>
      <c r="RC356" s="35"/>
      <c r="RD356" s="35"/>
      <c r="RE356" s="35"/>
      <c r="RF356" s="35"/>
      <c r="RG356" s="35"/>
      <c r="RH356" s="35"/>
      <c r="RI356" s="35"/>
      <c r="RJ356" s="35"/>
      <c r="RK356" s="35"/>
      <c r="RL356" s="35"/>
      <c r="RM356" s="35"/>
      <c r="RN356" s="35"/>
      <c r="RO356" s="35"/>
      <c r="RP356" s="35"/>
      <c r="RQ356" s="35"/>
      <c r="RR356" s="35"/>
      <c r="RS356" s="35"/>
      <c r="RT356" s="35"/>
      <c r="RU356" s="35"/>
      <c r="RV356" s="35"/>
      <c r="RW356" s="35"/>
      <c r="RX356" s="35"/>
      <c r="RY356" s="35"/>
      <c r="RZ356" s="35"/>
      <c r="SA356" s="35"/>
      <c r="SB356" s="35"/>
      <c r="SC356" s="35"/>
      <c r="SD356" s="35"/>
      <c r="SE356" s="35"/>
      <c r="SF356" s="35"/>
      <c r="SG356" s="35"/>
      <c r="SH356" s="35"/>
      <c r="SI356" s="35"/>
      <c r="SJ356" s="35"/>
      <c r="SK356" s="35"/>
      <c r="SL356" s="35"/>
      <c r="SM356" s="35"/>
      <c r="SN356" s="35"/>
      <c r="SO356" s="35"/>
      <c r="SP356" s="35"/>
      <c r="SQ356" s="35"/>
      <c r="SR356" s="35"/>
      <c r="SS356" s="35"/>
      <c r="ST356" s="35"/>
      <c r="SU356" s="35"/>
      <c r="SV356" s="35"/>
      <c r="SW356" s="35"/>
      <c r="SX356" s="35"/>
      <c r="SY356" s="35"/>
      <c r="SZ356" s="35"/>
      <c r="TA356" s="35"/>
      <c r="TB356" s="35"/>
      <c r="TC356" s="35"/>
      <c r="TD356" s="35"/>
      <c r="TE356" s="35"/>
      <c r="TF356" s="35"/>
      <c r="TG356" s="35"/>
      <c r="TH356" s="35"/>
      <c r="TI356" s="35"/>
      <c r="TJ356" s="35"/>
      <c r="TK356" s="35"/>
      <c r="TL356" s="35"/>
      <c r="TM356" s="35"/>
      <c r="TN356" s="35"/>
      <c r="TO356" s="35"/>
      <c r="TP356" s="35"/>
      <c r="TQ356" s="35"/>
      <c r="TR356" s="35"/>
      <c r="TS356" s="35"/>
      <c r="TT356" s="35"/>
      <c r="TU356" s="35"/>
      <c r="TV356" s="35"/>
      <c r="TW356" s="35"/>
      <c r="TX356" s="35"/>
      <c r="TY356" s="35"/>
      <c r="TZ356" s="35"/>
      <c r="UA356" s="35"/>
      <c r="UB356" s="35"/>
      <c r="UC356" s="35"/>
      <c r="UD356" s="35"/>
      <c r="UE356" s="35"/>
      <c r="UF356" s="35"/>
      <c r="UG356" s="35"/>
      <c r="UH356" s="35"/>
      <c r="UI356" s="35"/>
      <c r="UJ356" s="35"/>
      <c r="UK356" s="35"/>
      <c r="UL356" s="35"/>
      <c r="UM356" s="35"/>
      <c r="UN356" s="35"/>
      <c r="UO356" s="35"/>
      <c r="UP356" s="35"/>
      <c r="UQ356" s="35"/>
      <c r="UR356" s="35"/>
      <c r="US356" s="35"/>
      <c r="UT356" s="35"/>
      <c r="UU356" s="35"/>
      <c r="UV356" s="35"/>
      <c r="UW356" s="35"/>
      <c r="UX356" s="35"/>
      <c r="UY356" s="35"/>
      <c r="UZ356" s="35"/>
      <c r="VA356" s="35"/>
      <c r="VB356" s="35"/>
      <c r="VC356" s="35"/>
      <c r="VD356" s="35"/>
      <c r="VE356" s="35"/>
      <c r="VF356" s="35"/>
      <c r="VG356" s="35"/>
      <c r="VH356" s="35"/>
      <c r="VI356" s="35"/>
      <c r="VJ356" s="35"/>
      <c r="VK356" s="35"/>
      <c r="VL356" s="35"/>
      <c r="VM356" s="35"/>
      <c r="VN356" s="35"/>
      <c r="VO356" s="35"/>
      <c r="VP356" s="35"/>
      <c r="VQ356" s="35"/>
      <c r="VR356" s="35"/>
      <c r="VS356" s="35"/>
      <c r="VT356" s="35"/>
      <c r="VU356" s="35"/>
      <c r="VV356" s="35"/>
      <c r="VW356" s="35"/>
      <c r="VX356" s="35"/>
      <c r="VY356" s="35"/>
      <c r="VZ356" s="35"/>
      <c r="WA356" s="35"/>
      <c r="WB356" s="35"/>
      <c r="WC356" s="35"/>
      <c r="WD356" s="35"/>
      <c r="WE356" s="35"/>
      <c r="WF356" s="35"/>
      <c r="WG356" s="35"/>
      <c r="WH356" s="35"/>
      <c r="WI356" s="35"/>
      <c r="WJ356" s="35"/>
      <c r="WK356" s="35"/>
      <c r="WL356" s="35"/>
      <c r="WM356" s="35"/>
      <c r="WN356" s="35"/>
      <c r="WO356" s="35"/>
      <c r="WP356" s="35"/>
      <c r="WQ356" s="35"/>
      <c r="WR356" s="35"/>
      <c r="WS356" s="35"/>
      <c r="WT356" s="35"/>
      <c r="WU356" s="35"/>
      <c r="WV356" s="35"/>
      <c r="WW356" s="35"/>
      <c r="WX356" s="35"/>
      <c r="WY356" s="35"/>
      <c r="WZ356" s="35"/>
      <c r="XA356" s="35"/>
      <c r="XB356" s="35"/>
      <c r="XC356" s="35"/>
      <c r="XD356" s="35"/>
      <c r="XE356" s="35"/>
      <c r="XF356" s="35"/>
      <c r="XG356" s="35"/>
      <c r="XH356" s="35"/>
      <c r="XI356" s="35"/>
      <c r="XJ356" s="35"/>
      <c r="XK356" s="35"/>
      <c r="XL356" s="35"/>
      <c r="XM356" s="35"/>
      <c r="XN356" s="35"/>
      <c r="XO356" s="35"/>
      <c r="XP356" s="35"/>
      <c r="XQ356" s="35"/>
      <c r="XR356" s="35"/>
      <c r="XS356" s="35"/>
      <c r="XT356" s="35"/>
      <c r="XU356" s="35"/>
      <c r="XV356" s="35"/>
      <c r="XW356" s="35"/>
      <c r="XX356" s="35"/>
      <c r="XY356" s="35"/>
      <c r="XZ356" s="35"/>
      <c r="YA356" s="35"/>
      <c r="YB356" s="35"/>
      <c r="YC356" s="35"/>
      <c r="YD356" s="35"/>
      <c r="YE356" s="35"/>
      <c r="YF356" s="35"/>
      <c r="YG356" s="35"/>
      <c r="YH356" s="35"/>
      <c r="YI356" s="35"/>
      <c r="YJ356" s="35"/>
      <c r="YK356" s="35"/>
      <c r="YL356" s="35"/>
      <c r="YM356" s="35"/>
      <c r="YN356" s="35"/>
      <c r="YO356" s="35"/>
      <c r="YP356" s="35"/>
      <c r="YQ356" s="35"/>
      <c r="YR356" s="35"/>
      <c r="YS356" s="35"/>
      <c r="YT356" s="35"/>
      <c r="YU356" s="35"/>
      <c r="YV356" s="35"/>
      <c r="YW356" s="35"/>
      <c r="YX356" s="35"/>
      <c r="YY356" s="35"/>
      <c r="YZ356" s="35"/>
      <c r="ZA356" s="35"/>
      <c r="ZB356" s="35"/>
      <c r="ZC356" s="35"/>
      <c r="ZD356" s="35"/>
      <c r="ZE356" s="35"/>
      <c r="ZF356" s="35"/>
      <c r="ZG356" s="35"/>
      <c r="ZH356" s="35"/>
      <c r="ZI356" s="35"/>
      <c r="ZJ356" s="35"/>
      <c r="ZK356" s="35"/>
      <c r="ZL356" s="35"/>
      <c r="ZM356" s="35"/>
      <c r="ZN356" s="35"/>
      <c r="ZO356" s="35"/>
      <c r="ZP356" s="35"/>
      <c r="ZQ356" s="35"/>
      <c r="ZR356" s="35"/>
      <c r="ZS356" s="35"/>
      <c r="ZT356" s="35"/>
      <c r="ZU356" s="35"/>
      <c r="ZV356" s="35"/>
      <c r="ZW356" s="35"/>
      <c r="ZX356" s="35"/>
      <c r="ZY356" s="35"/>
      <c r="ZZ356" s="35"/>
      <c r="AAA356" s="35"/>
      <c r="AAB356" s="35"/>
      <c r="AAC356" s="35"/>
      <c r="AAD356" s="35"/>
      <c r="AAE356" s="35"/>
      <c r="AAF356" s="35"/>
      <c r="AAG356" s="35"/>
      <c r="AAH356" s="35"/>
      <c r="AAI356" s="35"/>
      <c r="AAJ356" s="35"/>
      <c r="AAK356" s="35"/>
      <c r="AAL356" s="35"/>
      <c r="AAM356" s="35"/>
      <c r="AAN356" s="35"/>
      <c r="AAO356" s="35"/>
      <c r="AAP356" s="35"/>
      <c r="AAQ356" s="35"/>
      <c r="AAR356" s="35"/>
      <c r="AAS356" s="35"/>
      <c r="AAT356" s="35"/>
      <c r="AAU356" s="35"/>
      <c r="AAV356" s="35"/>
      <c r="AAW356" s="35"/>
      <c r="AAX356" s="35"/>
      <c r="AAY356" s="35"/>
      <c r="AAZ356" s="35"/>
      <c r="ABA356" s="35"/>
      <c r="ABB356" s="35"/>
      <c r="ABC356" s="35"/>
      <c r="ABD356" s="35"/>
      <c r="ABE356" s="35"/>
      <c r="ABF356" s="35"/>
      <c r="ABG356" s="35"/>
      <c r="ABH356" s="35"/>
      <c r="ABI356" s="35"/>
      <c r="ABJ356" s="35"/>
      <c r="ABK356" s="35"/>
      <c r="ABL356" s="35"/>
      <c r="ABM356" s="35"/>
      <c r="ABN356" s="35"/>
      <c r="ABO356" s="35"/>
      <c r="ABP356" s="35"/>
      <c r="ABQ356" s="35"/>
      <c r="ABR356" s="35"/>
      <c r="ABS356" s="35"/>
      <c r="ABT356" s="35"/>
      <c r="ABU356" s="35"/>
      <c r="ABV356" s="35"/>
      <c r="ABW356" s="35"/>
      <c r="ABX356" s="35"/>
      <c r="ABY356" s="35"/>
      <c r="ABZ356" s="35"/>
      <c r="ACA356" s="35"/>
      <c r="ACB356" s="35"/>
      <c r="ACC356" s="35"/>
      <c r="ACD356" s="35"/>
      <c r="ACE356" s="35"/>
      <c r="ACF356" s="35"/>
      <c r="ACG356" s="35"/>
      <c r="ACH356" s="35"/>
      <c r="ACI356" s="35"/>
      <c r="ACJ356" s="35"/>
      <c r="ACK356" s="35"/>
      <c r="ACL356" s="35"/>
      <c r="ACM356" s="35"/>
      <c r="ACN356" s="35"/>
      <c r="ACO356" s="35"/>
      <c r="ACP356" s="35"/>
      <c r="ACQ356" s="35"/>
      <c r="ACR356" s="35"/>
      <c r="ACS356" s="35"/>
      <c r="ACT356" s="35"/>
      <c r="ACU356" s="35"/>
      <c r="ACV356" s="35"/>
      <c r="ACW356" s="35"/>
      <c r="ACX356" s="35"/>
      <c r="ACY356" s="35"/>
      <c r="ACZ356" s="35"/>
      <c r="ADA356" s="35"/>
      <c r="ADB356" s="35"/>
      <c r="ADC356" s="35"/>
      <c r="ADD356" s="35"/>
      <c r="ADE356" s="35"/>
      <c r="ADF356" s="35"/>
      <c r="ADG356" s="35"/>
      <c r="ADH356" s="35"/>
      <c r="ADI356" s="35"/>
      <c r="ADJ356" s="35"/>
      <c r="ADK356" s="35"/>
      <c r="ADL356" s="35"/>
      <c r="ADM356" s="35"/>
      <c r="ADN356" s="35"/>
      <c r="ADO356" s="35"/>
      <c r="ADP356" s="35"/>
      <c r="ADQ356" s="35"/>
      <c r="ADR356" s="35"/>
      <c r="ADS356" s="35"/>
      <c r="ADT356" s="35"/>
      <c r="ADU356" s="35"/>
      <c r="ADV356" s="35"/>
      <c r="ADW356" s="35"/>
      <c r="ADX356" s="35"/>
      <c r="ADY356" s="35"/>
      <c r="ADZ356" s="35"/>
      <c r="AEA356" s="35"/>
      <c r="AEB356" s="35"/>
      <c r="AEC356" s="35"/>
      <c r="AED356" s="35"/>
      <c r="AEE356" s="35"/>
      <c r="AEF356" s="35"/>
      <c r="AEG356" s="35"/>
      <c r="AEH356" s="35"/>
      <c r="AEI356" s="35"/>
      <c r="AEJ356" s="35"/>
      <c r="AEK356" s="35"/>
      <c r="AEL356" s="35"/>
      <c r="AEM356" s="35"/>
      <c r="AEN356" s="35"/>
      <c r="AEO356" s="35"/>
      <c r="AEP356" s="35"/>
      <c r="AEQ356" s="35"/>
      <c r="AER356" s="35"/>
      <c r="AES356" s="35"/>
      <c r="AET356" s="35"/>
      <c r="AEU356" s="35"/>
      <c r="AEV356" s="35"/>
      <c r="AEW356" s="35"/>
      <c r="AEX356" s="35"/>
      <c r="AEY356" s="35"/>
      <c r="AEZ356" s="35"/>
      <c r="AFA356" s="35"/>
      <c r="AFB356" s="35"/>
      <c r="AFC356" s="35"/>
      <c r="AFD356" s="35"/>
      <c r="AFE356" s="35"/>
      <c r="AFF356" s="35"/>
      <c r="AFG356" s="35"/>
      <c r="AFH356" s="35"/>
      <c r="AFI356" s="35"/>
      <c r="AFJ356" s="35"/>
      <c r="AFK356" s="35"/>
      <c r="AFL356" s="35"/>
      <c r="AFM356" s="35"/>
      <c r="AFN356" s="35"/>
      <c r="AFO356" s="35"/>
      <c r="AFP356" s="35"/>
      <c r="AFQ356" s="35"/>
      <c r="AFR356" s="35"/>
      <c r="AFS356" s="35"/>
      <c r="AFT356" s="35"/>
      <c r="AFU356" s="35"/>
      <c r="AFV356" s="35"/>
      <c r="AFW356" s="35"/>
      <c r="AFX356" s="35"/>
      <c r="AFY356" s="35"/>
      <c r="AFZ356" s="35"/>
      <c r="AGA356" s="35"/>
      <c r="AGB356" s="35"/>
      <c r="AGC356" s="35"/>
      <c r="AGD356" s="35"/>
      <c r="AGE356" s="35"/>
      <c r="AGF356" s="35"/>
      <c r="AGG356" s="35"/>
      <c r="AGH356" s="35"/>
      <c r="AGI356" s="35"/>
      <c r="AGJ356" s="35"/>
      <c r="AGK356" s="35"/>
      <c r="AGL356" s="35"/>
      <c r="AGM356" s="35"/>
      <c r="AGN356" s="35"/>
      <c r="AGO356" s="35"/>
      <c r="AGP356" s="35"/>
      <c r="AGQ356" s="35"/>
      <c r="AGR356" s="35"/>
      <c r="AGS356" s="35"/>
      <c r="AGT356" s="35"/>
      <c r="AGU356" s="35"/>
      <c r="AGV356" s="35"/>
      <c r="AGW356" s="35"/>
      <c r="AGX356" s="35"/>
      <c r="AGY356" s="35"/>
      <c r="AGZ356" s="35"/>
      <c r="AHA356" s="35"/>
      <c r="AHB356" s="35"/>
      <c r="AHC356" s="35"/>
      <c r="AHD356" s="35"/>
      <c r="AHE356" s="35"/>
      <c r="AHF356" s="35"/>
      <c r="AHG356" s="35"/>
      <c r="AHH356" s="35"/>
      <c r="AHI356" s="35"/>
      <c r="AHJ356" s="35"/>
      <c r="AHK356" s="35"/>
      <c r="AHL356" s="35"/>
      <c r="AHM356" s="35"/>
      <c r="AHN356" s="35"/>
      <c r="AHO356" s="35"/>
      <c r="AHP356" s="35"/>
      <c r="AHQ356" s="35"/>
      <c r="AHR356" s="35"/>
      <c r="AHS356" s="35"/>
      <c r="AHT356" s="35"/>
      <c r="AHU356" s="35"/>
      <c r="AHV356" s="35"/>
      <c r="AHW356" s="35"/>
      <c r="AHX356" s="35"/>
      <c r="AHY356" s="35"/>
      <c r="AHZ356" s="35"/>
      <c r="AIA356" s="35"/>
      <c r="AIB356" s="35"/>
      <c r="AIC356" s="35"/>
      <c r="AID356" s="35"/>
      <c r="AIE356" s="35"/>
      <c r="AIF356" s="35"/>
      <c r="AIG356" s="35"/>
      <c r="AIH356" s="35"/>
      <c r="AII356" s="35"/>
      <c r="AIJ356" s="35"/>
      <c r="AIK356" s="35"/>
      <c r="AIL356" s="35"/>
      <c r="AIM356" s="35"/>
      <c r="AIN356" s="35"/>
      <c r="AIO356" s="35"/>
      <c r="AIP356" s="35"/>
      <c r="AIQ356" s="35"/>
      <c r="AIR356" s="35"/>
      <c r="AIS356" s="35"/>
      <c r="AIT356" s="35"/>
      <c r="AIU356" s="35"/>
      <c r="AIV356" s="35"/>
      <c r="AIW356" s="35"/>
      <c r="AIX356" s="35"/>
      <c r="AIY356" s="35"/>
      <c r="AIZ356" s="35"/>
      <c r="AJA356" s="35"/>
      <c r="AJB356" s="35"/>
      <c r="AJC356" s="35"/>
      <c r="AJD356" s="35"/>
      <c r="AJE356" s="35"/>
      <c r="AJF356" s="35"/>
      <c r="AJG356" s="35"/>
      <c r="AJH356" s="35"/>
      <c r="AJI356" s="35"/>
      <c r="AJJ356" s="35"/>
      <c r="AJK356" s="35"/>
      <c r="AJL356" s="35"/>
      <c r="AJM356" s="35"/>
      <c r="AJN356" s="35"/>
      <c r="AJO356" s="35"/>
      <c r="AJP356" s="35"/>
      <c r="AJQ356" s="35"/>
      <c r="AJR356" s="35"/>
      <c r="AJS356" s="35"/>
      <c r="AJT356" s="35"/>
      <c r="AJU356" s="35"/>
      <c r="AJV356" s="35"/>
      <c r="AJW356" s="35"/>
      <c r="AJX356" s="35"/>
      <c r="AJY356" s="35"/>
      <c r="AJZ356" s="35"/>
      <c r="AKA356" s="35"/>
      <c r="AKB356" s="35"/>
      <c r="AKC356" s="35"/>
      <c r="AKD356" s="35"/>
      <c r="AKE356" s="35"/>
      <c r="AKF356" s="35"/>
      <c r="AKG356" s="35"/>
      <c r="AKH356" s="35"/>
      <c r="AKI356" s="35"/>
      <c r="AKJ356" s="35"/>
      <c r="AKK356" s="35"/>
      <c r="AKL356" s="35"/>
      <c r="AKM356" s="35"/>
      <c r="AKN356" s="35"/>
      <c r="AKO356" s="35"/>
      <c r="AKP356" s="35"/>
      <c r="AKQ356" s="35"/>
      <c r="AKR356" s="35"/>
      <c r="AKS356" s="35"/>
      <c r="AKT356" s="35"/>
      <c r="AKU356" s="35"/>
      <c r="AKV356" s="35"/>
      <c r="AKW356" s="35"/>
      <c r="AKX356" s="35"/>
      <c r="AKY356" s="35"/>
      <c r="AKZ356" s="35"/>
      <c r="ALA356" s="35"/>
      <c r="ALB356" s="35"/>
      <c r="ALC356" s="35"/>
      <c r="ALD356" s="35"/>
      <c r="ALE356" s="35"/>
      <c r="ALF356" s="35"/>
      <c r="ALG356" s="35"/>
      <c r="ALH356" s="35"/>
      <c r="ALI356" s="35"/>
      <c r="ALJ356" s="35"/>
      <c r="ALK356" s="35"/>
      <c r="ALL356" s="35"/>
      <c r="ALM356" s="35"/>
      <c r="ALN356" s="35"/>
      <c r="ALO356" s="35"/>
      <c r="ALP356" s="35"/>
      <c r="ALQ356" s="35"/>
      <c r="ALR356" s="35"/>
      <c r="ALS356" s="35"/>
      <c r="ALT356" s="35"/>
      <c r="ALU356" s="35"/>
      <c r="ALV356" s="35"/>
      <c r="ALW356" s="35"/>
      <c r="ALX356" s="35"/>
      <c r="ALY356" s="35"/>
      <c r="ALZ356" s="35"/>
      <c r="AMA356" s="35"/>
    </row>
    <row r="357" spans="14:1015">
      <c r="N357" s="3">
        <f>Y357*info!T$4+AC357*info!T$5+AG357*info!T$6+AK357*info!T$7+N356</f>
        <v>11.553599999999983</v>
      </c>
      <c r="P357" s="45">
        <v>317</v>
      </c>
      <c r="Q357" s="131"/>
      <c r="R357" s="131"/>
      <c r="S357" s="161">
        <f t="shared" si="157"/>
        <v>5.9788537549407134E-2</v>
      </c>
      <c r="T357" s="169">
        <f>AA356*$AA$30*$AA$34*(1-$AA$32)+AE356*$AE$30*$AE$34*(1-$AE$32)+AI356*$AI$30*$AI$34*(1-$AI$32)+AM356*$AM$30*$AM$34*(1-$AM$32)+AQ356*$AQ$30*$AQ$34*(1-$AQ$32)+AU356*$AU$30*$AU$34*(1-$AU$32)+Q357-R357+AW356+AX356+Advance!G331</f>
        <v>0.60510000000000042</v>
      </c>
      <c r="U357" s="132">
        <f t="shared" si="166"/>
        <v>0</v>
      </c>
      <c r="V357" s="165">
        <f t="shared" si="145"/>
        <v>0.60510000000000042</v>
      </c>
      <c r="W357" s="166">
        <f t="shared" si="158"/>
        <v>23.003999999999998</v>
      </c>
      <c r="X357" s="49"/>
      <c r="Y357" s="42">
        <f t="shared" si="137"/>
        <v>0</v>
      </c>
      <c r="Z357" s="46">
        <f t="shared" si="159"/>
        <v>0</v>
      </c>
      <c r="AA357" s="47">
        <f t="shared" si="146"/>
        <v>50</v>
      </c>
      <c r="AB357" s="48">
        <f t="shared" si="147"/>
        <v>0.60510000000000042</v>
      </c>
      <c r="AC357" s="49">
        <f t="shared" si="148"/>
        <v>0</v>
      </c>
      <c r="AD357" s="46">
        <f t="shared" si="160"/>
        <v>0</v>
      </c>
      <c r="AE357" s="46">
        <f t="shared" si="149"/>
        <v>100</v>
      </c>
      <c r="AF357" s="50">
        <f t="shared" si="138"/>
        <v>0.60510000000000042</v>
      </c>
      <c r="AG357" s="42">
        <f t="shared" si="161"/>
        <v>5</v>
      </c>
      <c r="AH357" s="46">
        <f t="shared" si="162"/>
        <v>-5</v>
      </c>
      <c r="AI357" s="46">
        <f t="shared" si="150"/>
        <v>200</v>
      </c>
      <c r="AJ357" s="50">
        <f t="shared" si="139"/>
        <v>0.48510000000000042</v>
      </c>
      <c r="AK357" s="42">
        <f t="shared" si="151"/>
        <v>13</v>
      </c>
      <c r="AL357" s="46">
        <f t="shared" si="163"/>
        <v>-9</v>
      </c>
      <c r="AM357" s="46">
        <f t="shared" si="152"/>
        <v>464</v>
      </c>
      <c r="AN357" s="50">
        <f t="shared" si="140"/>
        <v>1.7100000000000448E-2</v>
      </c>
      <c r="AO357" s="42">
        <f t="shared" si="153"/>
        <v>0</v>
      </c>
      <c r="AP357" s="46">
        <f t="shared" si="164"/>
        <v>0</v>
      </c>
      <c r="AQ357" s="46">
        <f t="shared" si="154"/>
        <v>0</v>
      </c>
      <c r="AR357" s="50">
        <f t="shared" si="141"/>
        <v>1.7100000000000448E-2</v>
      </c>
      <c r="AS357" s="42">
        <f t="shared" si="155"/>
        <v>0</v>
      </c>
      <c r="AT357" s="46">
        <f t="shared" si="165"/>
        <v>0</v>
      </c>
      <c r="AU357" s="46">
        <f t="shared" si="156"/>
        <v>0</v>
      </c>
      <c r="AV357" s="51">
        <f t="shared" si="142"/>
        <v>1.7100000000000448E-2</v>
      </c>
      <c r="AW357" s="42">
        <f t="shared" si="143"/>
        <v>0</v>
      </c>
      <c r="AX357" s="43">
        <f t="shared" si="144"/>
        <v>1.7100000000000448E-2</v>
      </c>
      <c r="AY357" s="42">
        <f t="shared" si="167"/>
        <v>814</v>
      </c>
      <c r="AZ357" s="52">
        <f t="shared" si="168"/>
        <v>23.003999999999998</v>
      </c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  <c r="QN357" s="35"/>
      <c r="QO357" s="35"/>
      <c r="QP357" s="35"/>
      <c r="QQ357" s="35"/>
      <c r="QR357" s="35"/>
      <c r="QS357" s="35"/>
      <c r="QT357" s="35"/>
      <c r="QU357" s="35"/>
      <c r="QV357" s="35"/>
      <c r="QW357" s="35"/>
      <c r="QX357" s="35"/>
      <c r="QY357" s="35"/>
      <c r="QZ357" s="35"/>
      <c r="RA357" s="35"/>
      <c r="RB357" s="35"/>
      <c r="RC357" s="35"/>
      <c r="RD357" s="35"/>
      <c r="RE357" s="35"/>
      <c r="RF357" s="35"/>
      <c r="RG357" s="35"/>
      <c r="RH357" s="35"/>
      <c r="RI357" s="35"/>
      <c r="RJ357" s="35"/>
      <c r="RK357" s="35"/>
      <c r="RL357" s="35"/>
      <c r="RM357" s="35"/>
      <c r="RN357" s="35"/>
      <c r="RO357" s="35"/>
      <c r="RP357" s="35"/>
      <c r="RQ357" s="35"/>
      <c r="RR357" s="35"/>
      <c r="RS357" s="35"/>
      <c r="RT357" s="35"/>
      <c r="RU357" s="35"/>
      <c r="RV357" s="35"/>
      <c r="RW357" s="35"/>
      <c r="RX357" s="35"/>
      <c r="RY357" s="35"/>
      <c r="RZ357" s="35"/>
      <c r="SA357" s="35"/>
      <c r="SB357" s="35"/>
      <c r="SC357" s="35"/>
      <c r="SD357" s="35"/>
      <c r="SE357" s="35"/>
      <c r="SF357" s="35"/>
      <c r="SG357" s="35"/>
      <c r="SH357" s="35"/>
      <c r="SI357" s="35"/>
      <c r="SJ357" s="35"/>
      <c r="SK357" s="35"/>
      <c r="SL357" s="35"/>
      <c r="SM357" s="35"/>
      <c r="SN357" s="35"/>
      <c r="SO357" s="35"/>
      <c r="SP357" s="35"/>
      <c r="SQ357" s="35"/>
      <c r="SR357" s="35"/>
      <c r="SS357" s="35"/>
      <c r="ST357" s="35"/>
      <c r="SU357" s="35"/>
      <c r="SV357" s="35"/>
      <c r="SW357" s="35"/>
      <c r="SX357" s="35"/>
      <c r="SY357" s="35"/>
      <c r="SZ357" s="35"/>
      <c r="TA357" s="35"/>
      <c r="TB357" s="35"/>
      <c r="TC357" s="35"/>
      <c r="TD357" s="35"/>
      <c r="TE357" s="35"/>
      <c r="TF357" s="35"/>
      <c r="TG357" s="35"/>
      <c r="TH357" s="35"/>
      <c r="TI357" s="35"/>
      <c r="TJ357" s="35"/>
      <c r="TK357" s="35"/>
      <c r="TL357" s="35"/>
      <c r="TM357" s="35"/>
      <c r="TN357" s="35"/>
      <c r="TO357" s="35"/>
      <c r="TP357" s="35"/>
      <c r="TQ357" s="35"/>
      <c r="TR357" s="35"/>
      <c r="TS357" s="35"/>
      <c r="TT357" s="35"/>
      <c r="TU357" s="35"/>
      <c r="TV357" s="35"/>
      <c r="TW357" s="35"/>
      <c r="TX357" s="35"/>
      <c r="TY357" s="35"/>
      <c r="TZ357" s="35"/>
      <c r="UA357" s="35"/>
      <c r="UB357" s="35"/>
      <c r="UC357" s="35"/>
      <c r="UD357" s="35"/>
      <c r="UE357" s="35"/>
      <c r="UF357" s="35"/>
      <c r="UG357" s="35"/>
      <c r="UH357" s="35"/>
      <c r="UI357" s="35"/>
      <c r="UJ357" s="35"/>
      <c r="UK357" s="35"/>
      <c r="UL357" s="35"/>
      <c r="UM357" s="35"/>
      <c r="UN357" s="35"/>
      <c r="UO357" s="35"/>
      <c r="UP357" s="35"/>
      <c r="UQ357" s="35"/>
      <c r="UR357" s="35"/>
      <c r="US357" s="35"/>
      <c r="UT357" s="35"/>
      <c r="UU357" s="35"/>
      <c r="UV357" s="35"/>
      <c r="UW357" s="35"/>
      <c r="UX357" s="35"/>
      <c r="UY357" s="35"/>
      <c r="UZ357" s="35"/>
      <c r="VA357" s="35"/>
      <c r="VB357" s="35"/>
      <c r="VC357" s="35"/>
      <c r="VD357" s="35"/>
      <c r="VE357" s="35"/>
      <c r="VF357" s="35"/>
      <c r="VG357" s="35"/>
      <c r="VH357" s="35"/>
      <c r="VI357" s="35"/>
      <c r="VJ357" s="35"/>
      <c r="VK357" s="35"/>
      <c r="VL357" s="35"/>
      <c r="VM357" s="35"/>
      <c r="VN357" s="35"/>
      <c r="VO357" s="35"/>
      <c r="VP357" s="35"/>
      <c r="VQ357" s="35"/>
      <c r="VR357" s="35"/>
      <c r="VS357" s="35"/>
      <c r="VT357" s="35"/>
      <c r="VU357" s="35"/>
      <c r="VV357" s="35"/>
      <c r="VW357" s="35"/>
      <c r="VX357" s="35"/>
      <c r="VY357" s="35"/>
      <c r="VZ357" s="35"/>
      <c r="WA357" s="35"/>
      <c r="WB357" s="35"/>
      <c r="WC357" s="35"/>
      <c r="WD357" s="35"/>
      <c r="WE357" s="35"/>
      <c r="WF357" s="35"/>
      <c r="WG357" s="35"/>
      <c r="WH357" s="35"/>
      <c r="WI357" s="35"/>
      <c r="WJ357" s="35"/>
      <c r="WK357" s="35"/>
      <c r="WL357" s="35"/>
      <c r="WM357" s="35"/>
      <c r="WN357" s="35"/>
      <c r="WO357" s="35"/>
      <c r="WP357" s="35"/>
      <c r="WQ357" s="35"/>
      <c r="WR357" s="35"/>
      <c r="WS357" s="35"/>
      <c r="WT357" s="35"/>
      <c r="WU357" s="35"/>
      <c r="WV357" s="35"/>
      <c r="WW357" s="35"/>
      <c r="WX357" s="35"/>
      <c r="WY357" s="35"/>
      <c r="WZ357" s="35"/>
      <c r="XA357" s="35"/>
      <c r="XB357" s="35"/>
      <c r="XC357" s="35"/>
      <c r="XD357" s="35"/>
      <c r="XE357" s="35"/>
      <c r="XF357" s="35"/>
      <c r="XG357" s="35"/>
      <c r="XH357" s="35"/>
      <c r="XI357" s="35"/>
      <c r="XJ357" s="35"/>
      <c r="XK357" s="35"/>
      <c r="XL357" s="35"/>
      <c r="XM357" s="35"/>
      <c r="XN357" s="35"/>
      <c r="XO357" s="35"/>
      <c r="XP357" s="35"/>
      <c r="XQ357" s="35"/>
      <c r="XR357" s="35"/>
      <c r="XS357" s="35"/>
      <c r="XT357" s="35"/>
      <c r="XU357" s="35"/>
      <c r="XV357" s="35"/>
      <c r="XW357" s="35"/>
      <c r="XX357" s="35"/>
      <c r="XY357" s="35"/>
      <c r="XZ357" s="35"/>
      <c r="YA357" s="35"/>
      <c r="YB357" s="35"/>
      <c r="YC357" s="35"/>
      <c r="YD357" s="35"/>
      <c r="YE357" s="35"/>
      <c r="YF357" s="35"/>
      <c r="YG357" s="35"/>
      <c r="YH357" s="35"/>
      <c r="YI357" s="35"/>
      <c r="YJ357" s="35"/>
      <c r="YK357" s="35"/>
      <c r="YL357" s="35"/>
      <c r="YM357" s="35"/>
      <c r="YN357" s="35"/>
      <c r="YO357" s="35"/>
      <c r="YP357" s="35"/>
      <c r="YQ357" s="35"/>
      <c r="YR357" s="35"/>
      <c r="YS357" s="35"/>
      <c r="YT357" s="35"/>
      <c r="YU357" s="35"/>
      <c r="YV357" s="35"/>
      <c r="YW357" s="35"/>
      <c r="YX357" s="35"/>
      <c r="YY357" s="35"/>
      <c r="YZ357" s="35"/>
      <c r="ZA357" s="35"/>
      <c r="ZB357" s="35"/>
      <c r="ZC357" s="35"/>
      <c r="ZD357" s="35"/>
      <c r="ZE357" s="35"/>
      <c r="ZF357" s="35"/>
      <c r="ZG357" s="35"/>
      <c r="ZH357" s="35"/>
      <c r="ZI357" s="35"/>
      <c r="ZJ357" s="35"/>
      <c r="ZK357" s="35"/>
      <c r="ZL357" s="35"/>
      <c r="ZM357" s="35"/>
      <c r="ZN357" s="35"/>
      <c r="ZO357" s="35"/>
      <c r="ZP357" s="35"/>
      <c r="ZQ357" s="35"/>
      <c r="ZR357" s="35"/>
      <c r="ZS357" s="35"/>
      <c r="ZT357" s="35"/>
      <c r="ZU357" s="35"/>
      <c r="ZV357" s="35"/>
      <c r="ZW357" s="35"/>
      <c r="ZX357" s="35"/>
      <c r="ZY357" s="35"/>
      <c r="ZZ357" s="35"/>
      <c r="AAA357" s="35"/>
      <c r="AAB357" s="35"/>
      <c r="AAC357" s="35"/>
      <c r="AAD357" s="35"/>
      <c r="AAE357" s="35"/>
      <c r="AAF357" s="35"/>
      <c r="AAG357" s="35"/>
      <c r="AAH357" s="35"/>
      <c r="AAI357" s="35"/>
      <c r="AAJ357" s="35"/>
      <c r="AAK357" s="35"/>
      <c r="AAL357" s="35"/>
      <c r="AAM357" s="35"/>
      <c r="AAN357" s="35"/>
      <c r="AAO357" s="35"/>
      <c r="AAP357" s="35"/>
      <c r="AAQ357" s="35"/>
      <c r="AAR357" s="35"/>
      <c r="AAS357" s="35"/>
      <c r="AAT357" s="35"/>
      <c r="AAU357" s="35"/>
      <c r="AAV357" s="35"/>
      <c r="AAW357" s="35"/>
      <c r="AAX357" s="35"/>
      <c r="AAY357" s="35"/>
      <c r="AAZ357" s="35"/>
      <c r="ABA357" s="35"/>
      <c r="ABB357" s="35"/>
      <c r="ABC357" s="35"/>
      <c r="ABD357" s="35"/>
      <c r="ABE357" s="35"/>
      <c r="ABF357" s="35"/>
      <c r="ABG357" s="35"/>
      <c r="ABH357" s="35"/>
      <c r="ABI357" s="35"/>
      <c r="ABJ357" s="35"/>
      <c r="ABK357" s="35"/>
      <c r="ABL357" s="35"/>
      <c r="ABM357" s="35"/>
      <c r="ABN357" s="35"/>
      <c r="ABO357" s="35"/>
      <c r="ABP357" s="35"/>
      <c r="ABQ357" s="35"/>
      <c r="ABR357" s="35"/>
      <c r="ABS357" s="35"/>
      <c r="ABT357" s="35"/>
      <c r="ABU357" s="35"/>
      <c r="ABV357" s="35"/>
      <c r="ABW357" s="35"/>
      <c r="ABX357" s="35"/>
      <c r="ABY357" s="35"/>
      <c r="ABZ357" s="35"/>
      <c r="ACA357" s="35"/>
      <c r="ACB357" s="35"/>
      <c r="ACC357" s="35"/>
      <c r="ACD357" s="35"/>
      <c r="ACE357" s="35"/>
      <c r="ACF357" s="35"/>
      <c r="ACG357" s="35"/>
      <c r="ACH357" s="35"/>
      <c r="ACI357" s="35"/>
      <c r="ACJ357" s="35"/>
      <c r="ACK357" s="35"/>
      <c r="ACL357" s="35"/>
      <c r="ACM357" s="35"/>
      <c r="ACN357" s="35"/>
      <c r="ACO357" s="35"/>
      <c r="ACP357" s="35"/>
      <c r="ACQ357" s="35"/>
      <c r="ACR357" s="35"/>
      <c r="ACS357" s="35"/>
      <c r="ACT357" s="35"/>
      <c r="ACU357" s="35"/>
      <c r="ACV357" s="35"/>
      <c r="ACW357" s="35"/>
      <c r="ACX357" s="35"/>
      <c r="ACY357" s="35"/>
      <c r="ACZ357" s="35"/>
      <c r="ADA357" s="35"/>
      <c r="ADB357" s="35"/>
      <c r="ADC357" s="35"/>
      <c r="ADD357" s="35"/>
      <c r="ADE357" s="35"/>
      <c r="ADF357" s="35"/>
      <c r="ADG357" s="35"/>
      <c r="ADH357" s="35"/>
      <c r="ADI357" s="35"/>
      <c r="ADJ357" s="35"/>
      <c r="ADK357" s="35"/>
      <c r="ADL357" s="35"/>
      <c r="ADM357" s="35"/>
      <c r="ADN357" s="35"/>
      <c r="ADO357" s="35"/>
      <c r="ADP357" s="35"/>
      <c r="ADQ357" s="35"/>
      <c r="ADR357" s="35"/>
      <c r="ADS357" s="35"/>
      <c r="ADT357" s="35"/>
      <c r="ADU357" s="35"/>
      <c r="ADV357" s="35"/>
      <c r="ADW357" s="35"/>
      <c r="ADX357" s="35"/>
      <c r="ADY357" s="35"/>
      <c r="ADZ357" s="35"/>
      <c r="AEA357" s="35"/>
      <c r="AEB357" s="35"/>
      <c r="AEC357" s="35"/>
      <c r="AED357" s="35"/>
      <c r="AEE357" s="35"/>
      <c r="AEF357" s="35"/>
      <c r="AEG357" s="35"/>
      <c r="AEH357" s="35"/>
      <c r="AEI357" s="35"/>
      <c r="AEJ357" s="35"/>
      <c r="AEK357" s="35"/>
      <c r="AEL357" s="35"/>
      <c r="AEM357" s="35"/>
      <c r="AEN357" s="35"/>
      <c r="AEO357" s="35"/>
      <c r="AEP357" s="35"/>
      <c r="AEQ357" s="35"/>
      <c r="AER357" s="35"/>
      <c r="AES357" s="35"/>
      <c r="AET357" s="35"/>
      <c r="AEU357" s="35"/>
      <c r="AEV357" s="35"/>
      <c r="AEW357" s="35"/>
      <c r="AEX357" s="35"/>
      <c r="AEY357" s="35"/>
      <c r="AEZ357" s="35"/>
      <c r="AFA357" s="35"/>
      <c r="AFB357" s="35"/>
      <c r="AFC357" s="35"/>
      <c r="AFD357" s="35"/>
      <c r="AFE357" s="35"/>
      <c r="AFF357" s="35"/>
      <c r="AFG357" s="35"/>
      <c r="AFH357" s="35"/>
      <c r="AFI357" s="35"/>
      <c r="AFJ357" s="35"/>
      <c r="AFK357" s="35"/>
      <c r="AFL357" s="35"/>
      <c r="AFM357" s="35"/>
      <c r="AFN357" s="35"/>
      <c r="AFO357" s="35"/>
      <c r="AFP357" s="35"/>
      <c r="AFQ357" s="35"/>
      <c r="AFR357" s="35"/>
      <c r="AFS357" s="35"/>
      <c r="AFT357" s="35"/>
      <c r="AFU357" s="35"/>
      <c r="AFV357" s="35"/>
      <c r="AFW357" s="35"/>
      <c r="AFX357" s="35"/>
      <c r="AFY357" s="35"/>
      <c r="AFZ357" s="35"/>
      <c r="AGA357" s="35"/>
      <c r="AGB357" s="35"/>
      <c r="AGC357" s="35"/>
      <c r="AGD357" s="35"/>
      <c r="AGE357" s="35"/>
      <c r="AGF357" s="35"/>
      <c r="AGG357" s="35"/>
      <c r="AGH357" s="35"/>
      <c r="AGI357" s="35"/>
      <c r="AGJ357" s="35"/>
      <c r="AGK357" s="35"/>
      <c r="AGL357" s="35"/>
      <c r="AGM357" s="35"/>
      <c r="AGN357" s="35"/>
      <c r="AGO357" s="35"/>
      <c r="AGP357" s="35"/>
      <c r="AGQ357" s="35"/>
      <c r="AGR357" s="35"/>
      <c r="AGS357" s="35"/>
      <c r="AGT357" s="35"/>
      <c r="AGU357" s="35"/>
      <c r="AGV357" s="35"/>
      <c r="AGW357" s="35"/>
      <c r="AGX357" s="35"/>
      <c r="AGY357" s="35"/>
      <c r="AGZ357" s="35"/>
      <c r="AHA357" s="35"/>
      <c r="AHB357" s="35"/>
      <c r="AHC357" s="35"/>
      <c r="AHD357" s="35"/>
      <c r="AHE357" s="35"/>
      <c r="AHF357" s="35"/>
      <c r="AHG357" s="35"/>
      <c r="AHH357" s="35"/>
      <c r="AHI357" s="35"/>
      <c r="AHJ357" s="35"/>
      <c r="AHK357" s="35"/>
      <c r="AHL357" s="35"/>
      <c r="AHM357" s="35"/>
      <c r="AHN357" s="35"/>
      <c r="AHO357" s="35"/>
      <c r="AHP357" s="35"/>
      <c r="AHQ357" s="35"/>
      <c r="AHR357" s="35"/>
      <c r="AHS357" s="35"/>
      <c r="AHT357" s="35"/>
      <c r="AHU357" s="35"/>
      <c r="AHV357" s="35"/>
      <c r="AHW357" s="35"/>
      <c r="AHX357" s="35"/>
      <c r="AHY357" s="35"/>
      <c r="AHZ357" s="35"/>
      <c r="AIA357" s="35"/>
      <c r="AIB357" s="35"/>
      <c r="AIC357" s="35"/>
      <c r="AID357" s="35"/>
      <c r="AIE357" s="35"/>
      <c r="AIF357" s="35"/>
      <c r="AIG357" s="35"/>
      <c r="AIH357" s="35"/>
      <c r="AII357" s="35"/>
      <c r="AIJ357" s="35"/>
      <c r="AIK357" s="35"/>
      <c r="AIL357" s="35"/>
      <c r="AIM357" s="35"/>
      <c r="AIN357" s="35"/>
      <c r="AIO357" s="35"/>
      <c r="AIP357" s="35"/>
      <c r="AIQ357" s="35"/>
      <c r="AIR357" s="35"/>
      <c r="AIS357" s="35"/>
      <c r="AIT357" s="35"/>
      <c r="AIU357" s="35"/>
      <c r="AIV357" s="35"/>
      <c r="AIW357" s="35"/>
      <c r="AIX357" s="35"/>
      <c r="AIY357" s="35"/>
      <c r="AIZ357" s="35"/>
      <c r="AJA357" s="35"/>
      <c r="AJB357" s="35"/>
      <c r="AJC357" s="35"/>
      <c r="AJD357" s="35"/>
      <c r="AJE357" s="35"/>
      <c r="AJF357" s="35"/>
      <c r="AJG357" s="35"/>
      <c r="AJH357" s="35"/>
      <c r="AJI357" s="35"/>
      <c r="AJJ357" s="35"/>
      <c r="AJK357" s="35"/>
      <c r="AJL357" s="35"/>
      <c r="AJM357" s="35"/>
      <c r="AJN357" s="35"/>
      <c r="AJO357" s="35"/>
      <c r="AJP357" s="35"/>
      <c r="AJQ357" s="35"/>
      <c r="AJR357" s="35"/>
      <c r="AJS357" s="35"/>
      <c r="AJT357" s="35"/>
      <c r="AJU357" s="35"/>
      <c r="AJV357" s="35"/>
      <c r="AJW357" s="35"/>
      <c r="AJX357" s="35"/>
      <c r="AJY357" s="35"/>
      <c r="AJZ357" s="35"/>
      <c r="AKA357" s="35"/>
      <c r="AKB357" s="35"/>
      <c r="AKC357" s="35"/>
      <c r="AKD357" s="35"/>
      <c r="AKE357" s="35"/>
      <c r="AKF357" s="35"/>
      <c r="AKG357" s="35"/>
      <c r="AKH357" s="35"/>
      <c r="AKI357" s="35"/>
      <c r="AKJ357" s="35"/>
      <c r="AKK357" s="35"/>
      <c r="AKL357" s="35"/>
      <c r="AKM357" s="35"/>
      <c r="AKN357" s="35"/>
      <c r="AKO357" s="35"/>
      <c r="AKP357" s="35"/>
      <c r="AKQ357" s="35"/>
      <c r="AKR357" s="35"/>
      <c r="AKS357" s="35"/>
      <c r="AKT357" s="35"/>
      <c r="AKU357" s="35"/>
      <c r="AKV357" s="35"/>
      <c r="AKW357" s="35"/>
      <c r="AKX357" s="35"/>
      <c r="AKY357" s="35"/>
      <c r="AKZ357" s="35"/>
      <c r="ALA357" s="35"/>
      <c r="ALB357" s="35"/>
      <c r="ALC357" s="35"/>
      <c r="ALD357" s="35"/>
      <c r="ALE357" s="35"/>
      <c r="ALF357" s="35"/>
      <c r="ALG357" s="35"/>
      <c r="ALH357" s="35"/>
      <c r="ALI357" s="35"/>
      <c r="ALJ357" s="35"/>
      <c r="ALK357" s="35"/>
      <c r="ALL357" s="35"/>
      <c r="ALM357" s="35"/>
      <c r="ALN357" s="35"/>
      <c r="ALO357" s="35"/>
      <c r="ALP357" s="35"/>
      <c r="ALQ357" s="35"/>
      <c r="ALR357" s="35"/>
      <c r="ALS357" s="35"/>
      <c r="ALT357" s="35"/>
      <c r="ALU357" s="35"/>
      <c r="ALV357" s="35"/>
      <c r="ALW357" s="35"/>
      <c r="ALX357" s="35"/>
      <c r="ALY357" s="35"/>
      <c r="ALZ357" s="35"/>
      <c r="AMA357" s="35"/>
    </row>
    <row r="358" spans="14:1015">
      <c r="N358" s="3">
        <f>Y358*info!T$4+AC358*info!T$5+AG358*info!T$6+AK358*info!T$7+N357</f>
        <v>11.618399999999983</v>
      </c>
      <c r="P358" s="45">
        <v>318</v>
      </c>
      <c r="Q358" s="131"/>
      <c r="R358" s="131"/>
      <c r="S358" s="161">
        <f t="shared" si="157"/>
        <v>6.0115810276679851E-2</v>
      </c>
      <c r="T358" s="169">
        <f>AA357*$AA$30*$AA$34*(1-$AA$32)+AE357*$AE$30*$AE$34*(1-$AE$32)+AI357*$AI$30*$AI$34*(1-$AI$32)+AM357*$AM$30*$AM$34*(1-$AM$32)+AQ357*$AQ$30*$AQ$34*(1-$AQ$32)+AU357*$AU$30*$AU$34*(1-$AU$32)+Q358-R358+AW357+AX357+Advance!G332</f>
        <v>0.59220000000000039</v>
      </c>
      <c r="U358" s="132">
        <f t="shared" si="166"/>
        <v>0</v>
      </c>
      <c r="V358" s="165">
        <f t="shared" si="145"/>
        <v>0.59220000000000039</v>
      </c>
      <c r="W358" s="166">
        <f t="shared" si="158"/>
        <v>23.148</v>
      </c>
      <c r="X358" s="49"/>
      <c r="Y358" s="42">
        <f t="shared" si="137"/>
        <v>0</v>
      </c>
      <c r="Z358" s="46">
        <f t="shared" si="159"/>
        <v>0</v>
      </c>
      <c r="AA358" s="47">
        <f t="shared" si="146"/>
        <v>50</v>
      </c>
      <c r="AB358" s="48">
        <f t="shared" si="147"/>
        <v>0.59220000000000039</v>
      </c>
      <c r="AC358" s="49">
        <f t="shared" si="148"/>
        <v>0</v>
      </c>
      <c r="AD358" s="46">
        <f t="shared" si="160"/>
        <v>0</v>
      </c>
      <c r="AE358" s="46">
        <f t="shared" si="149"/>
        <v>100</v>
      </c>
      <c r="AF358" s="50">
        <f t="shared" si="138"/>
        <v>0.59220000000000039</v>
      </c>
      <c r="AG358" s="42">
        <f t="shared" si="161"/>
        <v>6</v>
      </c>
      <c r="AH358" s="46">
        <f t="shared" si="162"/>
        <v>-6</v>
      </c>
      <c r="AI358" s="46">
        <f t="shared" si="150"/>
        <v>200</v>
      </c>
      <c r="AJ358" s="50">
        <f t="shared" si="139"/>
        <v>0.44820000000000038</v>
      </c>
      <c r="AK358" s="42">
        <f t="shared" si="151"/>
        <v>12</v>
      </c>
      <c r="AL358" s="46">
        <f t="shared" si="163"/>
        <v>-8</v>
      </c>
      <c r="AM358" s="46">
        <f t="shared" si="152"/>
        <v>468</v>
      </c>
      <c r="AN358" s="50">
        <f t="shared" si="140"/>
        <v>1.6200000000000436E-2</v>
      </c>
      <c r="AO358" s="42">
        <f t="shared" si="153"/>
        <v>0</v>
      </c>
      <c r="AP358" s="46">
        <f t="shared" si="164"/>
        <v>0</v>
      </c>
      <c r="AQ358" s="46">
        <f t="shared" si="154"/>
        <v>0</v>
      </c>
      <c r="AR358" s="50">
        <f t="shared" si="141"/>
        <v>1.6200000000000436E-2</v>
      </c>
      <c r="AS358" s="42">
        <f t="shared" si="155"/>
        <v>0</v>
      </c>
      <c r="AT358" s="46">
        <f t="shared" si="165"/>
        <v>0</v>
      </c>
      <c r="AU358" s="46">
        <f t="shared" si="156"/>
        <v>0</v>
      </c>
      <c r="AV358" s="51">
        <f t="shared" si="142"/>
        <v>1.6200000000000436E-2</v>
      </c>
      <c r="AW358" s="42">
        <f t="shared" si="143"/>
        <v>0</v>
      </c>
      <c r="AX358" s="43">
        <f t="shared" si="144"/>
        <v>1.6200000000000436E-2</v>
      </c>
      <c r="AY358" s="42">
        <f t="shared" si="167"/>
        <v>818</v>
      </c>
      <c r="AZ358" s="52">
        <f t="shared" si="168"/>
        <v>23.148</v>
      </c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  <c r="QN358" s="35"/>
      <c r="QO358" s="35"/>
      <c r="QP358" s="35"/>
      <c r="QQ358" s="35"/>
      <c r="QR358" s="35"/>
      <c r="QS358" s="35"/>
      <c r="QT358" s="35"/>
      <c r="QU358" s="35"/>
      <c r="QV358" s="35"/>
      <c r="QW358" s="35"/>
      <c r="QX358" s="35"/>
      <c r="QY358" s="35"/>
      <c r="QZ358" s="35"/>
      <c r="RA358" s="35"/>
      <c r="RB358" s="35"/>
      <c r="RC358" s="35"/>
      <c r="RD358" s="35"/>
      <c r="RE358" s="35"/>
      <c r="RF358" s="35"/>
      <c r="RG358" s="35"/>
      <c r="RH358" s="35"/>
      <c r="RI358" s="35"/>
      <c r="RJ358" s="35"/>
      <c r="RK358" s="35"/>
      <c r="RL358" s="35"/>
      <c r="RM358" s="35"/>
      <c r="RN358" s="35"/>
      <c r="RO358" s="35"/>
      <c r="RP358" s="35"/>
      <c r="RQ358" s="35"/>
      <c r="RR358" s="35"/>
      <c r="RS358" s="35"/>
      <c r="RT358" s="35"/>
      <c r="RU358" s="35"/>
      <c r="RV358" s="35"/>
      <c r="RW358" s="35"/>
      <c r="RX358" s="35"/>
      <c r="RY358" s="35"/>
      <c r="RZ358" s="35"/>
      <c r="SA358" s="35"/>
      <c r="SB358" s="35"/>
      <c r="SC358" s="35"/>
      <c r="SD358" s="35"/>
      <c r="SE358" s="35"/>
      <c r="SF358" s="35"/>
      <c r="SG358" s="35"/>
      <c r="SH358" s="35"/>
      <c r="SI358" s="35"/>
      <c r="SJ358" s="35"/>
      <c r="SK358" s="35"/>
      <c r="SL358" s="35"/>
      <c r="SM358" s="35"/>
      <c r="SN358" s="35"/>
      <c r="SO358" s="35"/>
      <c r="SP358" s="35"/>
      <c r="SQ358" s="35"/>
      <c r="SR358" s="35"/>
      <c r="SS358" s="35"/>
      <c r="ST358" s="35"/>
      <c r="SU358" s="35"/>
      <c r="SV358" s="35"/>
      <c r="SW358" s="35"/>
      <c r="SX358" s="35"/>
      <c r="SY358" s="35"/>
      <c r="SZ358" s="35"/>
      <c r="TA358" s="35"/>
      <c r="TB358" s="35"/>
      <c r="TC358" s="35"/>
      <c r="TD358" s="35"/>
      <c r="TE358" s="35"/>
      <c r="TF358" s="35"/>
      <c r="TG358" s="35"/>
      <c r="TH358" s="35"/>
      <c r="TI358" s="35"/>
      <c r="TJ358" s="35"/>
      <c r="TK358" s="35"/>
      <c r="TL358" s="35"/>
      <c r="TM358" s="35"/>
      <c r="TN358" s="35"/>
      <c r="TO358" s="35"/>
      <c r="TP358" s="35"/>
      <c r="TQ358" s="35"/>
      <c r="TR358" s="35"/>
      <c r="TS358" s="35"/>
      <c r="TT358" s="35"/>
      <c r="TU358" s="35"/>
      <c r="TV358" s="35"/>
      <c r="TW358" s="35"/>
      <c r="TX358" s="35"/>
      <c r="TY358" s="35"/>
      <c r="TZ358" s="35"/>
      <c r="UA358" s="35"/>
      <c r="UB358" s="35"/>
      <c r="UC358" s="35"/>
      <c r="UD358" s="35"/>
      <c r="UE358" s="35"/>
      <c r="UF358" s="35"/>
      <c r="UG358" s="35"/>
      <c r="UH358" s="35"/>
      <c r="UI358" s="35"/>
      <c r="UJ358" s="35"/>
      <c r="UK358" s="35"/>
      <c r="UL358" s="35"/>
      <c r="UM358" s="35"/>
      <c r="UN358" s="35"/>
      <c r="UO358" s="35"/>
      <c r="UP358" s="35"/>
      <c r="UQ358" s="35"/>
      <c r="UR358" s="35"/>
      <c r="US358" s="35"/>
      <c r="UT358" s="35"/>
      <c r="UU358" s="35"/>
      <c r="UV358" s="35"/>
      <c r="UW358" s="35"/>
      <c r="UX358" s="35"/>
      <c r="UY358" s="35"/>
      <c r="UZ358" s="35"/>
      <c r="VA358" s="35"/>
      <c r="VB358" s="35"/>
      <c r="VC358" s="35"/>
      <c r="VD358" s="35"/>
      <c r="VE358" s="35"/>
      <c r="VF358" s="35"/>
      <c r="VG358" s="35"/>
      <c r="VH358" s="35"/>
      <c r="VI358" s="35"/>
      <c r="VJ358" s="35"/>
      <c r="VK358" s="35"/>
      <c r="VL358" s="35"/>
      <c r="VM358" s="35"/>
      <c r="VN358" s="35"/>
      <c r="VO358" s="35"/>
      <c r="VP358" s="35"/>
      <c r="VQ358" s="35"/>
      <c r="VR358" s="35"/>
      <c r="VS358" s="35"/>
      <c r="VT358" s="35"/>
      <c r="VU358" s="35"/>
      <c r="VV358" s="35"/>
      <c r="VW358" s="35"/>
      <c r="VX358" s="35"/>
      <c r="VY358" s="35"/>
      <c r="VZ358" s="35"/>
      <c r="WA358" s="35"/>
      <c r="WB358" s="35"/>
      <c r="WC358" s="35"/>
      <c r="WD358" s="35"/>
      <c r="WE358" s="35"/>
      <c r="WF358" s="35"/>
      <c r="WG358" s="35"/>
      <c r="WH358" s="35"/>
      <c r="WI358" s="35"/>
      <c r="WJ358" s="35"/>
      <c r="WK358" s="35"/>
      <c r="WL358" s="35"/>
      <c r="WM358" s="35"/>
      <c r="WN358" s="35"/>
      <c r="WO358" s="35"/>
      <c r="WP358" s="35"/>
      <c r="WQ358" s="35"/>
      <c r="WR358" s="35"/>
      <c r="WS358" s="35"/>
      <c r="WT358" s="35"/>
      <c r="WU358" s="35"/>
      <c r="WV358" s="35"/>
      <c r="WW358" s="35"/>
      <c r="WX358" s="35"/>
      <c r="WY358" s="35"/>
      <c r="WZ358" s="35"/>
      <c r="XA358" s="35"/>
      <c r="XB358" s="35"/>
      <c r="XC358" s="35"/>
      <c r="XD358" s="35"/>
      <c r="XE358" s="35"/>
      <c r="XF358" s="35"/>
      <c r="XG358" s="35"/>
      <c r="XH358" s="35"/>
      <c r="XI358" s="35"/>
      <c r="XJ358" s="35"/>
      <c r="XK358" s="35"/>
      <c r="XL358" s="35"/>
      <c r="XM358" s="35"/>
      <c r="XN358" s="35"/>
      <c r="XO358" s="35"/>
      <c r="XP358" s="35"/>
      <c r="XQ358" s="35"/>
      <c r="XR358" s="35"/>
      <c r="XS358" s="35"/>
      <c r="XT358" s="35"/>
      <c r="XU358" s="35"/>
      <c r="XV358" s="35"/>
      <c r="XW358" s="35"/>
      <c r="XX358" s="35"/>
      <c r="XY358" s="35"/>
      <c r="XZ358" s="35"/>
      <c r="YA358" s="35"/>
      <c r="YB358" s="35"/>
      <c r="YC358" s="35"/>
      <c r="YD358" s="35"/>
      <c r="YE358" s="35"/>
      <c r="YF358" s="35"/>
      <c r="YG358" s="35"/>
      <c r="YH358" s="35"/>
      <c r="YI358" s="35"/>
      <c r="YJ358" s="35"/>
      <c r="YK358" s="35"/>
      <c r="YL358" s="35"/>
      <c r="YM358" s="35"/>
      <c r="YN358" s="35"/>
      <c r="YO358" s="35"/>
      <c r="YP358" s="35"/>
      <c r="YQ358" s="35"/>
      <c r="YR358" s="35"/>
      <c r="YS358" s="35"/>
      <c r="YT358" s="35"/>
      <c r="YU358" s="35"/>
      <c r="YV358" s="35"/>
      <c r="YW358" s="35"/>
      <c r="YX358" s="35"/>
      <c r="YY358" s="35"/>
      <c r="YZ358" s="35"/>
      <c r="ZA358" s="35"/>
      <c r="ZB358" s="35"/>
      <c r="ZC358" s="35"/>
      <c r="ZD358" s="35"/>
      <c r="ZE358" s="35"/>
      <c r="ZF358" s="35"/>
      <c r="ZG358" s="35"/>
      <c r="ZH358" s="35"/>
      <c r="ZI358" s="35"/>
      <c r="ZJ358" s="35"/>
      <c r="ZK358" s="35"/>
      <c r="ZL358" s="35"/>
      <c r="ZM358" s="35"/>
      <c r="ZN358" s="35"/>
      <c r="ZO358" s="35"/>
      <c r="ZP358" s="35"/>
      <c r="ZQ358" s="35"/>
      <c r="ZR358" s="35"/>
      <c r="ZS358" s="35"/>
      <c r="ZT358" s="35"/>
      <c r="ZU358" s="35"/>
      <c r="ZV358" s="35"/>
      <c r="ZW358" s="35"/>
      <c r="ZX358" s="35"/>
      <c r="ZY358" s="35"/>
      <c r="ZZ358" s="35"/>
      <c r="AAA358" s="35"/>
      <c r="AAB358" s="35"/>
      <c r="AAC358" s="35"/>
      <c r="AAD358" s="35"/>
      <c r="AAE358" s="35"/>
      <c r="AAF358" s="35"/>
      <c r="AAG358" s="35"/>
      <c r="AAH358" s="35"/>
      <c r="AAI358" s="35"/>
      <c r="AAJ358" s="35"/>
      <c r="AAK358" s="35"/>
      <c r="AAL358" s="35"/>
      <c r="AAM358" s="35"/>
      <c r="AAN358" s="35"/>
      <c r="AAO358" s="35"/>
      <c r="AAP358" s="35"/>
      <c r="AAQ358" s="35"/>
      <c r="AAR358" s="35"/>
      <c r="AAS358" s="35"/>
      <c r="AAT358" s="35"/>
      <c r="AAU358" s="35"/>
      <c r="AAV358" s="35"/>
      <c r="AAW358" s="35"/>
      <c r="AAX358" s="35"/>
      <c r="AAY358" s="35"/>
      <c r="AAZ358" s="35"/>
      <c r="ABA358" s="35"/>
      <c r="ABB358" s="35"/>
      <c r="ABC358" s="35"/>
      <c r="ABD358" s="35"/>
      <c r="ABE358" s="35"/>
      <c r="ABF358" s="35"/>
      <c r="ABG358" s="35"/>
      <c r="ABH358" s="35"/>
      <c r="ABI358" s="35"/>
      <c r="ABJ358" s="35"/>
      <c r="ABK358" s="35"/>
      <c r="ABL358" s="35"/>
      <c r="ABM358" s="35"/>
      <c r="ABN358" s="35"/>
      <c r="ABO358" s="35"/>
      <c r="ABP358" s="35"/>
      <c r="ABQ358" s="35"/>
      <c r="ABR358" s="35"/>
      <c r="ABS358" s="35"/>
      <c r="ABT358" s="35"/>
      <c r="ABU358" s="35"/>
      <c r="ABV358" s="35"/>
      <c r="ABW358" s="35"/>
      <c r="ABX358" s="35"/>
      <c r="ABY358" s="35"/>
      <c r="ABZ358" s="35"/>
      <c r="ACA358" s="35"/>
      <c r="ACB358" s="35"/>
      <c r="ACC358" s="35"/>
      <c r="ACD358" s="35"/>
      <c r="ACE358" s="35"/>
      <c r="ACF358" s="35"/>
      <c r="ACG358" s="35"/>
      <c r="ACH358" s="35"/>
      <c r="ACI358" s="35"/>
      <c r="ACJ358" s="35"/>
      <c r="ACK358" s="35"/>
      <c r="ACL358" s="35"/>
      <c r="ACM358" s="35"/>
      <c r="ACN358" s="35"/>
      <c r="ACO358" s="35"/>
      <c r="ACP358" s="35"/>
      <c r="ACQ358" s="35"/>
      <c r="ACR358" s="35"/>
      <c r="ACS358" s="35"/>
      <c r="ACT358" s="35"/>
      <c r="ACU358" s="35"/>
      <c r="ACV358" s="35"/>
      <c r="ACW358" s="35"/>
      <c r="ACX358" s="35"/>
      <c r="ACY358" s="35"/>
      <c r="ACZ358" s="35"/>
      <c r="ADA358" s="35"/>
      <c r="ADB358" s="35"/>
      <c r="ADC358" s="35"/>
      <c r="ADD358" s="35"/>
      <c r="ADE358" s="35"/>
      <c r="ADF358" s="35"/>
      <c r="ADG358" s="35"/>
      <c r="ADH358" s="35"/>
      <c r="ADI358" s="35"/>
      <c r="ADJ358" s="35"/>
      <c r="ADK358" s="35"/>
      <c r="ADL358" s="35"/>
      <c r="ADM358" s="35"/>
      <c r="ADN358" s="35"/>
      <c r="ADO358" s="35"/>
      <c r="ADP358" s="35"/>
      <c r="ADQ358" s="35"/>
      <c r="ADR358" s="35"/>
      <c r="ADS358" s="35"/>
      <c r="ADT358" s="35"/>
      <c r="ADU358" s="35"/>
      <c r="ADV358" s="35"/>
      <c r="ADW358" s="35"/>
      <c r="ADX358" s="35"/>
      <c r="ADY358" s="35"/>
      <c r="ADZ358" s="35"/>
      <c r="AEA358" s="35"/>
      <c r="AEB358" s="35"/>
      <c r="AEC358" s="35"/>
      <c r="AED358" s="35"/>
      <c r="AEE358" s="35"/>
      <c r="AEF358" s="35"/>
      <c r="AEG358" s="35"/>
      <c r="AEH358" s="35"/>
      <c r="AEI358" s="35"/>
      <c r="AEJ358" s="35"/>
      <c r="AEK358" s="35"/>
      <c r="AEL358" s="35"/>
      <c r="AEM358" s="35"/>
      <c r="AEN358" s="35"/>
      <c r="AEO358" s="35"/>
      <c r="AEP358" s="35"/>
      <c r="AEQ358" s="35"/>
      <c r="AER358" s="35"/>
      <c r="AES358" s="35"/>
      <c r="AET358" s="35"/>
      <c r="AEU358" s="35"/>
      <c r="AEV358" s="35"/>
      <c r="AEW358" s="35"/>
      <c r="AEX358" s="35"/>
      <c r="AEY358" s="35"/>
      <c r="AEZ358" s="35"/>
      <c r="AFA358" s="35"/>
      <c r="AFB358" s="35"/>
      <c r="AFC358" s="35"/>
      <c r="AFD358" s="35"/>
      <c r="AFE358" s="35"/>
      <c r="AFF358" s="35"/>
      <c r="AFG358" s="35"/>
      <c r="AFH358" s="35"/>
      <c r="AFI358" s="35"/>
      <c r="AFJ358" s="35"/>
      <c r="AFK358" s="35"/>
      <c r="AFL358" s="35"/>
      <c r="AFM358" s="35"/>
      <c r="AFN358" s="35"/>
      <c r="AFO358" s="35"/>
      <c r="AFP358" s="35"/>
      <c r="AFQ358" s="35"/>
      <c r="AFR358" s="35"/>
      <c r="AFS358" s="35"/>
      <c r="AFT358" s="35"/>
      <c r="AFU358" s="35"/>
      <c r="AFV358" s="35"/>
      <c r="AFW358" s="35"/>
      <c r="AFX358" s="35"/>
      <c r="AFY358" s="35"/>
      <c r="AFZ358" s="35"/>
      <c r="AGA358" s="35"/>
      <c r="AGB358" s="35"/>
      <c r="AGC358" s="35"/>
      <c r="AGD358" s="35"/>
      <c r="AGE358" s="35"/>
      <c r="AGF358" s="35"/>
      <c r="AGG358" s="35"/>
      <c r="AGH358" s="35"/>
      <c r="AGI358" s="35"/>
      <c r="AGJ358" s="35"/>
      <c r="AGK358" s="35"/>
      <c r="AGL358" s="35"/>
      <c r="AGM358" s="35"/>
      <c r="AGN358" s="35"/>
      <c r="AGO358" s="35"/>
      <c r="AGP358" s="35"/>
      <c r="AGQ358" s="35"/>
      <c r="AGR358" s="35"/>
      <c r="AGS358" s="35"/>
      <c r="AGT358" s="35"/>
      <c r="AGU358" s="35"/>
      <c r="AGV358" s="35"/>
      <c r="AGW358" s="35"/>
      <c r="AGX358" s="35"/>
      <c r="AGY358" s="35"/>
      <c r="AGZ358" s="35"/>
      <c r="AHA358" s="35"/>
      <c r="AHB358" s="35"/>
      <c r="AHC358" s="35"/>
      <c r="AHD358" s="35"/>
      <c r="AHE358" s="35"/>
      <c r="AHF358" s="35"/>
      <c r="AHG358" s="35"/>
      <c r="AHH358" s="35"/>
      <c r="AHI358" s="35"/>
      <c r="AHJ358" s="35"/>
      <c r="AHK358" s="35"/>
      <c r="AHL358" s="35"/>
      <c r="AHM358" s="35"/>
      <c r="AHN358" s="35"/>
      <c r="AHO358" s="35"/>
      <c r="AHP358" s="35"/>
      <c r="AHQ358" s="35"/>
      <c r="AHR358" s="35"/>
      <c r="AHS358" s="35"/>
      <c r="AHT358" s="35"/>
      <c r="AHU358" s="35"/>
      <c r="AHV358" s="35"/>
      <c r="AHW358" s="35"/>
      <c r="AHX358" s="35"/>
      <c r="AHY358" s="35"/>
      <c r="AHZ358" s="35"/>
      <c r="AIA358" s="35"/>
      <c r="AIB358" s="35"/>
      <c r="AIC358" s="35"/>
      <c r="AID358" s="35"/>
      <c r="AIE358" s="35"/>
      <c r="AIF358" s="35"/>
      <c r="AIG358" s="35"/>
      <c r="AIH358" s="35"/>
      <c r="AII358" s="35"/>
      <c r="AIJ358" s="35"/>
      <c r="AIK358" s="35"/>
      <c r="AIL358" s="35"/>
      <c r="AIM358" s="35"/>
      <c r="AIN358" s="35"/>
      <c r="AIO358" s="35"/>
      <c r="AIP358" s="35"/>
      <c r="AIQ358" s="35"/>
      <c r="AIR358" s="35"/>
      <c r="AIS358" s="35"/>
      <c r="AIT358" s="35"/>
      <c r="AIU358" s="35"/>
      <c r="AIV358" s="35"/>
      <c r="AIW358" s="35"/>
      <c r="AIX358" s="35"/>
      <c r="AIY358" s="35"/>
      <c r="AIZ358" s="35"/>
      <c r="AJA358" s="35"/>
      <c r="AJB358" s="35"/>
      <c r="AJC358" s="35"/>
      <c r="AJD358" s="35"/>
      <c r="AJE358" s="35"/>
      <c r="AJF358" s="35"/>
      <c r="AJG358" s="35"/>
      <c r="AJH358" s="35"/>
      <c r="AJI358" s="35"/>
      <c r="AJJ358" s="35"/>
      <c r="AJK358" s="35"/>
      <c r="AJL358" s="35"/>
      <c r="AJM358" s="35"/>
      <c r="AJN358" s="35"/>
      <c r="AJO358" s="35"/>
      <c r="AJP358" s="35"/>
      <c r="AJQ358" s="35"/>
      <c r="AJR358" s="35"/>
      <c r="AJS358" s="35"/>
      <c r="AJT358" s="35"/>
      <c r="AJU358" s="35"/>
      <c r="AJV358" s="35"/>
      <c r="AJW358" s="35"/>
      <c r="AJX358" s="35"/>
      <c r="AJY358" s="35"/>
      <c r="AJZ358" s="35"/>
      <c r="AKA358" s="35"/>
      <c r="AKB358" s="35"/>
      <c r="AKC358" s="35"/>
      <c r="AKD358" s="35"/>
      <c r="AKE358" s="35"/>
      <c r="AKF358" s="35"/>
      <c r="AKG358" s="35"/>
      <c r="AKH358" s="35"/>
      <c r="AKI358" s="35"/>
      <c r="AKJ358" s="35"/>
      <c r="AKK358" s="35"/>
      <c r="AKL358" s="35"/>
      <c r="AKM358" s="35"/>
      <c r="AKN358" s="35"/>
      <c r="AKO358" s="35"/>
      <c r="AKP358" s="35"/>
      <c r="AKQ358" s="35"/>
      <c r="AKR358" s="35"/>
      <c r="AKS358" s="35"/>
      <c r="AKT358" s="35"/>
      <c r="AKU358" s="35"/>
      <c r="AKV358" s="35"/>
      <c r="AKW358" s="35"/>
      <c r="AKX358" s="35"/>
      <c r="AKY358" s="35"/>
      <c r="AKZ358" s="35"/>
      <c r="ALA358" s="35"/>
      <c r="ALB358" s="35"/>
      <c r="ALC358" s="35"/>
      <c r="ALD358" s="35"/>
      <c r="ALE358" s="35"/>
      <c r="ALF358" s="35"/>
      <c r="ALG358" s="35"/>
      <c r="ALH358" s="35"/>
      <c r="ALI358" s="35"/>
      <c r="ALJ358" s="35"/>
      <c r="ALK358" s="35"/>
      <c r="ALL358" s="35"/>
      <c r="ALM358" s="35"/>
      <c r="ALN358" s="35"/>
      <c r="ALO358" s="35"/>
      <c r="ALP358" s="35"/>
      <c r="ALQ358" s="35"/>
      <c r="ALR358" s="35"/>
      <c r="ALS358" s="35"/>
      <c r="ALT358" s="35"/>
      <c r="ALU358" s="35"/>
      <c r="ALV358" s="35"/>
      <c r="ALW358" s="35"/>
      <c r="ALX358" s="35"/>
      <c r="ALY358" s="35"/>
      <c r="ALZ358" s="35"/>
      <c r="AMA358" s="35"/>
    </row>
    <row r="359" spans="14:1015">
      <c r="N359" s="3">
        <f>Y359*info!T$4+AC359*info!T$5+AG359*info!T$6+AK359*info!T$7+N358</f>
        <v>11.683199999999983</v>
      </c>
      <c r="P359" s="45">
        <v>319</v>
      </c>
      <c r="Q359" s="131"/>
      <c r="R359" s="131"/>
      <c r="S359" s="161">
        <f t="shared" si="157"/>
        <v>6.0443083003952583E-2</v>
      </c>
      <c r="T359" s="169">
        <f>AA358*$AA$30*$AA$34*(1-$AA$32)+AE358*$AE$30*$AE$34*(1-$AE$32)+AI358*$AI$30*$AI$34*(1-$AI$32)+AM358*$AM$30*$AM$34*(1-$AM$32)+AQ358*$AQ$30*$AQ$34*(1-$AQ$32)+AU358*$AU$30*$AU$34*(1-$AU$32)+Q359-R359+AW358+AX358+Advance!G333</f>
        <v>0.59490000000000043</v>
      </c>
      <c r="U359" s="132">
        <f t="shared" si="166"/>
        <v>0</v>
      </c>
      <c r="V359" s="165">
        <f t="shared" si="145"/>
        <v>0.59490000000000043</v>
      </c>
      <c r="W359" s="166">
        <f t="shared" si="158"/>
        <v>23.22</v>
      </c>
      <c r="X359" s="49"/>
      <c r="Y359" s="42">
        <f t="shared" si="137"/>
        <v>0</v>
      </c>
      <c r="Z359" s="46">
        <f t="shared" si="159"/>
        <v>0</v>
      </c>
      <c r="AA359" s="47">
        <f t="shared" si="146"/>
        <v>50</v>
      </c>
      <c r="AB359" s="48">
        <f t="shared" si="147"/>
        <v>0.59490000000000043</v>
      </c>
      <c r="AC359" s="49">
        <f t="shared" si="148"/>
        <v>0</v>
      </c>
      <c r="AD359" s="46">
        <f t="shared" si="160"/>
        <v>0</v>
      </c>
      <c r="AE359" s="46">
        <f t="shared" si="149"/>
        <v>100</v>
      </c>
      <c r="AF359" s="50">
        <f t="shared" si="138"/>
        <v>0.59490000000000043</v>
      </c>
      <c r="AG359" s="42">
        <f t="shared" si="161"/>
        <v>6</v>
      </c>
      <c r="AH359" s="46">
        <f t="shared" si="162"/>
        <v>-6</v>
      </c>
      <c r="AI359" s="46">
        <f t="shared" si="150"/>
        <v>200</v>
      </c>
      <c r="AJ359" s="50">
        <f t="shared" si="139"/>
        <v>0.45090000000000041</v>
      </c>
      <c r="AK359" s="42">
        <f t="shared" si="151"/>
        <v>12</v>
      </c>
      <c r="AL359" s="46">
        <f t="shared" si="163"/>
        <v>-10</v>
      </c>
      <c r="AM359" s="46">
        <f t="shared" si="152"/>
        <v>470</v>
      </c>
      <c r="AN359" s="50">
        <f t="shared" si="140"/>
        <v>1.8900000000000472E-2</v>
      </c>
      <c r="AO359" s="42">
        <f t="shared" si="153"/>
        <v>0</v>
      </c>
      <c r="AP359" s="46">
        <f t="shared" si="164"/>
        <v>0</v>
      </c>
      <c r="AQ359" s="46">
        <f t="shared" si="154"/>
        <v>0</v>
      </c>
      <c r="AR359" s="50">
        <f t="shared" si="141"/>
        <v>1.8900000000000472E-2</v>
      </c>
      <c r="AS359" s="42">
        <f t="shared" si="155"/>
        <v>0</v>
      </c>
      <c r="AT359" s="46">
        <f t="shared" si="165"/>
        <v>0</v>
      </c>
      <c r="AU359" s="46">
        <f t="shared" si="156"/>
        <v>0</v>
      </c>
      <c r="AV359" s="51">
        <f t="shared" si="142"/>
        <v>1.8900000000000472E-2</v>
      </c>
      <c r="AW359" s="42">
        <f t="shared" si="143"/>
        <v>0</v>
      </c>
      <c r="AX359" s="43">
        <f t="shared" si="144"/>
        <v>1.8900000000000472E-2</v>
      </c>
      <c r="AY359" s="42">
        <f t="shared" si="167"/>
        <v>820</v>
      </c>
      <c r="AZ359" s="52">
        <f t="shared" si="168"/>
        <v>23.22</v>
      </c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  <c r="QN359" s="35"/>
      <c r="QO359" s="35"/>
      <c r="QP359" s="35"/>
      <c r="QQ359" s="35"/>
      <c r="QR359" s="35"/>
      <c r="QS359" s="35"/>
      <c r="QT359" s="35"/>
      <c r="QU359" s="35"/>
      <c r="QV359" s="35"/>
      <c r="QW359" s="35"/>
      <c r="QX359" s="35"/>
      <c r="QY359" s="35"/>
      <c r="QZ359" s="35"/>
      <c r="RA359" s="35"/>
      <c r="RB359" s="35"/>
      <c r="RC359" s="35"/>
      <c r="RD359" s="35"/>
      <c r="RE359" s="35"/>
      <c r="RF359" s="35"/>
      <c r="RG359" s="35"/>
      <c r="RH359" s="35"/>
      <c r="RI359" s="35"/>
      <c r="RJ359" s="35"/>
      <c r="RK359" s="35"/>
      <c r="RL359" s="35"/>
      <c r="RM359" s="35"/>
      <c r="RN359" s="35"/>
      <c r="RO359" s="35"/>
      <c r="RP359" s="35"/>
      <c r="RQ359" s="35"/>
      <c r="RR359" s="35"/>
      <c r="RS359" s="35"/>
      <c r="RT359" s="35"/>
      <c r="RU359" s="35"/>
      <c r="RV359" s="35"/>
      <c r="RW359" s="35"/>
      <c r="RX359" s="35"/>
      <c r="RY359" s="35"/>
      <c r="RZ359" s="35"/>
      <c r="SA359" s="35"/>
      <c r="SB359" s="35"/>
      <c r="SC359" s="35"/>
      <c r="SD359" s="35"/>
      <c r="SE359" s="35"/>
      <c r="SF359" s="35"/>
      <c r="SG359" s="35"/>
      <c r="SH359" s="35"/>
      <c r="SI359" s="35"/>
      <c r="SJ359" s="35"/>
      <c r="SK359" s="35"/>
      <c r="SL359" s="35"/>
      <c r="SM359" s="35"/>
      <c r="SN359" s="35"/>
      <c r="SO359" s="35"/>
      <c r="SP359" s="35"/>
      <c r="SQ359" s="35"/>
      <c r="SR359" s="35"/>
      <c r="SS359" s="35"/>
      <c r="ST359" s="35"/>
      <c r="SU359" s="35"/>
      <c r="SV359" s="35"/>
      <c r="SW359" s="35"/>
      <c r="SX359" s="35"/>
      <c r="SY359" s="35"/>
      <c r="SZ359" s="35"/>
      <c r="TA359" s="35"/>
      <c r="TB359" s="35"/>
      <c r="TC359" s="35"/>
      <c r="TD359" s="35"/>
      <c r="TE359" s="35"/>
      <c r="TF359" s="35"/>
      <c r="TG359" s="35"/>
      <c r="TH359" s="35"/>
      <c r="TI359" s="35"/>
      <c r="TJ359" s="35"/>
      <c r="TK359" s="35"/>
      <c r="TL359" s="35"/>
      <c r="TM359" s="35"/>
      <c r="TN359" s="35"/>
      <c r="TO359" s="35"/>
      <c r="TP359" s="35"/>
      <c r="TQ359" s="35"/>
      <c r="TR359" s="35"/>
      <c r="TS359" s="35"/>
      <c r="TT359" s="35"/>
      <c r="TU359" s="35"/>
      <c r="TV359" s="35"/>
      <c r="TW359" s="35"/>
      <c r="TX359" s="35"/>
      <c r="TY359" s="35"/>
      <c r="TZ359" s="35"/>
      <c r="UA359" s="35"/>
      <c r="UB359" s="35"/>
      <c r="UC359" s="35"/>
      <c r="UD359" s="35"/>
      <c r="UE359" s="35"/>
      <c r="UF359" s="35"/>
      <c r="UG359" s="35"/>
      <c r="UH359" s="35"/>
      <c r="UI359" s="35"/>
      <c r="UJ359" s="35"/>
      <c r="UK359" s="35"/>
      <c r="UL359" s="35"/>
      <c r="UM359" s="35"/>
      <c r="UN359" s="35"/>
      <c r="UO359" s="35"/>
      <c r="UP359" s="35"/>
      <c r="UQ359" s="35"/>
      <c r="UR359" s="35"/>
      <c r="US359" s="35"/>
      <c r="UT359" s="35"/>
      <c r="UU359" s="35"/>
      <c r="UV359" s="35"/>
      <c r="UW359" s="35"/>
      <c r="UX359" s="35"/>
      <c r="UY359" s="35"/>
      <c r="UZ359" s="35"/>
      <c r="VA359" s="35"/>
      <c r="VB359" s="35"/>
      <c r="VC359" s="35"/>
      <c r="VD359" s="35"/>
      <c r="VE359" s="35"/>
      <c r="VF359" s="35"/>
      <c r="VG359" s="35"/>
      <c r="VH359" s="35"/>
      <c r="VI359" s="35"/>
      <c r="VJ359" s="35"/>
      <c r="VK359" s="35"/>
      <c r="VL359" s="35"/>
      <c r="VM359" s="35"/>
      <c r="VN359" s="35"/>
      <c r="VO359" s="35"/>
      <c r="VP359" s="35"/>
      <c r="VQ359" s="35"/>
      <c r="VR359" s="35"/>
      <c r="VS359" s="35"/>
      <c r="VT359" s="35"/>
      <c r="VU359" s="35"/>
      <c r="VV359" s="35"/>
      <c r="VW359" s="35"/>
      <c r="VX359" s="35"/>
      <c r="VY359" s="35"/>
      <c r="VZ359" s="35"/>
      <c r="WA359" s="35"/>
      <c r="WB359" s="35"/>
      <c r="WC359" s="35"/>
      <c r="WD359" s="35"/>
      <c r="WE359" s="35"/>
      <c r="WF359" s="35"/>
      <c r="WG359" s="35"/>
      <c r="WH359" s="35"/>
      <c r="WI359" s="35"/>
      <c r="WJ359" s="35"/>
      <c r="WK359" s="35"/>
      <c r="WL359" s="35"/>
      <c r="WM359" s="35"/>
      <c r="WN359" s="35"/>
      <c r="WO359" s="35"/>
      <c r="WP359" s="35"/>
      <c r="WQ359" s="35"/>
      <c r="WR359" s="35"/>
      <c r="WS359" s="35"/>
      <c r="WT359" s="35"/>
      <c r="WU359" s="35"/>
      <c r="WV359" s="35"/>
      <c r="WW359" s="35"/>
      <c r="WX359" s="35"/>
      <c r="WY359" s="35"/>
      <c r="WZ359" s="35"/>
      <c r="XA359" s="35"/>
      <c r="XB359" s="35"/>
      <c r="XC359" s="35"/>
      <c r="XD359" s="35"/>
      <c r="XE359" s="35"/>
      <c r="XF359" s="35"/>
      <c r="XG359" s="35"/>
      <c r="XH359" s="35"/>
      <c r="XI359" s="35"/>
      <c r="XJ359" s="35"/>
      <c r="XK359" s="35"/>
      <c r="XL359" s="35"/>
      <c r="XM359" s="35"/>
      <c r="XN359" s="35"/>
      <c r="XO359" s="35"/>
      <c r="XP359" s="35"/>
      <c r="XQ359" s="35"/>
      <c r="XR359" s="35"/>
      <c r="XS359" s="35"/>
      <c r="XT359" s="35"/>
      <c r="XU359" s="35"/>
      <c r="XV359" s="35"/>
      <c r="XW359" s="35"/>
      <c r="XX359" s="35"/>
      <c r="XY359" s="35"/>
      <c r="XZ359" s="35"/>
      <c r="YA359" s="35"/>
      <c r="YB359" s="35"/>
      <c r="YC359" s="35"/>
      <c r="YD359" s="35"/>
      <c r="YE359" s="35"/>
      <c r="YF359" s="35"/>
      <c r="YG359" s="35"/>
      <c r="YH359" s="35"/>
      <c r="YI359" s="35"/>
      <c r="YJ359" s="35"/>
      <c r="YK359" s="35"/>
      <c r="YL359" s="35"/>
      <c r="YM359" s="35"/>
      <c r="YN359" s="35"/>
      <c r="YO359" s="35"/>
      <c r="YP359" s="35"/>
      <c r="YQ359" s="35"/>
      <c r="YR359" s="35"/>
      <c r="YS359" s="35"/>
      <c r="YT359" s="35"/>
      <c r="YU359" s="35"/>
      <c r="YV359" s="35"/>
      <c r="YW359" s="35"/>
      <c r="YX359" s="35"/>
      <c r="YY359" s="35"/>
      <c r="YZ359" s="35"/>
      <c r="ZA359" s="35"/>
      <c r="ZB359" s="35"/>
      <c r="ZC359" s="35"/>
      <c r="ZD359" s="35"/>
      <c r="ZE359" s="35"/>
      <c r="ZF359" s="35"/>
      <c r="ZG359" s="35"/>
      <c r="ZH359" s="35"/>
      <c r="ZI359" s="35"/>
      <c r="ZJ359" s="35"/>
      <c r="ZK359" s="35"/>
      <c r="ZL359" s="35"/>
      <c r="ZM359" s="35"/>
      <c r="ZN359" s="35"/>
      <c r="ZO359" s="35"/>
      <c r="ZP359" s="35"/>
      <c r="ZQ359" s="35"/>
      <c r="ZR359" s="35"/>
      <c r="ZS359" s="35"/>
      <c r="ZT359" s="35"/>
      <c r="ZU359" s="35"/>
      <c r="ZV359" s="35"/>
      <c r="ZW359" s="35"/>
      <c r="ZX359" s="35"/>
      <c r="ZY359" s="35"/>
      <c r="ZZ359" s="35"/>
      <c r="AAA359" s="35"/>
      <c r="AAB359" s="35"/>
      <c r="AAC359" s="35"/>
      <c r="AAD359" s="35"/>
      <c r="AAE359" s="35"/>
      <c r="AAF359" s="35"/>
      <c r="AAG359" s="35"/>
      <c r="AAH359" s="35"/>
      <c r="AAI359" s="35"/>
      <c r="AAJ359" s="35"/>
      <c r="AAK359" s="35"/>
      <c r="AAL359" s="35"/>
      <c r="AAM359" s="35"/>
      <c r="AAN359" s="35"/>
      <c r="AAO359" s="35"/>
      <c r="AAP359" s="35"/>
      <c r="AAQ359" s="35"/>
      <c r="AAR359" s="35"/>
      <c r="AAS359" s="35"/>
      <c r="AAT359" s="35"/>
      <c r="AAU359" s="35"/>
      <c r="AAV359" s="35"/>
      <c r="AAW359" s="35"/>
      <c r="AAX359" s="35"/>
      <c r="AAY359" s="35"/>
      <c r="AAZ359" s="35"/>
      <c r="ABA359" s="35"/>
      <c r="ABB359" s="35"/>
      <c r="ABC359" s="35"/>
      <c r="ABD359" s="35"/>
      <c r="ABE359" s="35"/>
      <c r="ABF359" s="35"/>
      <c r="ABG359" s="35"/>
      <c r="ABH359" s="35"/>
      <c r="ABI359" s="35"/>
      <c r="ABJ359" s="35"/>
      <c r="ABK359" s="35"/>
      <c r="ABL359" s="35"/>
      <c r="ABM359" s="35"/>
      <c r="ABN359" s="35"/>
      <c r="ABO359" s="35"/>
      <c r="ABP359" s="35"/>
      <c r="ABQ359" s="35"/>
      <c r="ABR359" s="35"/>
      <c r="ABS359" s="35"/>
      <c r="ABT359" s="35"/>
      <c r="ABU359" s="35"/>
      <c r="ABV359" s="35"/>
      <c r="ABW359" s="35"/>
      <c r="ABX359" s="35"/>
      <c r="ABY359" s="35"/>
      <c r="ABZ359" s="35"/>
      <c r="ACA359" s="35"/>
      <c r="ACB359" s="35"/>
      <c r="ACC359" s="35"/>
      <c r="ACD359" s="35"/>
      <c r="ACE359" s="35"/>
      <c r="ACF359" s="35"/>
      <c r="ACG359" s="35"/>
      <c r="ACH359" s="35"/>
      <c r="ACI359" s="35"/>
      <c r="ACJ359" s="35"/>
      <c r="ACK359" s="35"/>
      <c r="ACL359" s="35"/>
      <c r="ACM359" s="35"/>
      <c r="ACN359" s="35"/>
      <c r="ACO359" s="35"/>
      <c r="ACP359" s="35"/>
      <c r="ACQ359" s="35"/>
      <c r="ACR359" s="35"/>
      <c r="ACS359" s="35"/>
      <c r="ACT359" s="35"/>
      <c r="ACU359" s="35"/>
      <c r="ACV359" s="35"/>
      <c r="ACW359" s="35"/>
      <c r="ACX359" s="35"/>
      <c r="ACY359" s="35"/>
      <c r="ACZ359" s="35"/>
      <c r="ADA359" s="35"/>
      <c r="ADB359" s="35"/>
      <c r="ADC359" s="35"/>
      <c r="ADD359" s="35"/>
      <c r="ADE359" s="35"/>
      <c r="ADF359" s="35"/>
      <c r="ADG359" s="35"/>
      <c r="ADH359" s="35"/>
      <c r="ADI359" s="35"/>
      <c r="ADJ359" s="35"/>
      <c r="ADK359" s="35"/>
      <c r="ADL359" s="35"/>
      <c r="ADM359" s="35"/>
      <c r="ADN359" s="35"/>
      <c r="ADO359" s="35"/>
      <c r="ADP359" s="35"/>
      <c r="ADQ359" s="35"/>
      <c r="ADR359" s="35"/>
      <c r="ADS359" s="35"/>
      <c r="ADT359" s="35"/>
      <c r="ADU359" s="35"/>
      <c r="ADV359" s="35"/>
      <c r="ADW359" s="35"/>
      <c r="ADX359" s="35"/>
      <c r="ADY359" s="35"/>
      <c r="ADZ359" s="35"/>
      <c r="AEA359" s="35"/>
      <c r="AEB359" s="35"/>
      <c r="AEC359" s="35"/>
      <c r="AED359" s="35"/>
      <c r="AEE359" s="35"/>
      <c r="AEF359" s="35"/>
      <c r="AEG359" s="35"/>
      <c r="AEH359" s="35"/>
      <c r="AEI359" s="35"/>
      <c r="AEJ359" s="35"/>
      <c r="AEK359" s="35"/>
      <c r="AEL359" s="35"/>
      <c r="AEM359" s="35"/>
      <c r="AEN359" s="35"/>
      <c r="AEO359" s="35"/>
      <c r="AEP359" s="35"/>
      <c r="AEQ359" s="35"/>
      <c r="AER359" s="35"/>
      <c r="AES359" s="35"/>
      <c r="AET359" s="35"/>
      <c r="AEU359" s="35"/>
      <c r="AEV359" s="35"/>
      <c r="AEW359" s="35"/>
      <c r="AEX359" s="35"/>
      <c r="AEY359" s="35"/>
      <c r="AEZ359" s="35"/>
      <c r="AFA359" s="35"/>
      <c r="AFB359" s="35"/>
      <c r="AFC359" s="35"/>
      <c r="AFD359" s="35"/>
      <c r="AFE359" s="35"/>
      <c r="AFF359" s="35"/>
      <c r="AFG359" s="35"/>
      <c r="AFH359" s="35"/>
      <c r="AFI359" s="35"/>
      <c r="AFJ359" s="35"/>
      <c r="AFK359" s="35"/>
      <c r="AFL359" s="35"/>
      <c r="AFM359" s="35"/>
      <c r="AFN359" s="35"/>
      <c r="AFO359" s="35"/>
      <c r="AFP359" s="35"/>
      <c r="AFQ359" s="35"/>
      <c r="AFR359" s="35"/>
      <c r="AFS359" s="35"/>
      <c r="AFT359" s="35"/>
      <c r="AFU359" s="35"/>
      <c r="AFV359" s="35"/>
      <c r="AFW359" s="35"/>
      <c r="AFX359" s="35"/>
      <c r="AFY359" s="35"/>
      <c r="AFZ359" s="35"/>
      <c r="AGA359" s="35"/>
      <c r="AGB359" s="35"/>
      <c r="AGC359" s="35"/>
      <c r="AGD359" s="35"/>
      <c r="AGE359" s="35"/>
      <c r="AGF359" s="35"/>
      <c r="AGG359" s="35"/>
      <c r="AGH359" s="35"/>
      <c r="AGI359" s="35"/>
      <c r="AGJ359" s="35"/>
      <c r="AGK359" s="35"/>
      <c r="AGL359" s="35"/>
      <c r="AGM359" s="35"/>
      <c r="AGN359" s="35"/>
      <c r="AGO359" s="35"/>
      <c r="AGP359" s="35"/>
      <c r="AGQ359" s="35"/>
      <c r="AGR359" s="35"/>
      <c r="AGS359" s="35"/>
      <c r="AGT359" s="35"/>
      <c r="AGU359" s="35"/>
      <c r="AGV359" s="35"/>
      <c r="AGW359" s="35"/>
      <c r="AGX359" s="35"/>
      <c r="AGY359" s="35"/>
      <c r="AGZ359" s="35"/>
      <c r="AHA359" s="35"/>
      <c r="AHB359" s="35"/>
      <c r="AHC359" s="35"/>
      <c r="AHD359" s="35"/>
      <c r="AHE359" s="35"/>
      <c r="AHF359" s="35"/>
      <c r="AHG359" s="35"/>
      <c r="AHH359" s="35"/>
      <c r="AHI359" s="35"/>
      <c r="AHJ359" s="35"/>
      <c r="AHK359" s="35"/>
      <c r="AHL359" s="35"/>
      <c r="AHM359" s="35"/>
      <c r="AHN359" s="35"/>
      <c r="AHO359" s="35"/>
      <c r="AHP359" s="35"/>
      <c r="AHQ359" s="35"/>
      <c r="AHR359" s="35"/>
      <c r="AHS359" s="35"/>
      <c r="AHT359" s="35"/>
      <c r="AHU359" s="35"/>
      <c r="AHV359" s="35"/>
      <c r="AHW359" s="35"/>
      <c r="AHX359" s="35"/>
      <c r="AHY359" s="35"/>
      <c r="AHZ359" s="35"/>
      <c r="AIA359" s="35"/>
      <c r="AIB359" s="35"/>
      <c r="AIC359" s="35"/>
      <c r="AID359" s="35"/>
      <c r="AIE359" s="35"/>
      <c r="AIF359" s="35"/>
      <c r="AIG359" s="35"/>
      <c r="AIH359" s="35"/>
      <c r="AII359" s="35"/>
      <c r="AIJ359" s="35"/>
      <c r="AIK359" s="35"/>
      <c r="AIL359" s="35"/>
      <c r="AIM359" s="35"/>
      <c r="AIN359" s="35"/>
      <c r="AIO359" s="35"/>
      <c r="AIP359" s="35"/>
      <c r="AIQ359" s="35"/>
      <c r="AIR359" s="35"/>
      <c r="AIS359" s="35"/>
      <c r="AIT359" s="35"/>
      <c r="AIU359" s="35"/>
      <c r="AIV359" s="35"/>
      <c r="AIW359" s="35"/>
      <c r="AIX359" s="35"/>
      <c r="AIY359" s="35"/>
      <c r="AIZ359" s="35"/>
      <c r="AJA359" s="35"/>
      <c r="AJB359" s="35"/>
      <c r="AJC359" s="35"/>
      <c r="AJD359" s="35"/>
      <c r="AJE359" s="35"/>
      <c r="AJF359" s="35"/>
      <c r="AJG359" s="35"/>
      <c r="AJH359" s="35"/>
      <c r="AJI359" s="35"/>
      <c r="AJJ359" s="35"/>
      <c r="AJK359" s="35"/>
      <c r="AJL359" s="35"/>
      <c r="AJM359" s="35"/>
      <c r="AJN359" s="35"/>
      <c r="AJO359" s="35"/>
      <c r="AJP359" s="35"/>
      <c r="AJQ359" s="35"/>
      <c r="AJR359" s="35"/>
      <c r="AJS359" s="35"/>
      <c r="AJT359" s="35"/>
      <c r="AJU359" s="35"/>
      <c r="AJV359" s="35"/>
      <c r="AJW359" s="35"/>
      <c r="AJX359" s="35"/>
      <c r="AJY359" s="35"/>
      <c r="AJZ359" s="35"/>
      <c r="AKA359" s="35"/>
      <c r="AKB359" s="35"/>
      <c r="AKC359" s="35"/>
      <c r="AKD359" s="35"/>
      <c r="AKE359" s="35"/>
      <c r="AKF359" s="35"/>
      <c r="AKG359" s="35"/>
      <c r="AKH359" s="35"/>
      <c r="AKI359" s="35"/>
      <c r="AKJ359" s="35"/>
      <c r="AKK359" s="35"/>
      <c r="AKL359" s="35"/>
      <c r="AKM359" s="35"/>
      <c r="AKN359" s="35"/>
      <c r="AKO359" s="35"/>
      <c r="AKP359" s="35"/>
      <c r="AKQ359" s="35"/>
      <c r="AKR359" s="35"/>
      <c r="AKS359" s="35"/>
      <c r="AKT359" s="35"/>
      <c r="AKU359" s="35"/>
      <c r="AKV359" s="35"/>
      <c r="AKW359" s="35"/>
      <c r="AKX359" s="35"/>
      <c r="AKY359" s="35"/>
      <c r="AKZ359" s="35"/>
      <c r="ALA359" s="35"/>
      <c r="ALB359" s="35"/>
      <c r="ALC359" s="35"/>
      <c r="ALD359" s="35"/>
      <c r="ALE359" s="35"/>
      <c r="ALF359" s="35"/>
      <c r="ALG359" s="35"/>
      <c r="ALH359" s="35"/>
      <c r="ALI359" s="35"/>
      <c r="ALJ359" s="35"/>
      <c r="ALK359" s="35"/>
      <c r="ALL359" s="35"/>
      <c r="ALM359" s="35"/>
      <c r="ALN359" s="35"/>
      <c r="ALO359" s="35"/>
      <c r="ALP359" s="35"/>
      <c r="ALQ359" s="35"/>
      <c r="ALR359" s="35"/>
      <c r="ALS359" s="35"/>
      <c r="ALT359" s="35"/>
      <c r="ALU359" s="35"/>
      <c r="ALV359" s="35"/>
      <c r="ALW359" s="35"/>
      <c r="ALX359" s="35"/>
      <c r="ALY359" s="35"/>
      <c r="ALZ359" s="35"/>
      <c r="AMA359" s="35"/>
    </row>
    <row r="360" spans="14:1015">
      <c r="N360" s="3">
        <f>Y360*info!T$4+AC360*info!T$5+AG360*info!T$6+AK360*info!T$7+N359</f>
        <v>11.747999999999983</v>
      </c>
      <c r="P360" s="45">
        <v>320</v>
      </c>
      <c r="Q360" s="131"/>
      <c r="R360" s="131"/>
      <c r="S360" s="161">
        <f t="shared" si="157"/>
        <v>6.0606719367588949E-2</v>
      </c>
      <c r="T360" s="169">
        <f>AA359*$AA$30*$AA$34*(1-$AA$32)+AE359*$AE$30*$AE$34*(1-$AE$32)+AI359*$AI$30*$AI$34*(1-$AI$32)+AM359*$AM$30*$AM$34*(1-$AM$32)+AQ359*$AQ$30*$AQ$34*(1-$AQ$32)+AU359*$AU$30*$AU$34*(1-$AU$32)+Q360-R360+AW359+AX359+Advance!G334</f>
        <v>0.59940000000000049</v>
      </c>
      <c r="U360" s="132">
        <f t="shared" si="166"/>
        <v>0</v>
      </c>
      <c r="V360" s="165">
        <f t="shared" si="145"/>
        <v>0.59940000000000049</v>
      </c>
      <c r="W360" s="166">
        <f t="shared" si="158"/>
        <v>23.291999999999998</v>
      </c>
      <c r="X360" s="49"/>
      <c r="Y360" s="42">
        <f t="shared" ref="Y360:Y406" si="169">IF(AA359+Z360&lt;$AA$31,IF(T360&lt;0.5,IF(U360&lt;$AA$30,0,IF(INT(U360/$AA$30)+AA359+Z360&lt;$AA$31,INT(U360/$AA$30),$AA$31-AA359-Z360)),IF(T360+U360&lt;$AA$30,0,IF(INT((T360+U360)/$AA$30)+AA359+Z360&lt;$AA$31,INT((T360+U360)/$AA$30),$AA$31-AA359-Z360))),0)</f>
        <v>0</v>
      </c>
      <c r="Z360" s="46">
        <f t="shared" si="159"/>
        <v>0</v>
      </c>
      <c r="AA360" s="47">
        <f t="shared" si="146"/>
        <v>50</v>
      </c>
      <c r="AB360" s="48">
        <f t="shared" si="147"/>
        <v>0.59940000000000049</v>
      </c>
      <c r="AC360" s="49">
        <f t="shared" si="148"/>
        <v>0</v>
      </c>
      <c r="AD360" s="46">
        <f t="shared" si="160"/>
        <v>0</v>
      </c>
      <c r="AE360" s="46">
        <f t="shared" si="149"/>
        <v>100</v>
      </c>
      <c r="AF360" s="50">
        <f t="shared" ref="AF360:AF405" si="170">AB360-AC360*$AE$30</f>
        <v>0.59940000000000049</v>
      </c>
      <c r="AG360" s="42">
        <f t="shared" si="161"/>
        <v>7</v>
      </c>
      <c r="AH360" s="46">
        <f t="shared" si="162"/>
        <v>-7</v>
      </c>
      <c r="AI360" s="46">
        <f t="shared" si="150"/>
        <v>200</v>
      </c>
      <c r="AJ360" s="50">
        <f t="shared" ref="AJ360:AJ405" si="171">AF360-AG360*$AI$30</f>
        <v>0.43140000000000045</v>
      </c>
      <c r="AK360" s="42">
        <f t="shared" si="151"/>
        <v>11</v>
      </c>
      <c r="AL360" s="46">
        <f t="shared" si="163"/>
        <v>-9</v>
      </c>
      <c r="AM360" s="46">
        <f t="shared" si="152"/>
        <v>472</v>
      </c>
      <c r="AN360" s="50">
        <f t="shared" ref="AN360:AN405" si="172">AJ360-AK360*$AM$30</f>
        <v>3.5400000000000487E-2</v>
      </c>
      <c r="AO360" s="42">
        <f t="shared" si="153"/>
        <v>0</v>
      </c>
      <c r="AP360" s="46">
        <f t="shared" si="164"/>
        <v>0</v>
      </c>
      <c r="AQ360" s="46">
        <f t="shared" si="154"/>
        <v>0</v>
      </c>
      <c r="AR360" s="50">
        <f t="shared" ref="AR360:AR405" si="173">AN360-AO360*$AQ$30</f>
        <v>3.5400000000000487E-2</v>
      </c>
      <c r="AS360" s="42">
        <f t="shared" si="155"/>
        <v>0</v>
      </c>
      <c r="AT360" s="46">
        <f t="shared" si="165"/>
        <v>0</v>
      </c>
      <c r="AU360" s="46">
        <f t="shared" si="156"/>
        <v>0</v>
      </c>
      <c r="AV360" s="51">
        <f t="shared" ref="AV360:AV405" si="174">AR360-AS360*$AU$30</f>
        <v>3.5400000000000487E-2</v>
      </c>
      <c r="AW360" s="42">
        <f t="shared" ref="AW360:AW406" si="175">IF(Y360+AC360+AG360+AK360+AO360+AS360&gt;0,IF(T360&lt;0.5,T360,0),T360)</f>
        <v>0</v>
      </c>
      <c r="AX360" s="43">
        <f t="shared" ref="AX360:AX406" si="176">IF(Y360+AC360+AG360+AK360+AO360+AS360&gt;0,IF(T360&lt;0.5,U360-Y360*$AA$30-AC360*$AE$30-AG360*$AI$30-AK360*$AM$30-AO360*$AQ$30-AS360*$AU$30,T360+U360-Y360*$AA$30-AC360*$AE$30-AG360*$AI$30-AK360*$AM$30-AO360*$AQ$30-AS360*$AU$30),U360)</f>
        <v>3.5400000000000487E-2</v>
      </c>
      <c r="AY360" s="42">
        <f t="shared" si="167"/>
        <v>822</v>
      </c>
      <c r="AZ360" s="52">
        <f t="shared" si="168"/>
        <v>23.291999999999998</v>
      </c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  <c r="QN360" s="35"/>
      <c r="QO360" s="35"/>
      <c r="QP360" s="35"/>
      <c r="QQ360" s="35"/>
      <c r="QR360" s="35"/>
      <c r="QS360" s="35"/>
      <c r="QT360" s="35"/>
      <c r="QU360" s="35"/>
      <c r="QV360" s="35"/>
      <c r="QW360" s="35"/>
      <c r="QX360" s="35"/>
      <c r="QY360" s="35"/>
      <c r="QZ360" s="35"/>
      <c r="RA360" s="35"/>
      <c r="RB360" s="35"/>
      <c r="RC360" s="35"/>
      <c r="RD360" s="35"/>
      <c r="RE360" s="35"/>
      <c r="RF360" s="35"/>
      <c r="RG360" s="35"/>
      <c r="RH360" s="35"/>
      <c r="RI360" s="35"/>
      <c r="RJ360" s="35"/>
      <c r="RK360" s="35"/>
      <c r="RL360" s="35"/>
      <c r="RM360" s="35"/>
      <c r="RN360" s="35"/>
      <c r="RO360" s="35"/>
      <c r="RP360" s="35"/>
      <c r="RQ360" s="35"/>
      <c r="RR360" s="35"/>
      <c r="RS360" s="35"/>
      <c r="RT360" s="35"/>
      <c r="RU360" s="35"/>
      <c r="RV360" s="35"/>
      <c r="RW360" s="35"/>
      <c r="RX360" s="35"/>
      <c r="RY360" s="35"/>
      <c r="RZ360" s="35"/>
      <c r="SA360" s="35"/>
      <c r="SB360" s="35"/>
      <c r="SC360" s="35"/>
      <c r="SD360" s="35"/>
      <c r="SE360" s="35"/>
      <c r="SF360" s="35"/>
      <c r="SG360" s="35"/>
      <c r="SH360" s="35"/>
      <c r="SI360" s="35"/>
      <c r="SJ360" s="35"/>
      <c r="SK360" s="35"/>
      <c r="SL360" s="35"/>
      <c r="SM360" s="35"/>
      <c r="SN360" s="35"/>
      <c r="SO360" s="35"/>
      <c r="SP360" s="35"/>
      <c r="SQ360" s="35"/>
      <c r="SR360" s="35"/>
      <c r="SS360" s="35"/>
      <c r="ST360" s="35"/>
      <c r="SU360" s="35"/>
      <c r="SV360" s="35"/>
      <c r="SW360" s="35"/>
      <c r="SX360" s="35"/>
      <c r="SY360" s="35"/>
      <c r="SZ360" s="35"/>
      <c r="TA360" s="35"/>
      <c r="TB360" s="35"/>
      <c r="TC360" s="35"/>
      <c r="TD360" s="35"/>
      <c r="TE360" s="35"/>
      <c r="TF360" s="35"/>
      <c r="TG360" s="35"/>
      <c r="TH360" s="35"/>
      <c r="TI360" s="35"/>
      <c r="TJ360" s="35"/>
      <c r="TK360" s="35"/>
      <c r="TL360" s="35"/>
      <c r="TM360" s="35"/>
      <c r="TN360" s="35"/>
      <c r="TO360" s="35"/>
      <c r="TP360" s="35"/>
      <c r="TQ360" s="35"/>
      <c r="TR360" s="35"/>
      <c r="TS360" s="35"/>
      <c r="TT360" s="35"/>
      <c r="TU360" s="35"/>
      <c r="TV360" s="35"/>
      <c r="TW360" s="35"/>
      <c r="TX360" s="35"/>
      <c r="TY360" s="35"/>
      <c r="TZ360" s="35"/>
      <c r="UA360" s="35"/>
      <c r="UB360" s="35"/>
      <c r="UC360" s="35"/>
      <c r="UD360" s="35"/>
      <c r="UE360" s="35"/>
      <c r="UF360" s="35"/>
      <c r="UG360" s="35"/>
      <c r="UH360" s="35"/>
      <c r="UI360" s="35"/>
      <c r="UJ360" s="35"/>
      <c r="UK360" s="35"/>
      <c r="UL360" s="35"/>
      <c r="UM360" s="35"/>
      <c r="UN360" s="35"/>
      <c r="UO360" s="35"/>
      <c r="UP360" s="35"/>
      <c r="UQ360" s="35"/>
      <c r="UR360" s="35"/>
      <c r="US360" s="35"/>
      <c r="UT360" s="35"/>
      <c r="UU360" s="35"/>
      <c r="UV360" s="35"/>
      <c r="UW360" s="35"/>
      <c r="UX360" s="35"/>
      <c r="UY360" s="35"/>
      <c r="UZ360" s="35"/>
      <c r="VA360" s="35"/>
      <c r="VB360" s="35"/>
      <c r="VC360" s="35"/>
      <c r="VD360" s="35"/>
      <c r="VE360" s="35"/>
      <c r="VF360" s="35"/>
      <c r="VG360" s="35"/>
      <c r="VH360" s="35"/>
      <c r="VI360" s="35"/>
      <c r="VJ360" s="35"/>
      <c r="VK360" s="35"/>
      <c r="VL360" s="35"/>
      <c r="VM360" s="35"/>
      <c r="VN360" s="35"/>
      <c r="VO360" s="35"/>
      <c r="VP360" s="35"/>
      <c r="VQ360" s="35"/>
      <c r="VR360" s="35"/>
      <c r="VS360" s="35"/>
      <c r="VT360" s="35"/>
      <c r="VU360" s="35"/>
      <c r="VV360" s="35"/>
      <c r="VW360" s="35"/>
      <c r="VX360" s="35"/>
      <c r="VY360" s="35"/>
      <c r="VZ360" s="35"/>
      <c r="WA360" s="35"/>
      <c r="WB360" s="35"/>
      <c r="WC360" s="35"/>
      <c r="WD360" s="35"/>
      <c r="WE360" s="35"/>
      <c r="WF360" s="35"/>
      <c r="WG360" s="35"/>
      <c r="WH360" s="35"/>
      <c r="WI360" s="35"/>
      <c r="WJ360" s="35"/>
      <c r="WK360" s="35"/>
      <c r="WL360" s="35"/>
      <c r="WM360" s="35"/>
      <c r="WN360" s="35"/>
      <c r="WO360" s="35"/>
      <c r="WP360" s="35"/>
      <c r="WQ360" s="35"/>
      <c r="WR360" s="35"/>
      <c r="WS360" s="35"/>
      <c r="WT360" s="35"/>
      <c r="WU360" s="35"/>
      <c r="WV360" s="35"/>
      <c r="WW360" s="35"/>
      <c r="WX360" s="35"/>
      <c r="WY360" s="35"/>
      <c r="WZ360" s="35"/>
      <c r="XA360" s="35"/>
      <c r="XB360" s="35"/>
      <c r="XC360" s="35"/>
      <c r="XD360" s="35"/>
      <c r="XE360" s="35"/>
      <c r="XF360" s="35"/>
      <c r="XG360" s="35"/>
      <c r="XH360" s="35"/>
      <c r="XI360" s="35"/>
      <c r="XJ360" s="35"/>
      <c r="XK360" s="35"/>
      <c r="XL360" s="35"/>
      <c r="XM360" s="35"/>
      <c r="XN360" s="35"/>
      <c r="XO360" s="35"/>
      <c r="XP360" s="35"/>
      <c r="XQ360" s="35"/>
      <c r="XR360" s="35"/>
      <c r="XS360" s="35"/>
      <c r="XT360" s="35"/>
      <c r="XU360" s="35"/>
      <c r="XV360" s="35"/>
      <c r="XW360" s="35"/>
      <c r="XX360" s="35"/>
      <c r="XY360" s="35"/>
      <c r="XZ360" s="35"/>
      <c r="YA360" s="35"/>
      <c r="YB360" s="35"/>
      <c r="YC360" s="35"/>
      <c r="YD360" s="35"/>
      <c r="YE360" s="35"/>
      <c r="YF360" s="35"/>
      <c r="YG360" s="35"/>
      <c r="YH360" s="35"/>
      <c r="YI360" s="35"/>
      <c r="YJ360" s="35"/>
      <c r="YK360" s="35"/>
      <c r="YL360" s="35"/>
      <c r="YM360" s="35"/>
      <c r="YN360" s="35"/>
      <c r="YO360" s="35"/>
      <c r="YP360" s="35"/>
      <c r="YQ360" s="35"/>
      <c r="YR360" s="35"/>
      <c r="YS360" s="35"/>
      <c r="YT360" s="35"/>
      <c r="YU360" s="35"/>
      <c r="YV360" s="35"/>
      <c r="YW360" s="35"/>
      <c r="YX360" s="35"/>
      <c r="YY360" s="35"/>
      <c r="YZ360" s="35"/>
      <c r="ZA360" s="35"/>
      <c r="ZB360" s="35"/>
      <c r="ZC360" s="35"/>
      <c r="ZD360" s="35"/>
      <c r="ZE360" s="35"/>
      <c r="ZF360" s="35"/>
      <c r="ZG360" s="35"/>
      <c r="ZH360" s="35"/>
      <c r="ZI360" s="35"/>
      <c r="ZJ360" s="35"/>
      <c r="ZK360" s="35"/>
      <c r="ZL360" s="35"/>
      <c r="ZM360" s="35"/>
      <c r="ZN360" s="35"/>
      <c r="ZO360" s="35"/>
      <c r="ZP360" s="35"/>
      <c r="ZQ360" s="35"/>
      <c r="ZR360" s="35"/>
      <c r="ZS360" s="35"/>
      <c r="ZT360" s="35"/>
      <c r="ZU360" s="35"/>
      <c r="ZV360" s="35"/>
      <c r="ZW360" s="35"/>
      <c r="ZX360" s="35"/>
      <c r="ZY360" s="35"/>
      <c r="ZZ360" s="35"/>
      <c r="AAA360" s="35"/>
      <c r="AAB360" s="35"/>
      <c r="AAC360" s="35"/>
      <c r="AAD360" s="35"/>
      <c r="AAE360" s="35"/>
      <c r="AAF360" s="35"/>
      <c r="AAG360" s="35"/>
      <c r="AAH360" s="35"/>
      <c r="AAI360" s="35"/>
      <c r="AAJ360" s="35"/>
      <c r="AAK360" s="35"/>
      <c r="AAL360" s="35"/>
      <c r="AAM360" s="35"/>
      <c r="AAN360" s="35"/>
      <c r="AAO360" s="35"/>
      <c r="AAP360" s="35"/>
      <c r="AAQ360" s="35"/>
      <c r="AAR360" s="35"/>
      <c r="AAS360" s="35"/>
      <c r="AAT360" s="35"/>
      <c r="AAU360" s="35"/>
      <c r="AAV360" s="35"/>
      <c r="AAW360" s="35"/>
      <c r="AAX360" s="35"/>
      <c r="AAY360" s="35"/>
      <c r="AAZ360" s="35"/>
      <c r="ABA360" s="35"/>
      <c r="ABB360" s="35"/>
      <c r="ABC360" s="35"/>
      <c r="ABD360" s="35"/>
      <c r="ABE360" s="35"/>
      <c r="ABF360" s="35"/>
      <c r="ABG360" s="35"/>
      <c r="ABH360" s="35"/>
      <c r="ABI360" s="35"/>
      <c r="ABJ360" s="35"/>
      <c r="ABK360" s="35"/>
      <c r="ABL360" s="35"/>
      <c r="ABM360" s="35"/>
      <c r="ABN360" s="35"/>
      <c r="ABO360" s="35"/>
      <c r="ABP360" s="35"/>
      <c r="ABQ360" s="35"/>
      <c r="ABR360" s="35"/>
      <c r="ABS360" s="35"/>
      <c r="ABT360" s="35"/>
      <c r="ABU360" s="35"/>
      <c r="ABV360" s="35"/>
      <c r="ABW360" s="35"/>
      <c r="ABX360" s="35"/>
      <c r="ABY360" s="35"/>
      <c r="ABZ360" s="35"/>
      <c r="ACA360" s="35"/>
      <c r="ACB360" s="35"/>
      <c r="ACC360" s="35"/>
      <c r="ACD360" s="35"/>
      <c r="ACE360" s="35"/>
      <c r="ACF360" s="35"/>
      <c r="ACG360" s="35"/>
      <c r="ACH360" s="35"/>
      <c r="ACI360" s="35"/>
      <c r="ACJ360" s="35"/>
      <c r="ACK360" s="35"/>
      <c r="ACL360" s="35"/>
      <c r="ACM360" s="35"/>
      <c r="ACN360" s="35"/>
      <c r="ACO360" s="35"/>
      <c r="ACP360" s="35"/>
      <c r="ACQ360" s="35"/>
      <c r="ACR360" s="35"/>
      <c r="ACS360" s="35"/>
      <c r="ACT360" s="35"/>
      <c r="ACU360" s="35"/>
      <c r="ACV360" s="35"/>
      <c r="ACW360" s="35"/>
      <c r="ACX360" s="35"/>
      <c r="ACY360" s="35"/>
      <c r="ACZ360" s="35"/>
      <c r="ADA360" s="35"/>
      <c r="ADB360" s="35"/>
      <c r="ADC360" s="35"/>
      <c r="ADD360" s="35"/>
      <c r="ADE360" s="35"/>
      <c r="ADF360" s="35"/>
      <c r="ADG360" s="35"/>
      <c r="ADH360" s="35"/>
      <c r="ADI360" s="35"/>
      <c r="ADJ360" s="35"/>
      <c r="ADK360" s="35"/>
      <c r="ADL360" s="35"/>
      <c r="ADM360" s="35"/>
      <c r="ADN360" s="35"/>
      <c r="ADO360" s="35"/>
      <c r="ADP360" s="35"/>
      <c r="ADQ360" s="35"/>
      <c r="ADR360" s="35"/>
      <c r="ADS360" s="35"/>
      <c r="ADT360" s="35"/>
      <c r="ADU360" s="35"/>
      <c r="ADV360" s="35"/>
      <c r="ADW360" s="35"/>
      <c r="ADX360" s="35"/>
      <c r="ADY360" s="35"/>
      <c r="ADZ360" s="35"/>
      <c r="AEA360" s="35"/>
      <c r="AEB360" s="35"/>
      <c r="AEC360" s="35"/>
      <c r="AED360" s="35"/>
      <c r="AEE360" s="35"/>
      <c r="AEF360" s="35"/>
      <c r="AEG360" s="35"/>
      <c r="AEH360" s="35"/>
      <c r="AEI360" s="35"/>
      <c r="AEJ360" s="35"/>
      <c r="AEK360" s="35"/>
      <c r="AEL360" s="35"/>
      <c r="AEM360" s="35"/>
      <c r="AEN360" s="35"/>
      <c r="AEO360" s="35"/>
      <c r="AEP360" s="35"/>
      <c r="AEQ360" s="35"/>
      <c r="AER360" s="35"/>
      <c r="AES360" s="35"/>
      <c r="AET360" s="35"/>
      <c r="AEU360" s="35"/>
      <c r="AEV360" s="35"/>
      <c r="AEW360" s="35"/>
      <c r="AEX360" s="35"/>
      <c r="AEY360" s="35"/>
      <c r="AEZ360" s="35"/>
      <c r="AFA360" s="35"/>
      <c r="AFB360" s="35"/>
      <c r="AFC360" s="35"/>
      <c r="AFD360" s="35"/>
      <c r="AFE360" s="35"/>
      <c r="AFF360" s="35"/>
      <c r="AFG360" s="35"/>
      <c r="AFH360" s="35"/>
      <c r="AFI360" s="35"/>
      <c r="AFJ360" s="35"/>
      <c r="AFK360" s="35"/>
      <c r="AFL360" s="35"/>
      <c r="AFM360" s="35"/>
      <c r="AFN360" s="35"/>
      <c r="AFO360" s="35"/>
      <c r="AFP360" s="35"/>
      <c r="AFQ360" s="35"/>
      <c r="AFR360" s="35"/>
      <c r="AFS360" s="35"/>
      <c r="AFT360" s="35"/>
      <c r="AFU360" s="35"/>
      <c r="AFV360" s="35"/>
      <c r="AFW360" s="35"/>
      <c r="AFX360" s="35"/>
      <c r="AFY360" s="35"/>
      <c r="AFZ360" s="35"/>
      <c r="AGA360" s="35"/>
      <c r="AGB360" s="35"/>
      <c r="AGC360" s="35"/>
      <c r="AGD360" s="35"/>
      <c r="AGE360" s="35"/>
      <c r="AGF360" s="35"/>
      <c r="AGG360" s="35"/>
      <c r="AGH360" s="35"/>
      <c r="AGI360" s="35"/>
      <c r="AGJ360" s="35"/>
      <c r="AGK360" s="35"/>
      <c r="AGL360" s="35"/>
      <c r="AGM360" s="35"/>
      <c r="AGN360" s="35"/>
      <c r="AGO360" s="35"/>
      <c r="AGP360" s="35"/>
      <c r="AGQ360" s="35"/>
      <c r="AGR360" s="35"/>
      <c r="AGS360" s="35"/>
      <c r="AGT360" s="35"/>
      <c r="AGU360" s="35"/>
      <c r="AGV360" s="35"/>
      <c r="AGW360" s="35"/>
      <c r="AGX360" s="35"/>
      <c r="AGY360" s="35"/>
      <c r="AGZ360" s="35"/>
      <c r="AHA360" s="35"/>
      <c r="AHB360" s="35"/>
      <c r="AHC360" s="35"/>
      <c r="AHD360" s="35"/>
      <c r="AHE360" s="35"/>
      <c r="AHF360" s="35"/>
      <c r="AHG360" s="35"/>
      <c r="AHH360" s="35"/>
      <c r="AHI360" s="35"/>
      <c r="AHJ360" s="35"/>
      <c r="AHK360" s="35"/>
      <c r="AHL360" s="35"/>
      <c r="AHM360" s="35"/>
      <c r="AHN360" s="35"/>
      <c r="AHO360" s="35"/>
      <c r="AHP360" s="35"/>
      <c r="AHQ360" s="35"/>
      <c r="AHR360" s="35"/>
      <c r="AHS360" s="35"/>
      <c r="AHT360" s="35"/>
      <c r="AHU360" s="35"/>
      <c r="AHV360" s="35"/>
      <c r="AHW360" s="35"/>
      <c r="AHX360" s="35"/>
      <c r="AHY360" s="35"/>
      <c r="AHZ360" s="35"/>
      <c r="AIA360" s="35"/>
      <c r="AIB360" s="35"/>
      <c r="AIC360" s="35"/>
      <c r="AID360" s="35"/>
      <c r="AIE360" s="35"/>
      <c r="AIF360" s="35"/>
      <c r="AIG360" s="35"/>
      <c r="AIH360" s="35"/>
      <c r="AII360" s="35"/>
      <c r="AIJ360" s="35"/>
      <c r="AIK360" s="35"/>
      <c r="AIL360" s="35"/>
      <c r="AIM360" s="35"/>
      <c r="AIN360" s="35"/>
      <c r="AIO360" s="35"/>
      <c r="AIP360" s="35"/>
      <c r="AIQ360" s="35"/>
      <c r="AIR360" s="35"/>
      <c r="AIS360" s="35"/>
      <c r="AIT360" s="35"/>
      <c r="AIU360" s="35"/>
      <c r="AIV360" s="35"/>
      <c r="AIW360" s="35"/>
      <c r="AIX360" s="35"/>
      <c r="AIY360" s="35"/>
      <c r="AIZ360" s="35"/>
      <c r="AJA360" s="35"/>
      <c r="AJB360" s="35"/>
      <c r="AJC360" s="35"/>
      <c r="AJD360" s="35"/>
      <c r="AJE360" s="35"/>
      <c r="AJF360" s="35"/>
      <c r="AJG360" s="35"/>
      <c r="AJH360" s="35"/>
      <c r="AJI360" s="35"/>
      <c r="AJJ360" s="35"/>
      <c r="AJK360" s="35"/>
      <c r="AJL360" s="35"/>
      <c r="AJM360" s="35"/>
      <c r="AJN360" s="35"/>
      <c r="AJO360" s="35"/>
      <c r="AJP360" s="35"/>
      <c r="AJQ360" s="35"/>
      <c r="AJR360" s="35"/>
      <c r="AJS360" s="35"/>
      <c r="AJT360" s="35"/>
      <c r="AJU360" s="35"/>
      <c r="AJV360" s="35"/>
      <c r="AJW360" s="35"/>
      <c r="AJX360" s="35"/>
      <c r="AJY360" s="35"/>
      <c r="AJZ360" s="35"/>
      <c r="AKA360" s="35"/>
      <c r="AKB360" s="35"/>
      <c r="AKC360" s="35"/>
      <c r="AKD360" s="35"/>
      <c r="AKE360" s="35"/>
      <c r="AKF360" s="35"/>
      <c r="AKG360" s="35"/>
      <c r="AKH360" s="35"/>
      <c r="AKI360" s="35"/>
      <c r="AKJ360" s="35"/>
      <c r="AKK360" s="35"/>
      <c r="AKL360" s="35"/>
      <c r="AKM360" s="35"/>
      <c r="AKN360" s="35"/>
      <c r="AKO360" s="35"/>
      <c r="AKP360" s="35"/>
      <c r="AKQ360" s="35"/>
      <c r="AKR360" s="35"/>
      <c r="AKS360" s="35"/>
      <c r="AKT360" s="35"/>
      <c r="AKU360" s="35"/>
      <c r="AKV360" s="35"/>
      <c r="AKW360" s="35"/>
      <c r="AKX360" s="35"/>
      <c r="AKY360" s="35"/>
      <c r="AKZ360" s="35"/>
      <c r="ALA360" s="35"/>
      <c r="ALB360" s="35"/>
      <c r="ALC360" s="35"/>
      <c r="ALD360" s="35"/>
      <c r="ALE360" s="35"/>
      <c r="ALF360" s="35"/>
      <c r="ALG360" s="35"/>
      <c r="ALH360" s="35"/>
      <c r="ALI360" s="35"/>
      <c r="ALJ360" s="35"/>
      <c r="ALK360" s="35"/>
      <c r="ALL360" s="35"/>
      <c r="ALM360" s="35"/>
      <c r="ALN360" s="35"/>
      <c r="ALO360" s="35"/>
      <c r="ALP360" s="35"/>
      <c r="ALQ360" s="35"/>
      <c r="ALR360" s="35"/>
      <c r="ALS360" s="35"/>
      <c r="ALT360" s="35"/>
      <c r="ALU360" s="35"/>
      <c r="ALV360" s="35"/>
      <c r="ALW360" s="35"/>
      <c r="ALX360" s="35"/>
      <c r="ALY360" s="35"/>
      <c r="ALZ360" s="35"/>
      <c r="AMA360" s="35"/>
    </row>
    <row r="361" spans="14:1015">
      <c r="N361" s="3">
        <f>Y361*info!T$4+AC361*info!T$5+AG361*info!T$6+AK361*info!T$7+N360</f>
        <v>11.812799999999983</v>
      </c>
      <c r="P361" s="45">
        <v>321</v>
      </c>
      <c r="Q361" s="131"/>
      <c r="R361" s="131"/>
      <c r="S361" s="161">
        <f t="shared" si="157"/>
        <v>6.0770355731225315E-2</v>
      </c>
      <c r="T361" s="169">
        <f>AA360*$AA$30*$AA$34*(1-$AA$32)+AE360*$AE$30*$AE$34*(1-$AE$32)+AI360*$AI$30*$AI$34*(1-$AI$32)+AM360*$AM$30*$AM$34*(1-$AM$32)+AQ360*$AQ$30*$AQ$34*(1-$AQ$32)+AU360*$AU$30*$AU$34*(1-$AU$32)+Q361-R361+AW360+AX360+Advance!G335</f>
        <v>0.61770000000000036</v>
      </c>
      <c r="U361" s="132">
        <f t="shared" si="166"/>
        <v>0</v>
      </c>
      <c r="V361" s="165">
        <f t="shared" ref="V361:V405" si="177">+T361+U361</f>
        <v>0.61770000000000036</v>
      </c>
      <c r="W361" s="166">
        <f t="shared" si="158"/>
        <v>23.436</v>
      </c>
      <c r="X361" s="49"/>
      <c r="Y361" s="42">
        <f t="shared" si="169"/>
        <v>0</v>
      </c>
      <c r="Z361" s="46">
        <f t="shared" si="159"/>
        <v>0</v>
      </c>
      <c r="AA361" s="47">
        <f t="shared" ref="AA361:AA405" si="178">AA360+Y361+Z361</f>
        <v>50</v>
      </c>
      <c r="AB361" s="48">
        <f t="shared" ref="AB361:AB406" si="179">V361-Y361*$AA$30</f>
        <v>0.61770000000000036</v>
      </c>
      <c r="AC361" s="49">
        <f t="shared" ref="AC361:AC405" si="180">IF(AB361&lt;$AE$30, 0, IF(AE360+AD361&lt;$AE$31, IF(AE360+AD361+INT(AB361/$AE$30)&gt;$AE$31, $AE$31-AE360-AD361, INT(AB361/$AE$30)),0))</f>
        <v>0</v>
      </c>
      <c r="AD361" s="46">
        <f t="shared" si="160"/>
        <v>0</v>
      </c>
      <c r="AE361" s="46">
        <f t="shared" ref="AE361:AE405" si="181">AE360+AC361+AD361</f>
        <v>100</v>
      </c>
      <c r="AF361" s="50">
        <f t="shared" si="170"/>
        <v>0.61770000000000036</v>
      </c>
      <c r="AG361" s="42">
        <f t="shared" si="161"/>
        <v>5</v>
      </c>
      <c r="AH361" s="46">
        <f t="shared" si="162"/>
        <v>-5</v>
      </c>
      <c r="AI361" s="46">
        <f t="shared" ref="AI361:AI405" si="182">AI360+AG361+AH361</f>
        <v>200</v>
      </c>
      <c r="AJ361" s="50">
        <f t="shared" si="171"/>
        <v>0.49770000000000036</v>
      </c>
      <c r="AK361" s="42">
        <f t="shared" ref="AK361:AK405" si="183">IF(AJ361&lt;$AM$30, 0, IF(AM360+AL361&lt;$AM$31, IF(AM360+AL361+INT(AJ361/$AM$30)&gt;$AM$31, $AM$31-AM360-AL361, INT(AJ361/$AM$30)),0))</f>
        <v>13</v>
      </c>
      <c r="AL361" s="46">
        <f t="shared" si="163"/>
        <v>-9</v>
      </c>
      <c r="AM361" s="46">
        <f t="shared" ref="AM361:AM405" si="184">AM360+AK361+AL361</f>
        <v>476</v>
      </c>
      <c r="AN361" s="50">
        <f t="shared" si="172"/>
        <v>2.9700000000000393E-2</v>
      </c>
      <c r="AO361" s="42">
        <f t="shared" ref="AO361:AO405" si="185">IF(AN361&lt;$AQ$30, 0, IF(AQ360+AP361&lt;$AQ$31, IF(AQ360+AP361+INT(AN361/$AQ$30)&gt;$AQ$31, $AQ$31-AQ360-AP361, INT(AN361/$AQ$30)),0))</f>
        <v>0</v>
      </c>
      <c r="AP361" s="46">
        <f t="shared" si="164"/>
        <v>0</v>
      </c>
      <c r="AQ361" s="46">
        <f t="shared" ref="AQ361:AQ405" si="186">AQ360+AO361+AP361</f>
        <v>0</v>
      </c>
      <c r="AR361" s="50">
        <f t="shared" si="173"/>
        <v>2.9700000000000393E-2</v>
      </c>
      <c r="AS361" s="42">
        <f t="shared" ref="AS361:AS405" si="187">IF(AR361&lt;$AU$30, 0, IF(AU360+AT361&lt;$AU$31, IF(AU360+AT361+INT(AR361/$AU$30)&gt;$AU$31, $AU$31-AU360-AT361, INT(AR361/$AU$30)),0))</f>
        <v>0</v>
      </c>
      <c r="AT361" s="46">
        <f t="shared" si="165"/>
        <v>0</v>
      </c>
      <c r="AU361" s="46">
        <f t="shared" ref="AU361:AU405" si="188">AU360+AS361+AT361</f>
        <v>0</v>
      </c>
      <c r="AV361" s="51">
        <f t="shared" si="174"/>
        <v>2.9700000000000393E-2</v>
      </c>
      <c r="AW361" s="42">
        <f t="shared" si="175"/>
        <v>0</v>
      </c>
      <c r="AX361" s="43">
        <f t="shared" si="176"/>
        <v>2.9700000000000393E-2</v>
      </c>
      <c r="AY361" s="42">
        <f t="shared" si="167"/>
        <v>826</v>
      </c>
      <c r="AZ361" s="52">
        <f t="shared" si="168"/>
        <v>23.436</v>
      </c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  <c r="QN361" s="35"/>
      <c r="QO361" s="35"/>
      <c r="QP361" s="35"/>
      <c r="QQ361" s="35"/>
      <c r="QR361" s="35"/>
      <c r="QS361" s="35"/>
      <c r="QT361" s="35"/>
      <c r="QU361" s="35"/>
      <c r="QV361" s="35"/>
      <c r="QW361" s="35"/>
      <c r="QX361" s="35"/>
      <c r="QY361" s="35"/>
      <c r="QZ361" s="35"/>
      <c r="RA361" s="35"/>
      <c r="RB361" s="35"/>
      <c r="RC361" s="35"/>
      <c r="RD361" s="35"/>
      <c r="RE361" s="35"/>
      <c r="RF361" s="35"/>
      <c r="RG361" s="35"/>
      <c r="RH361" s="35"/>
      <c r="RI361" s="35"/>
      <c r="RJ361" s="35"/>
      <c r="RK361" s="35"/>
      <c r="RL361" s="35"/>
      <c r="RM361" s="35"/>
      <c r="RN361" s="35"/>
      <c r="RO361" s="35"/>
      <c r="RP361" s="35"/>
      <c r="RQ361" s="35"/>
      <c r="RR361" s="35"/>
      <c r="RS361" s="35"/>
      <c r="RT361" s="35"/>
      <c r="RU361" s="35"/>
      <c r="RV361" s="35"/>
      <c r="RW361" s="35"/>
      <c r="RX361" s="35"/>
      <c r="RY361" s="35"/>
      <c r="RZ361" s="35"/>
      <c r="SA361" s="35"/>
      <c r="SB361" s="35"/>
      <c r="SC361" s="35"/>
      <c r="SD361" s="35"/>
      <c r="SE361" s="35"/>
      <c r="SF361" s="35"/>
      <c r="SG361" s="35"/>
      <c r="SH361" s="35"/>
      <c r="SI361" s="35"/>
      <c r="SJ361" s="35"/>
      <c r="SK361" s="35"/>
      <c r="SL361" s="35"/>
      <c r="SM361" s="35"/>
      <c r="SN361" s="35"/>
      <c r="SO361" s="35"/>
      <c r="SP361" s="35"/>
      <c r="SQ361" s="35"/>
      <c r="SR361" s="35"/>
      <c r="SS361" s="35"/>
      <c r="ST361" s="35"/>
      <c r="SU361" s="35"/>
      <c r="SV361" s="35"/>
      <c r="SW361" s="35"/>
      <c r="SX361" s="35"/>
      <c r="SY361" s="35"/>
      <c r="SZ361" s="35"/>
      <c r="TA361" s="35"/>
      <c r="TB361" s="35"/>
      <c r="TC361" s="35"/>
      <c r="TD361" s="35"/>
      <c r="TE361" s="35"/>
      <c r="TF361" s="35"/>
      <c r="TG361" s="35"/>
      <c r="TH361" s="35"/>
      <c r="TI361" s="35"/>
      <c r="TJ361" s="35"/>
      <c r="TK361" s="35"/>
      <c r="TL361" s="35"/>
      <c r="TM361" s="35"/>
      <c r="TN361" s="35"/>
      <c r="TO361" s="35"/>
      <c r="TP361" s="35"/>
      <c r="TQ361" s="35"/>
      <c r="TR361" s="35"/>
      <c r="TS361" s="35"/>
      <c r="TT361" s="35"/>
      <c r="TU361" s="35"/>
      <c r="TV361" s="35"/>
      <c r="TW361" s="35"/>
      <c r="TX361" s="35"/>
      <c r="TY361" s="35"/>
      <c r="TZ361" s="35"/>
      <c r="UA361" s="35"/>
      <c r="UB361" s="35"/>
      <c r="UC361" s="35"/>
      <c r="UD361" s="35"/>
      <c r="UE361" s="35"/>
      <c r="UF361" s="35"/>
      <c r="UG361" s="35"/>
      <c r="UH361" s="35"/>
      <c r="UI361" s="35"/>
      <c r="UJ361" s="35"/>
      <c r="UK361" s="35"/>
      <c r="UL361" s="35"/>
      <c r="UM361" s="35"/>
      <c r="UN361" s="35"/>
      <c r="UO361" s="35"/>
      <c r="UP361" s="35"/>
      <c r="UQ361" s="35"/>
      <c r="UR361" s="35"/>
      <c r="US361" s="35"/>
      <c r="UT361" s="35"/>
      <c r="UU361" s="35"/>
      <c r="UV361" s="35"/>
      <c r="UW361" s="35"/>
      <c r="UX361" s="35"/>
      <c r="UY361" s="35"/>
      <c r="UZ361" s="35"/>
      <c r="VA361" s="35"/>
      <c r="VB361" s="35"/>
      <c r="VC361" s="35"/>
      <c r="VD361" s="35"/>
      <c r="VE361" s="35"/>
      <c r="VF361" s="35"/>
      <c r="VG361" s="35"/>
      <c r="VH361" s="35"/>
      <c r="VI361" s="35"/>
      <c r="VJ361" s="35"/>
      <c r="VK361" s="35"/>
      <c r="VL361" s="35"/>
      <c r="VM361" s="35"/>
      <c r="VN361" s="35"/>
      <c r="VO361" s="35"/>
      <c r="VP361" s="35"/>
      <c r="VQ361" s="35"/>
      <c r="VR361" s="35"/>
      <c r="VS361" s="35"/>
      <c r="VT361" s="35"/>
      <c r="VU361" s="35"/>
      <c r="VV361" s="35"/>
      <c r="VW361" s="35"/>
      <c r="VX361" s="35"/>
      <c r="VY361" s="35"/>
      <c r="VZ361" s="35"/>
      <c r="WA361" s="35"/>
      <c r="WB361" s="35"/>
      <c r="WC361" s="35"/>
      <c r="WD361" s="35"/>
      <c r="WE361" s="35"/>
      <c r="WF361" s="35"/>
      <c r="WG361" s="35"/>
      <c r="WH361" s="35"/>
      <c r="WI361" s="35"/>
      <c r="WJ361" s="35"/>
      <c r="WK361" s="35"/>
      <c r="WL361" s="35"/>
      <c r="WM361" s="35"/>
      <c r="WN361" s="35"/>
      <c r="WO361" s="35"/>
      <c r="WP361" s="35"/>
      <c r="WQ361" s="35"/>
      <c r="WR361" s="35"/>
      <c r="WS361" s="35"/>
      <c r="WT361" s="35"/>
      <c r="WU361" s="35"/>
      <c r="WV361" s="35"/>
      <c r="WW361" s="35"/>
      <c r="WX361" s="35"/>
      <c r="WY361" s="35"/>
      <c r="WZ361" s="35"/>
      <c r="XA361" s="35"/>
      <c r="XB361" s="35"/>
      <c r="XC361" s="35"/>
      <c r="XD361" s="35"/>
      <c r="XE361" s="35"/>
      <c r="XF361" s="35"/>
      <c r="XG361" s="35"/>
      <c r="XH361" s="35"/>
      <c r="XI361" s="35"/>
      <c r="XJ361" s="35"/>
      <c r="XK361" s="35"/>
      <c r="XL361" s="35"/>
      <c r="XM361" s="35"/>
      <c r="XN361" s="35"/>
      <c r="XO361" s="35"/>
      <c r="XP361" s="35"/>
      <c r="XQ361" s="35"/>
      <c r="XR361" s="35"/>
      <c r="XS361" s="35"/>
      <c r="XT361" s="35"/>
      <c r="XU361" s="35"/>
      <c r="XV361" s="35"/>
      <c r="XW361" s="35"/>
      <c r="XX361" s="35"/>
      <c r="XY361" s="35"/>
      <c r="XZ361" s="35"/>
      <c r="YA361" s="35"/>
      <c r="YB361" s="35"/>
      <c r="YC361" s="35"/>
      <c r="YD361" s="35"/>
      <c r="YE361" s="35"/>
      <c r="YF361" s="35"/>
      <c r="YG361" s="35"/>
      <c r="YH361" s="35"/>
      <c r="YI361" s="35"/>
      <c r="YJ361" s="35"/>
      <c r="YK361" s="35"/>
      <c r="YL361" s="35"/>
      <c r="YM361" s="35"/>
      <c r="YN361" s="35"/>
      <c r="YO361" s="35"/>
      <c r="YP361" s="35"/>
      <c r="YQ361" s="35"/>
      <c r="YR361" s="35"/>
      <c r="YS361" s="35"/>
      <c r="YT361" s="35"/>
      <c r="YU361" s="35"/>
      <c r="YV361" s="35"/>
      <c r="YW361" s="35"/>
      <c r="YX361" s="35"/>
      <c r="YY361" s="35"/>
      <c r="YZ361" s="35"/>
      <c r="ZA361" s="35"/>
      <c r="ZB361" s="35"/>
      <c r="ZC361" s="35"/>
      <c r="ZD361" s="35"/>
      <c r="ZE361" s="35"/>
      <c r="ZF361" s="35"/>
      <c r="ZG361" s="35"/>
      <c r="ZH361" s="35"/>
      <c r="ZI361" s="35"/>
      <c r="ZJ361" s="35"/>
      <c r="ZK361" s="35"/>
      <c r="ZL361" s="35"/>
      <c r="ZM361" s="35"/>
      <c r="ZN361" s="35"/>
      <c r="ZO361" s="35"/>
      <c r="ZP361" s="35"/>
      <c r="ZQ361" s="35"/>
      <c r="ZR361" s="35"/>
      <c r="ZS361" s="35"/>
      <c r="ZT361" s="35"/>
      <c r="ZU361" s="35"/>
      <c r="ZV361" s="35"/>
      <c r="ZW361" s="35"/>
      <c r="ZX361" s="35"/>
      <c r="ZY361" s="35"/>
      <c r="ZZ361" s="35"/>
      <c r="AAA361" s="35"/>
      <c r="AAB361" s="35"/>
      <c r="AAC361" s="35"/>
      <c r="AAD361" s="35"/>
      <c r="AAE361" s="35"/>
      <c r="AAF361" s="35"/>
      <c r="AAG361" s="35"/>
      <c r="AAH361" s="35"/>
      <c r="AAI361" s="35"/>
      <c r="AAJ361" s="35"/>
      <c r="AAK361" s="35"/>
      <c r="AAL361" s="35"/>
      <c r="AAM361" s="35"/>
      <c r="AAN361" s="35"/>
      <c r="AAO361" s="35"/>
      <c r="AAP361" s="35"/>
      <c r="AAQ361" s="35"/>
      <c r="AAR361" s="35"/>
      <c r="AAS361" s="35"/>
      <c r="AAT361" s="35"/>
      <c r="AAU361" s="35"/>
      <c r="AAV361" s="35"/>
      <c r="AAW361" s="35"/>
      <c r="AAX361" s="35"/>
      <c r="AAY361" s="35"/>
      <c r="AAZ361" s="35"/>
      <c r="ABA361" s="35"/>
      <c r="ABB361" s="35"/>
      <c r="ABC361" s="35"/>
      <c r="ABD361" s="35"/>
      <c r="ABE361" s="35"/>
      <c r="ABF361" s="35"/>
      <c r="ABG361" s="35"/>
      <c r="ABH361" s="35"/>
      <c r="ABI361" s="35"/>
      <c r="ABJ361" s="35"/>
      <c r="ABK361" s="35"/>
      <c r="ABL361" s="35"/>
      <c r="ABM361" s="35"/>
      <c r="ABN361" s="35"/>
      <c r="ABO361" s="35"/>
      <c r="ABP361" s="35"/>
      <c r="ABQ361" s="35"/>
      <c r="ABR361" s="35"/>
      <c r="ABS361" s="35"/>
      <c r="ABT361" s="35"/>
      <c r="ABU361" s="35"/>
      <c r="ABV361" s="35"/>
      <c r="ABW361" s="35"/>
      <c r="ABX361" s="35"/>
      <c r="ABY361" s="35"/>
      <c r="ABZ361" s="35"/>
      <c r="ACA361" s="35"/>
      <c r="ACB361" s="35"/>
      <c r="ACC361" s="35"/>
      <c r="ACD361" s="35"/>
      <c r="ACE361" s="35"/>
      <c r="ACF361" s="35"/>
      <c r="ACG361" s="35"/>
      <c r="ACH361" s="35"/>
      <c r="ACI361" s="35"/>
      <c r="ACJ361" s="35"/>
      <c r="ACK361" s="35"/>
      <c r="ACL361" s="35"/>
      <c r="ACM361" s="35"/>
      <c r="ACN361" s="35"/>
      <c r="ACO361" s="35"/>
      <c r="ACP361" s="35"/>
      <c r="ACQ361" s="35"/>
      <c r="ACR361" s="35"/>
      <c r="ACS361" s="35"/>
      <c r="ACT361" s="35"/>
      <c r="ACU361" s="35"/>
      <c r="ACV361" s="35"/>
      <c r="ACW361" s="35"/>
      <c r="ACX361" s="35"/>
      <c r="ACY361" s="35"/>
      <c r="ACZ361" s="35"/>
      <c r="ADA361" s="35"/>
      <c r="ADB361" s="35"/>
      <c r="ADC361" s="35"/>
      <c r="ADD361" s="35"/>
      <c r="ADE361" s="35"/>
      <c r="ADF361" s="35"/>
      <c r="ADG361" s="35"/>
      <c r="ADH361" s="35"/>
      <c r="ADI361" s="35"/>
      <c r="ADJ361" s="35"/>
      <c r="ADK361" s="35"/>
      <c r="ADL361" s="35"/>
      <c r="ADM361" s="35"/>
      <c r="ADN361" s="35"/>
      <c r="ADO361" s="35"/>
      <c r="ADP361" s="35"/>
      <c r="ADQ361" s="35"/>
      <c r="ADR361" s="35"/>
      <c r="ADS361" s="35"/>
      <c r="ADT361" s="35"/>
      <c r="ADU361" s="35"/>
      <c r="ADV361" s="35"/>
      <c r="ADW361" s="35"/>
      <c r="ADX361" s="35"/>
      <c r="ADY361" s="35"/>
      <c r="ADZ361" s="35"/>
      <c r="AEA361" s="35"/>
      <c r="AEB361" s="35"/>
      <c r="AEC361" s="35"/>
      <c r="AED361" s="35"/>
      <c r="AEE361" s="35"/>
      <c r="AEF361" s="35"/>
      <c r="AEG361" s="35"/>
      <c r="AEH361" s="35"/>
      <c r="AEI361" s="35"/>
      <c r="AEJ361" s="35"/>
      <c r="AEK361" s="35"/>
      <c r="AEL361" s="35"/>
      <c r="AEM361" s="35"/>
      <c r="AEN361" s="35"/>
      <c r="AEO361" s="35"/>
      <c r="AEP361" s="35"/>
      <c r="AEQ361" s="35"/>
      <c r="AER361" s="35"/>
      <c r="AES361" s="35"/>
      <c r="AET361" s="35"/>
      <c r="AEU361" s="35"/>
      <c r="AEV361" s="35"/>
      <c r="AEW361" s="35"/>
      <c r="AEX361" s="35"/>
      <c r="AEY361" s="35"/>
      <c r="AEZ361" s="35"/>
      <c r="AFA361" s="35"/>
      <c r="AFB361" s="35"/>
      <c r="AFC361" s="35"/>
      <c r="AFD361" s="35"/>
      <c r="AFE361" s="35"/>
      <c r="AFF361" s="35"/>
      <c r="AFG361" s="35"/>
      <c r="AFH361" s="35"/>
      <c r="AFI361" s="35"/>
      <c r="AFJ361" s="35"/>
      <c r="AFK361" s="35"/>
      <c r="AFL361" s="35"/>
      <c r="AFM361" s="35"/>
      <c r="AFN361" s="35"/>
      <c r="AFO361" s="35"/>
      <c r="AFP361" s="35"/>
      <c r="AFQ361" s="35"/>
      <c r="AFR361" s="35"/>
      <c r="AFS361" s="35"/>
      <c r="AFT361" s="35"/>
      <c r="AFU361" s="35"/>
      <c r="AFV361" s="35"/>
      <c r="AFW361" s="35"/>
      <c r="AFX361" s="35"/>
      <c r="AFY361" s="35"/>
      <c r="AFZ361" s="35"/>
      <c r="AGA361" s="35"/>
      <c r="AGB361" s="35"/>
      <c r="AGC361" s="35"/>
      <c r="AGD361" s="35"/>
      <c r="AGE361" s="35"/>
      <c r="AGF361" s="35"/>
      <c r="AGG361" s="35"/>
      <c r="AGH361" s="35"/>
      <c r="AGI361" s="35"/>
      <c r="AGJ361" s="35"/>
      <c r="AGK361" s="35"/>
      <c r="AGL361" s="35"/>
      <c r="AGM361" s="35"/>
      <c r="AGN361" s="35"/>
      <c r="AGO361" s="35"/>
      <c r="AGP361" s="35"/>
      <c r="AGQ361" s="35"/>
      <c r="AGR361" s="35"/>
      <c r="AGS361" s="35"/>
      <c r="AGT361" s="35"/>
      <c r="AGU361" s="35"/>
      <c r="AGV361" s="35"/>
      <c r="AGW361" s="35"/>
      <c r="AGX361" s="35"/>
      <c r="AGY361" s="35"/>
      <c r="AGZ361" s="35"/>
      <c r="AHA361" s="35"/>
      <c r="AHB361" s="35"/>
      <c r="AHC361" s="35"/>
      <c r="AHD361" s="35"/>
      <c r="AHE361" s="35"/>
      <c r="AHF361" s="35"/>
      <c r="AHG361" s="35"/>
      <c r="AHH361" s="35"/>
      <c r="AHI361" s="35"/>
      <c r="AHJ361" s="35"/>
      <c r="AHK361" s="35"/>
      <c r="AHL361" s="35"/>
      <c r="AHM361" s="35"/>
      <c r="AHN361" s="35"/>
      <c r="AHO361" s="35"/>
      <c r="AHP361" s="35"/>
      <c r="AHQ361" s="35"/>
      <c r="AHR361" s="35"/>
      <c r="AHS361" s="35"/>
      <c r="AHT361" s="35"/>
      <c r="AHU361" s="35"/>
      <c r="AHV361" s="35"/>
      <c r="AHW361" s="35"/>
      <c r="AHX361" s="35"/>
      <c r="AHY361" s="35"/>
      <c r="AHZ361" s="35"/>
      <c r="AIA361" s="35"/>
      <c r="AIB361" s="35"/>
      <c r="AIC361" s="35"/>
      <c r="AID361" s="35"/>
      <c r="AIE361" s="35"/>
      <c r="AIF361" s="35"/>
      <c r="AIG361" s="35"/>
      <c r="AIH361" s="35"/>
      <c r="AII361" s="35"/>
      <c r="AIJ361" s="35"/>
      <c r="AIK361" s="35"/>
      <c r="AIL361" s="35"/>
      <c r="AIM361" s="35"/>
      <c r="AIN361" s="35"/>
      <c r="AIO361" s="35"/>
      <c r="AIP361" s="35"/>
      <c r="AIQ361" s="35"/>
      <c r="AIR361" s="35"/>
      <c r="AIS361" s="35"/>
      <c r="AIT361" s="35"/>
      <c r="AIU361" s="35"/>
      <c r="AIV361" s="35"/>
      <c r="AIW361" s="35"/>
      <c r="AIX361" s="35"/>
      <c r="AIY361" s="35"/>
      <c r="AIZ361" s="35"/>
      <c r="AJA361" s="35"/>
      <c r="AJB361" s="35"/>
      <c r="AJC361" s="35"/>
      <c r="AJD361" s="35"/>
      <c r="AJE361" s="35"/>
      <c r="AJF361" s="35"/>
      <c r="AJG361" s="35"/>
      <c r="AJH361" s="35"/>
      <c r="AJI361" s="35"/>
      <c r="AJJ361" s="35"/>
      <c r="AJK361" s="35"/>
      <c r="AJL361" s="35"/>
      <c r="AJM361" s="35"/>
      <c r="AJN361" s="35"/>
      <c r="AJO361" s="35"/>
      <c r="AJP361" s="35"/>
      <c r="AJQ361" s="35"/>
      <c r="AJR361" s="35"/>
      <c r="AJS361" s="35"/>
      <c r="AJT361" s="35"/>
      <c r="AJU361" s="35"/>
      <c r="AJV361" s="35"/>
      <c r="AJW361" s="35"/>
      <c r="AJX361" s="35"/>
      <c r="AJY361" s="35"/>
      <c r="AJZ361" s="35"/>
      <c r="AKA361" s="35"/>
      <c r="AKB361" s="35"/>
      <c r="AKC361" s="35"/>
      <c r="AKD361" s="35"/>
      <c r="AKE361" s="35"/>
      <c r="AKF361" s="35"/>
      <c r="AKG361" s="35"/>
      <c r="AKH361" s="35"/>
      <c r="AKI361" s="35"/>
      <c r="AKJ361" s="35"/>
      <c r="AKK361" s="35"/>
      <c r="AKL361" s="35"/>
      <c r="AKM361" s="35"/>
      <c r="AKN361" s="35"/>
      <c r="AKO361" s="35"/>
      <c r="AKP361" s="35"/>
      <c r="AKQ361" s="35"/>
      <c r="AKR361" s="35"/>
      <c r="AKS361" s="35"/>
      <c r="AKT361" s="35"/>
      <c r="AKU361" s="35"/>
      <c r="AKV361" s="35"/>
      <c r="AKW361" s="35"/>
      <c r="AKX361" s="35"/>
      <c r="AKY361" s="35"/>
      <c r="AKZ361" s="35"/>
      <c r="ALA361" s="35"/>
      <c r="ALB361" s="35"/>
      <c r="ALC361" s="35"/>
      <c r="ALD361" s="35"/>
      <c r="ALE361" s="35"/>
      <c r="ALF361" s="35"/>
      <c r="ALG361" s="35"/>
      <c r="ALH361" s="35"/>
      <c r="ALI361" s="35"/>
      <c r="ALJ361" s="35"/>
      <c r="ALK361" s="35"/>
      <c r="ALL361" s="35"/>
      <c r="ALM361" s="35"/>
      <c r="ALN361" s="35"/>
      <c r="ALO361" s="35"/>
      <c r="ALP361" s="35"/>
      <c r="ALQ361" s="35"/>
      <c r="ALR361" s="35"/>
      <c r="ALS361" s="35"/>
      <c r="ALT361" s="35"/>
      <c r="ALU361" s="35"/>
      <c r="ALV361" s="35"/>
      <c r="ALW361" s="35"/>
      <c r="ALX361" s="35"/>
      <c r="ALY361" s="35"/>
      <c r="ALZ361" s="35"/>
      <c r="AMA361" s="35"/>
    </row>
    <row r="362" spans="14:1015">
      <c r="N362" s="3">
        <f>Y362*info!T$4+AC362*info!T$5+AG362*info!T$6+AK362*info!T$7+N361</f>
        <v>11.881199999999984</v>
      </c>
      <c r="P362" s="45">
        <v>322</v>
      </c>
      <c r="Q362" s="131"/>
      <c r="R362" s="131"/>
      <c r="S362" s="161">
        <f t="shared" ref="S362:S406" si="189">(AA361*$AA$30/$AA$33)*($AA$35-1)+(AE361*$AE$30/$AE$33)*($AE$35-1)+(AI361*$AI$30/$AI$33)*($AI$35-1)+(AM361*$AM$30/$AM$33)*($AM$35-1)+(AQ361*$AQ$30/$AQ$33)*($AQ$35-1)+(AU361*$AU$30/$AU$33)*($AU$35-1)</f>
        <v>6.1097628458498046E-2</v>
      </c>
      <c r="T362" s="169">
        <f>AA361*$AA$30*$AA$34*(1-$AA$32)+AE361*$AE$30*$AE$34*(1-$AE$32)+AI361*$AI$30*$AI$34*(1-$AI$32)+AM361*$AM$30*$AM$34*(1-$AM$32)+AQ361*$AQ$30*$AQ$34*(1-$AQ$32)+AU361*$AU$30*$AU$34*(1-$AU$32)+Q362-R362+AW361+AX361+Advance!G336</f>
        <v>0.61560000000000037</v>
      </c>
      <c r="U362" s="132">
        <f t="shared" si="166"/>
        <v>0</v>
      </c>
      <c r="V362" s="165">
        <f t="shared" si="177"/>
        <v>0.61560000000000037</v>
      </c>
      <c r="W362" s="166">
        <f t="shared" ref="W362:W406" si="190">+AZ362</f>
        <v>23.436</v>
      </c>
      <c r="X362" s="49"/>
      <c r="Y362" s="42">
        <f t="shared" si="169"/>
        <v>0</v>
      </c>
      <c r="Z362" s="46">
        <f t="shared" ref="Z362:Z406" si="191">IF($P362&lt;INT(AA$33),0,0-SUM(VLOOKUP($P362-(INT(AA$33)),$P$40:$AQ$405,10,0)))</f>
        <v>0</v>
      </c>
      <c r="AA362" s="47">
        <f t="shared" si="178"/>
        <v>50</v>
      </c>
      <c r="AB362" s="48">
        <f t="shared" si="179"/>
        <v>0.61560000000000037</v>
      </c>
      <c r="AC362" s="49">
        <f t="shared" si="180"/>
        <v>0</v>
      </c>
      <c r="AD362" s="46">
        <f t="shared" ref="AD362:AD406" si="192">IF($P362&lt;INT(+AE$33),0,0-SUM(VLOOKUP($P362-(INT(AE$33)),$P$40:$AX$405,14,0)))</f>
        <v>0</v>
      </c>
      <c r="AE362" s="46">
        <f t="shared" si="181"/>
        <v>100</v>
      </c>
      <c r="AF362" s="50">
        <f t="shared" si="170"/>
        <v>0.61560000000000037</v>
      </c>
      <c r="AG362" s="42">
        <f t="shared" ref="AG362:AG406" si="193">IF(AF362&lt;$AI$30, 0, IF(AI361+AH362&lt;$AI$31, IF(AI361+AH362+INT(AF362/$AI$30)&gt;$AI$31, $AI$31-AI361-AH362, INT(AF362/$AI$30)),0))</f>
        <v>6</v>
      </c>
      <c r="AH362" s="46">
        <f t="shared" ref="AH362:AH406" si="194">IF($P362&lt;INT(+AI$33),0,0-SUM(VLOOKUP($P362-(INT(AI$33)),$P$40:$AX$405,18,0)))</f>
        <v>-6</v>
      </c>
      <c r="AI362" s="46">
        <f t="shared" si="182"/>
        <v>200</v>
      </c>
      <c r="AJ362" s="50">
        <f t="shared" si="171"/>
        <v>0.47160000000000035</v>
      </c>
      <c r="AK362" s="42">
        <f t="shared" si="183"/>
        <v>13</v>
      </c>
      <c r="AL362" s="46">
        <f t="shared" ref="AL362:AL406" si="195">IF($P362&lt;INT(+AM$33),0,0-SUM(VLOOKUP($P362-(INT(AM$33)),$P$40:$AX$405,22,0)))</f>
        <v>-13</v>
      </c>
      <c r="AM362" s="46">
        <f t="shared" si="184"/>
        <v>476</v>
      </c>
      <c r="AN362" s="50">
        <f t="shared" si="172"/>
        <v>3.6000000000003807E-3</v>
      </c>
      <c r="AO362" s="42">
        <f t="shared" si="185"/>
        <v>0</v>
      </c>
      <c r="AP362" s="46">
        <f t="shared" ref="AP362:AP406" si="196">IF($P362&lt;INT(+AQ$33),0,0-SUM(VLOOKUP($P362-(INT(AQ$33)),$P$40:$AX$405,26,0)))</f>
        <v>0</v>
      </c>
      <c r="AQ362" s="46">
        <f t="shared" si="186"/>
        <v>0</v>
      </c>
      <c r="AR362" s="50">
        <f t="shared" si="173"/>
        <v>3.6000000000003807E-3</v>
      </c>
      <c r="AS362" s="42">
        <f t="shared" si="187"/>
        <v>0</v>
      </c>
      <c r="AT362" s="46">
        <f t="shared" ref="AT362:AT406" si="197">IF($P362&lt;INT(+AU$33),0,0-SUM(VLOOKUP($P362-(INT(AU$33)),$P$40:$AX$405,30,0)))</f>
        <v>0</v>
      </c>
      <c r="AU362" s="46">
        <f t="shared" si="188"/>
        <v>0</v>
      </c>
      <c r="AV362" s="51">
        <f t="shared" si="174"/>
        <v>3.6000000000003807E-3</v>
      </c>
      <c r="AW362" s="42">
        <f t="shared" si="175"/>
        <v>0</v>
      </c>
      <c r="AX362" s="43">
        <f t="shared" si="176"/>
        <v>3.6000000000003807E-3</v>
      </c>
      <c r="AY362" s="42">
        <f t="shared" si="167"/>
        <v>826</v>
      </c>
      <c r="AZ362" s="52">
        <f t="shared" si="168"/>
        <v>23.436</v>
      </c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  <c r="QN362" s="35"/>
      <c r="QO362" s="35"/>
      <c r="QP362" s="35"/>
      <c r="QQ362" s="35"/>
      <c r="QR362" s="35"/>
      <c r="QS362" s="35"/>
      <c r="QT362" s="35"/>
      <c r="QU362" s="35"/>
      <c r="QV362" s="35"/>
      <c r="QW362" s="35"/>
      <c r="QX362" s="35"/>
      <c r="QY362" s="35"/>
      <c r="QZ362" s="35"/>
      <c r="RA362" s="35"/>
      <c r="RB362" s="35"/>
      <c r="RC362" s="35"/>
      <c r="RD362" s="35"/>
      <c r="RE362" s="35"/>
      <c r="RF362" s="35"/>
      <c r="RG362" s="35"/>
      <c r="RH362" s="35"/>
      <c r="RI362" s="35"/>
      <c r="RJ362" s="35"/>
      <c r="RK362" s="35"/>
      <c r="RL362" s="35"/>
      <c r="RM362" s="35"/>
      <c r="RN362" s="35"/>
      <c r="RO362" s="35"/>
      <c r="RP362" s="35"/>
      <c r="RQ362" s="35"/>
      <c r="RR362" s="35"/>
      <c r="RS362" s="35"/>
      <c r="RT362" s="35"/>
      <c r="RU362" s="35"/>
      <c r="RV362" s="35"/>
      <c r="RW362" s="35"/>
      <c r="RX362" s="35"/>
      <c r="RY362" s="35"/>
      <c r="RZ362" s="35"/>
      <c r="SA362" s="35"/>
      <c r="SB362" s="35"/>
      <c r="SC362" s="35"/>
      <c r="SD362" s="35"/>
      <c r="SE362" s="35"/>
      <c r="SF362" s="35"/>
      <c r="SG362" s="35"/>
      <c r="SH362" s="35"/>
      <c r="SI362" s="35"/>
      <c r="SJ362" s="35"/>
      <c r="SK362" s="35"/>
      <c r="SL362" s="35"/>
      <c r="SM362" s="35"/>
      <c r="SN362" s="35"/>
      <c r="SO362" s="35"/>
      <c r="SP362" s="35"/>
      <c r="SQ362" s="35"/>
      <c r="SR362" s="35"/>
      <c r="SS362" s="35"/>
      <c r="ST362" s="35"/>
      <c r="SU362" s="35"/>
      <c r="SV362" s="35"/>
      <c r="SW362" s="35"/>
      <c r="SX362" s="35"/>
      <c r="SY362" s="35"/>
      <c r="SZ362" s="35"/>
      <c r="TA362" s="35"/>
      <c r="TB362" s="35"/>
      <c r="TC362" s="35"/>
      <c r="TD362" s="35"/>
      <c r="TE362" s="35"/>
      <c r="TF362" s="35"/>
      <c r="TG362" s="35"/>
      <c r="TH362" s="35"/>
      <c r="TI362" s="35"/>
      <c r="TJ362" s="35"/>
      <c r="TK362" s="35"/>
      <c r="TL362" s="35"/>
      <c r="TM362" s="35"/>
      <c r="TN362" s="35"/>
      <c r="TO362" s="35"/>
      <c r="TP362" s="35"/>
      <c r="TQ362" s="35"/>
      <c r="TR362" s="35"/>
      <c r="TS362" s="35"/>
      <c r="TT362" s="35"/>
      <c r="TU362" s="35"/>
      <c r="TV362" s="35"/>
      <c r="TW362" s="35"/>
      <c r="TX362" s="35"/>
      <c r="TY362" s="35"/>
      <c r="TZ362" s="35"/>
      <c r="UA362" s="35"/>
      <c r="UB362" s="35"/>
      <c r="UC362" s="35"/>
      <c r="UD362" s="35"/>
      <c r="UE362" s="35"/>
      <c r="UF362" s="35"/>
      <c r="UG362" s="35"/>
      <c r="UH362" s="35"/>
      <c r="UI362" s="35"/>
      <c r="UJ362" s="35"/>
      <c r="UK362" s="35"/>
      <c r="UL362" s="35"/>
      <c r="UM362" s="35"/>
      <c r="UN362" s="35"/>
      <c r="UO362" s="35"/>
      <c r="UP362" s="35"/>
      <c r="UQ362" s="35"/>
      <c r="UR362" s="35"/>
      <c r="US362" s="35"/>
      <c r="UT362" s="35"/>
      <c r="UU362" s="35"/>
      <c r="UV362" s="35"/>
      <c r="UW362" s="35"/>
      <c r="UX362" s="35"/>
      <c r="UY362" s="35"/>
      <c r="UZ362" s="35"/>
      <c r="VA362" s="35"/>
      <c r="VB362" s="35"/>
      <c r="VC362" s="35"/>
      <c r="VD362" s="35"/>
      <c r="VE362" s="35"/>
      <c r="VF362" s="35"/>
      <c r="VG362" s="35"/>
      <c r="VH362" s="35"/>
      <c r="VI362" s="35"/>
      <c r="VJ362" s="35"/>
      <c r="VK362" s="35"/>
      <c r="VL362" s="35"/>
      <c r="VM362" s="35"/>
      <c r="VN362" s="35"/>
      <c r="VO362" s="35"/>
      <c r="VP362" s="35"/>
      <c r="VQ362" s="35"/>
      <c r="VR362" s="35"/>
      <c r="VS362" s="35"/>
      <c r="VT362" s="35"/>
      <c r="VU362" s="35"/>
      <c r="VV362" s="35"/>
      <c r="VW362" s="35"/>
      <c r="VX362" s="35"/>
      <c r="VY362" s="35"/>
      <c r="VZ362" s="35"/>
      <c r="WA362" s="35"/>
      <c r="WB362" s="35"/>
      <c r="WC362" s="35"/>
      <c r="WD362" s="35"/>
      <c r="WE362" s="35"/>
      <c r="WF362" s="35"/>
      <c r="WG362" s="35"/>
      <c r="WH362" s="35"/>
      <c r="WI362" s="35"/>
      <c r="WJ362" s="35"/>
      <c r="WK362" s="35"/>
      <c r="WL362" s="35"/>
      <c r="WM362" s="35"/>
      <c r="WN362" s="35"/>
      <c r="WO362" s="35"/>
      <c r="WP362" s="35"/>
      <c r="WQ362" s="35"/>
      <c r="WR362" s="35"/>
      <c r="WS362" s="35"/>
      <c r="WT362" s="35"/>
      <c r="WU362" s="35"/>
      <c r="WV362" s="35"/>
      <c r="WW362" s="35"/>
      <c r="WX362" s="35"/>
      <c r="WY362" s="35"/>
      <c r="WZ362" s="35"/>
      <c r="XA362" s="35"/>
      <c r="XB362" s="35"/>
      <c r="XC362" s="35"/>
      <c r="XD362" s="35"/>
      <c r="XE362" s="35"/>
      <c r="XF362" s="35"/>
      <c r="XG362" s="35"/>
      <c r="XH362" s="35"/>
      <c r="XI362" s="35"/>
      <c r="XJ362" s="35"/>
      <c r="XK362" s="35"/>
      <c r="XL362" s="35"/>
      <c r="XM362" s="35"/>
      <c r="XN362" s="35"/>
      <c r="XO362" s="35"/>
      <c r="XP362" s="35"/>
      <c r="XQ362" s="35"/>
      <c r="XR362" s="35"/>
      <c r="XS362" s="35"/>
      <c r="XT362" s="35"/>
      <c r="XU362" s="35"/>
      <c r="XV362" s="35"/>
      <c r="XW362" s="35"/>
      <c r="XX362" s="35"/>
      <c r="XY362" s="35"/>
      <c r="XZ362" s="35"/>
      <c r="YA362" s="35"/>
      <c r="YB362" s="35"/>
      <c r="YC362" s="35"/>
      <c r="YD362" s="35"/>
      <c r="YE362" s="35"/>
      <c r="YF362" s="35"/>
      <c r="YG362" s="35"/>
      <c r="YH362" s="35"/>
      <c r="YI362" s="35"/>
      <c r="YJ362" s="35"/>
      <c r="YK362" s="35"/>
      <c r="YL362" s="35"/>
      <c r="YM362" s="35"/>
      <c r="YN362" s="35"/>
      <c r="YO362" s="35"/>
      <c r="YP362" s="35"/>
      <c r="YQ362" s="35"/>
      <c r="YR362" s="35"/>
      <c r="YS362" s="35"/>
      <c r="YT362" s="35"/>
      <c r="YU362" s="35"/>
      <c r="YV362" s="35"/>
      <c r="YW362" s="35"/>
      <c r="YX362" s="35"/>
      <c r="YY362" s="35"/>
      <c r="YZ362" s="35"/>
      <c r="ZA362" s="35"/>
      <c r="ZB362" s="35"/>
      <c r="ZC362" s="35"/>
      <c r="ZD362" s="35"/>
      <c r="ZE362" s="35"/>
      <c r="ZF362" s="35"/>
      <c r="ZG362" s="35"/>
      <c r="ZH362" s="35"/>
      <c r="ZI362" s="35"/>
      <c r="ZJ362" s="35"/>
      <c r="ZK362" s="35"/>
      <c r="ZL362" s="35"/>
      <c r="ZM362" s="35"/>
      <c r="ZN362" s="35"/>
      <c r="ZO362" s="35"/>
      <c r="ZP362" s="35"/>
      <c r="ZQ362" s="35"/>
      <c r="ZR362" s="35"/>
      <c r="ZS362" s="35"/>
      <c r="ZT362" s="35"/>
      <c r="ZU362" s="35"/>
      <c r="ZV362" s="35"/>
      <c r="ZW362" s="35"/>
      <c r="ZX362" s="35"/>
      <c r="ZY362" s="35"/>
      <c r="ZZ362" s="35"/>
      <c r="AAA362" s="35"/>
      <c r="AAB362" s="35"/>
      <c r="AAC362" s="35"/>
      <c r="AAD362" s="35"/>
      <c r="AAE362" s="35"/>
      <c r="AAF362" s="35"/>
      <c r="AAG362" s="35"/>
      <c r="AAH362" s="35"/>
      <c r="AAI362" s="35"/>
      <c r="AAJ362" s="35"/>
      <c r="AAK362" s="35"/>
      <c r="AAL362" s="35"/>
      <c r="AAM362" s="35"/>
      <c r="AAN362" s="35"/>
      <c r="AAO362" s="35"/>
      <c r="AAP362" s="35"/>
      <c r="AAQ362" s="35"/>
      <c r="AAR362" s="35"/>
      <c r="AAS362" s="35"/>
      <c r="AAT362" s="35"/>
      <c r="AAU362" s="35"/>
      <c r="AAV362" s="35"/>
      <c r="AAW362" s="35"/>
      <c r="AAX362" s="35"/>
      <c r="AAY362" s="35"/>
      <c r="AAZ362" s="35"/>
      <c r="ABA362" s="35"/>
      <c r="ABB362" s="35"/>
      <c r="ABC362" s="35"/>
      <c r="ABD362" s="35"/>
      <c r="ABE362" s="35"/>
      <c r="ABF362" s="35"/>
      <c r="ABG362" s="35"/>
      <c r="ABH362" s="35"/>
      <c r="ABI362" s="35"/>
      <c r="ABJ362" s="35"/>
      <c r="ABK362" s="35"/>
      <c r="ABL362" s="35"/>
      <c r="ABM362" s="35"/>
      <c r="ABN362" s="35"/>
      <c r="ABO362" s="35"/>
      <c r="ABP362" s="35"/>
      <c r="ABQ362" s="35"/>
      <c r="ABR362" s="35"/>
      <c r="ABS362" s="35"/>
      <c r="ABT362" s="35"/>
      <c r="ABU362" s="35"/>
      <c r="ABV362" s="35"/>
      <c r="ABW362" s="35"/>
      <c r="ABX362" s="35"/>
      <c r="ABY362" s="35"/>
      <c r="ABZ362" s="35"/>
      <c r="ACA362" s="35"/>
      <c r="ACB362" s="35"/>
      <c r="ACC362" s="35"/>
      <c r="ACD362" s="35"/>
      <c r="ACE362" s="35"/>
      <c r="ACF362" s="35"/>
      <c r="ACG362" s="35"/>
      <c r="ACH362" s="35"/>
      <c r="ACI362" s="35"/>
      <c r="ACJ362" s="35"/>
      <c r="ACK362" s="35"/>
      <c r="ACL362" s="35"/>
      <c r="ACM362" s="35"/>
      <c r="ACN362" s="35"/>
      <c r="ACO362" s="35"/>
      <c r="ACP362" s="35"/>
      <c r="ACQ362" s="35"/>
      <c r="ACR362" s="35"/>
      <c r="ACS362" s="35"/>
      <c r="ACT362" s="35"/>
      <c r="ACU362" s="35"/>
      <c r="ACV362" s="35"/>
      <c r="ACW362" s="35"/>
      <c r="ACX362" s="35"/>
      <c r="ACY362" s="35"/>
      <c r="ACZ362" s="35"/>
      <c r="ADA362" s="35"/>
      <c r="ADB362" s="35"/>
      <c r="ADC362" s="35"/>
      <c r="ADD362" s="35"/>
      <c r="ADE362" s="35"/>
      <c r="ADF362" s="35"/>
      <c r="ADG362" s="35"/>
      <c r="ADH362" s="35"/>
      <c r="ADI362" s="35"/>
      <c r="ADJ362" s="35"/>
      <c r="ADK362" s="35"/>
      <c r="ADL362" s="35"/>
      <c r="ADM362" s="35"/>
      <c r="ADN362" s="35"/>
      <c r="ADO362" s="35"/>
      <c r="ADP362" s="35"/>
      <c r="ADQ362" s="35"/>
      <c r="ADR362" s="35"/>
      <c r="ADS362" s="35"/>
      <c r="ADT362" s="35"/>
      <c r="ADU362" s="35"/>
      <c r="ADV362" s="35"/>
      <c r="ADW362" s="35"/>
      <c r="ADX362" s="35"/>
      <c r="ADY362" s="35"/>
      <c r="ADZ362" s="35"/>
      <c r="AEA362" s="35"/>
      <c r="AEB362" s="35"/>
      <c r="AEC362" s="35"/>
      <c r="AED362" s="35"/>
      <c r="AEE362" s="35"/>
      <c r="AEF362" s="35"/>
      <c r="AEG362" s="35"/>
      <c r="AEH362" s="35"/>
      <c r="AEI362" s="35"/>
      <c r="AEJ362" s="35"/>
      <c r="AEK362" s="35"/>
      <c r="AEL362" s="35"/>
      <c r="AEM362" s="35"/>
      <c r="AEN362" s="35"/>
      <c r="AEO362" s="35"/>
      <c r="AEP362" s="35"/>
      <c r="AEQ362" s="35"/>
      <c r="AER362" s="35"/>
      <c r="AES362" s="35"/>
      <c r="AET362" s="35"/>
      <c r="AEU362" s="35"/>
      <c r="AEV362" s="35"/>
      <c r="AEW362" s="35"/>
      <c r="AEX362" s="35"/>
      <c r="AEY362" s="35"/>
      <c r="AEZ362" s="35"/>
      <c r="AFA362" s="35"/>
      <c r="AFB362" s="35"/>
      <c r="AFC362" s="35"/>
      <c r="AFD362" s="35"/>
      <c r="AFE362" s="35"/>
      <c r="AFF362" s="35"/>
      <c r="AFG362" s="35"/>
      <c r="AFH362" s="35"/>
      <c r="AFI362" s="35"/>
      <c r="AFJ362" s="35"/>
      <c r="AFK362" s="35"/>
      <c r="AFL362" s="35"/>
      <c r="AFM362" s="35"/>
      <c r="AFN362" s="35"/>
      <c r="AFO362" s="35"/>
      <c r="AFP362" s="35"/>
      <c r="AFQ362" s="35"/>
      <c r="AFR362" s="35"/>
      <c r="AFS362" s="35"/>
      <c r="AFT362" s="35"/>
      <c r="AFU362" s="35"/>
      <c r="AFV362" s="35"/>
      <c r="AFW362" s="35"/>
      <c r="AFX362" s="35"/>
      <c r="AFY362" s="35"/>
      <c r="AFZ362" s="35"/>
      <c r="AGA362" s="35"/>
      <c r="AGB362" s="35"/>
      <c r="AGC362" s="35"/>
      <c r="AGD362" s="35"/>
      <c r="AGE362" s="35"/>
      <c r="AGF362" s="35"/>
      <c r="AGG362" s="35"/>
      <c r="AGH362" s="35"/>
      <c r="AGI362" s="35"/>
      <c r="AGJ362" s="35"/>
      <c r="AGK362" s="35"/>
      <c r="AGL362" s="35"/>
      <c r="AGM362" s="35"/>
      <c r="AGN362" s="35"/>
      <c r="AGO362" s="35"/>
      <c r="AGP362" s="35"/>
      <c r="AGQ362" s="35"/>
      <c r="AGR362" s="35"/>
      <c r="AGS362" s="35"/>
      <c r="AGT362" s="35"/>
      <c r="AGU362" s="35"/>
      <c r="AGV362" s="35"/>
      <c r="AGW362" s="35"/>
      <c r="AGX362" s="35"/>
      <c r="AGY362" s="35"/>
      <c r="AGZ362" s="35"/>
      <c r="AHA362" s="35"/>
      <c r="AHB362" s="35"/>
      <c r="AHC362" s="35"/>
      <c r="AHD362" s="35"/>
      <c r="AHE362" s="35"/>
      <c r="AHF362" s="35"/>
      <c r="AHG362" s="35"/>
      <c r="AHH362" s="35"/>
      <c r="AHI362" s="35"/>
      <c r="AHJ362" s="35"/>
      <c r="AHK362" s="35"/>
      <c r="AHL362" s="35"/>
      <c r="AHM362" s="35"/>
      <c r="AHN362" s="35"/>
      <c r="AHO362" s="35"/>
      <c r="AHP362" s="35"/>
      <c r="AHQ362" s="35"/>
      <c r="AHR362" s="35"/>
      <c r="AHS362" s="35"/>
      <c r="AHT362" s="35"/>
      <c r="AHU362" s="35"/>
      <c r="AHV362" s="35"/>
      <c r="AHW362" s="35"/>
      <c r="AHX362" s="35"/>
      <c r="AHY362" s="35"/>
      <c r="AHZ362" s="35"/>
      <c r="AIA362" s="35"/>
      <c r="AIB362" s="35"/>
      <c r="AIC362" s="35"/>
      <c r="AID362" s="35"/>
      <c r="AIE362" s="35"/>
      <c r="AIF362" s="35"/>
      <c r="AIG362" s="35"/>
      <c r="AIH362" s="35"/>
      <c r="AII362" s="35"/>
      <c r="AIJ362" s="35"/>
      <c r="AIK362" s="35"/>
      <c r="AIL362" s="35"/>
      <c r="AIM362" s="35"/>
      <c r="AIN362" s="35"/>
      <c r="AIO362" s="35"/>
      <c r="AIP362" s="35"/>
      <c r="AIQ362" s="35"/>
      <c r="AIR362" s="35"/>
      <c r="AIS362" s="35"/>
      <c r="AIT362" s="35"/>
      <c r="AIU362" s="35"/>
      <c r="AIV362" s="35"/>
      <c r="AIW362" s="35"/>
      <c r="AIX362" s="35"/>
      <c r="AIY362" s="35"/>
      <c r="AIZ362" s="35"/>
      <c r="AJA362" s="35"/>
      <c r="AJB362" s="35"/>
      <c r="AJC362" s="35"/>
      <c r="AJD362" s="35"/>
      <c r="AJE362" s="35"/>
      <c r="AJF362" s="35"/>
      <c r="AJG362" s="35"/>
      <c r="AJH362" s="35"/>
      <c r="AJI362" s="35"/>
      <c r="AJJ362" s="35"/>
      <c r="AJK362" s="35"/>
      <c r="AJL362" s="35"/>
      <c r="AJM362" s="35"/>
      <c r="AJN362" s="35"/>
      <c r="AJO362" s="35"/>
      <c r="AJP362" s="35"/>
      <c r="AJQ362" s="35"/>
      <c r="AJR362" s="35"/>
      <c r="AJS362" s="35"/>
      <c r="AJT362" s="35"/>
      <c r="AJU362" s="35"/>
      <c r="AJV362" s="35"/>
      <c r="AJW362" s="35"/>
      <c r="AJX362" s="35"/>
      <c r="AJY362" s="35"/>
      <c r="AJZ362" s="35"/>
      <c r="AKA362" s="35"/>
      <c r="AKB362" s="35"/>
      <c r="AKC362" s="35"/>
      <c r="AKD362" s="35"/>
      <c r="AKE362" s="35"/>
      <c r="AKF362" s="35"/>
      <c r="AKG362" s="35"/>
      <c r="AKH362" s="35"/>
      <c r="AKI362" s="35"/>
      <c r="AKJ362" s="35"/>
      <c r="AKK362" s="35"/>
      <c r="AKL362" s="35"/>
      <c r="AKM362" s="35"/>
      <c r="AKN362" s="35"/>
      <c r="AKO362" s="35"/>
      <c r="AKP362" s="35"/>
      <c r="AKQ362" s="35"/>
      <c r="AKR362" s="35"/>
      <c r="AKS362" s="35"/>
      <c r="AKT362" s="35"/>
      <c r="AKU362" s="35"/>
      <c r="AKV362" s="35"/>
      <c r="AKW362" s="35"/>
      <c r="AKX362" s="35"/>
      <c r="AKY362" s="35"/>
      <c r="AKZ362" s="35"/>
      <c r="ALA362" s="35"/>
      <c r="ALB362" s="35"/>
      <c r="ALC362" s="35"/>
      <c r="ALD362" s="35"/>
      <c r="ALE362" s="35"/>
      <c r="ALF362" s="35"/>
      <c r="ALG362" s="35"/>
      <c r="ALH362" s="35"/>
      <c r="ALI362" s="35"/>
      <c r="ALJ362" s="35"/>
      <c r="ALK362" s="35"/>
      <c r="ALL362" s="35"/>
      <c r="ALM362" s="35"/>
      <c r="ALN362" s="35"/>
      <c r="ALO362" s="35"/>
      <c r="ALP362" s="35"/>
      <c r="ALQ362" s="35"/>
      <c r="ALR362" s="35"/>
      <c r="ALS362" s="35"/>
      <c r="ALT362" s="35"/>
      <c r="ALU362" s="35"/>
      <c r="ALV362" s="35"/>
      <c r="ALW362" s="35"/>
      <c r="ALX362" s="35"/>
      <c r="ALY362" s="35"/>
      <c r="ALZ362" s="35"/>
      <c r="AMA362" s="35"/>
    </row>
    <row r="363" spans="14:1015">
      <c r="N363" s="3">
        <f>Y363*info!T$4+AC363*info!T$5+AG363*info!T$6+AK363*info!T$7+N362</f>
        <v>11.945999999999984</v>
      </c>
      <c r="P363" s="45">
        <v>323</v>
      </c>
      <c r="Q363" s="131"/>
      <c r="R363" s="131"/>
      <c r="S363" s="161">
        <f t="shared" si="189"/>
        <v>6.1097628458498046E-2</v>
      </c>
      <c r="T363" s="169">
        <f>AA362*$AA$30*$AA$34*(1-$AA$32)+AE362*$AE$30*$AE$34*(1-$AE$32)+AI362*$AI$30*$AI$34*(1-$AI$32)+AM362*$AM$30*$AM$34*(1-$AM$32)+AQ362*$AQ$30*$AQ$34*(1-$AQ$32)+AU362*$AU$30*$AU$34*(1-$AU$32)+Q363-R363+AW362+AX362+Advance!G337</f>
        <v>0.58950000000000036</v>
      </c>
      <c r="U363" s="132">
        <f t="shared" si="166"/>
        <v>0</v>
      </c>
      <c r="V363" s="165">
        <f t="shared" si="177"/>
        <v>0.58950000000000036</v>
      </c>
      <c r="W363" s="166">
        <f t="shared" si="190"/>
        <v>23.4</v>
      </c>
      <c r="X363" s="49"/>
      <c r="Y363" s="42">
        <f t="shared" si="169"/>
        <v>0</v>
      </c>
      <c r="Z363" s="46">
        <f t="shared" si="191"/>
        <v>0</v>
      </c>
      <c r="AA363" s="47">
        <f t="shared" si="178"/>
        <v>50</v>
      </c>
      <c r="AB363" s="48">
        <f t="shared" si="179"/>
        <v>0.58950000000000036</v>
      </c>
      <c r="AC363" s="49">
        <f t="shared" si="180"/>
        <v>0</v>
      </c>
      <c r="AD363" s="46">
        <f t="shared" si="192"/>
        <v>0</v>
      </c>
      <c r="AE363" s="46">
        <f t="shared" si="181"/>
        <v>100</v>
      </c>
      <c r="AF363" s="50">
        <f t="shared" si="170"/>
        <v>0.58950000000000036</v>
      </c>
      <c r="AG363" s="42">
        <f t="shared" si="193"/>
        <v>6</v>
      </c>
      <c r="AH363" s="46">
        <f t="shared" si="194"/>
        <v>-6</v>
      </c>
      <c r="AI363" s="46">
        <f t="shared" si="182"/>
        <v>200</v>
      </c>
      <c r="AJ363" s="50">
        <f t="shared" si="171"/>
        <v>0.44550000000000034</v>
      </c>
      <c r="AK363" s="42">
        <f t="shared" si="183"/>
        <v>12</v>
      </c>
      <c r="AL363" s="46">
        <f t="shared" si="195"/>
        <v>-13</v>
      </c>
      <c r="AM363" s="46">
        <f t="shared" si="184"/>
        <v>475</v>
      </c>
      <c r="AN363" s="50">
        <f t="shared" si="172"/>
        <v>1.3500000000000401E-2</v>
      </c>
      <c r="AO363" s="42">
        <f t="shared" si="185"/>
        <v>0</v>
      </c>
      <c r="AP363" s="46">
        <f t="shared" si="196"/>
        <v>0</v>
      </c>
      <c r="AQ363" s="46">
        <f t="shared" si="186"/>
        <v>0</v>
      </c>
      <c r="AR363" s="50">
        <f t="shared" si="173"/>
        <v>1.3500000000000401E-2</v>
      </c>
      <c r="AS363" s="42">
        <f t="shared" si="187"/>
        <v>0</v>
      </c>
      <c r="AT363" s="46">
        <f t="shared" si="197"/>
        <v>0</v>
      </c>
      <c r="AU363" s="46">
        <f t="shared" si="188"/>
        <v>0</v>
      </c>
      <c r="AV363" s="51">
        <f t="shared" si="174"/>
        <v>1.3500000000000401E-2</v>
      </c>
      <c r="AW363" s="42">
        <f t="shared" si="175"/>
        <v>0</v>
      </c>
      <c r="AX363" s="43">
        <f t="shared" si="176"/>
        <v>1.3500000000000401E-2</v>
      </c>
      <c r="AY363" s="42">
        <f t="shared" si="167"/>
        <v>825</v>
      </c>
      <c r="AZ363" s="52">
        <f t="shared" si="168"/>
        <v>23.4</v>
      </c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  <c r="QN363" s="35"/>
      <c r="QO363" s="35"/>
      <c r="QP363" s="35"/>
      <c r="QQ363" s="35"/>
      <c r="QR363" s="35"/>
      <c r="QS363" s="35"/>
      <c r="QT363" s="35"/>
      <c r="QU363" s="35"/>
      <c r="QV363" s="35"/>
      <c r="QW363" s="35"/>
      <c r="QX363" s="35"/>
      <c r="QY363" s="35"/>
      <c r="QZ363" s="35"/>
      <c r="RA363" s="35"/>
      <c r="RB363" s="35"/>
      <c r="RC363" s="35"/>
      <c r="RD363" s="35"/>
      <c r="RE363" s="35"/>
      <c r="RF363" s="35"/>
      <c r="RG363" s="35"/>
      <c r="RH363" s="35"/>
      <c r="RI363" s="35"/>
      <c r="RJ363" s="35"/>
      <c r="RK363" s="35"/>
      <c r="RL363" s="35"/>
      <c r="RM363" s="35"/>
      <c r="RN363" s="35"/>
      <c r="RO363" s="35"/>
      <c r="RP363" s="35"/>
      <c r="RQ363" s="35"/>
      <c r="RR363" s="35"/>
      <c r="RS363" s="35"/>
      <c r="RT363" s="35"/>
      <c r="RU363" s="35"/>
      <c r="RV363" s="35"/>
      <c r="RW363" s="35"/>
      <c r="RX363" s="35"/>
      <c r="RY363" s="35"/>
      <c r="RZ363" s="35"/>
      <c r="SA363" s="35"/>
      <c r="SB363" s="35"/>
      <c r="SC363" s="35"/>
      <c r="SD363" s="35"/>
      <c r="SE363" s="35"/>
      <c r="SF363" s="35"/>
      <c r="SG363" s="35"/>
      <c r="SH363" s="35"/>
      <c r="SI363" s="35"/>
      <c r="SJ363" s="35"/>
      <c r="SK363" s="35"/>
      <c r="SL363" s="35"/>
      <c r="SM363" s="35"/>
      <c r="SN363" s="35"/>
      <c r="SO363" s="35"/>
      <c r="SP363" s="35"/>
      <c r="SQ363" s="35"/>
      <c r="SR363" s="35"/>
      <c r="SS363" s="35"/>
      <c r="ST363" s="35"/>
      <c r="SU363" s="35"/>
      <c r="SV363" s="35"/>
      <c r="SW363" s="35"/>
      <c r="SX363" s="35"/>
      <c r="SY363" s="35"/>
      <c r="SZ363" s="35"/>
      <c r="TA363" s="35"/>
      <c r="TB363" s="35"/>
      <c r="TC363" s="35"/>
      <c r="TD363" s="35"/>
      <c r="TE363" s="35"/>
      <c r="TF363" s="35"/>
      <c r="TG363" s="35"/>
      <c r="TH363" s="35"/>
      <c r="TI363" s="35"/>
      <c r="TJ363" s="35"/>
      <c r="TK363" s="35"/>
      <c r="TL363" s="35"/>
      <c r="TM363" s="35"/>
      <c r="TN363" s="35"/>
      <c r="TO363" s="35"/>
      <c r="TP363" s="35"/>
      <c r="TQ363" s="35"/>
      <c r="TR363" s="35"/>
      <c r="TS363" s="35"/>
      <c r="TT363" s="35"/>
      <c r="TU363" s="35"/>
      <c r="TV363" s="35"/>
      <c r="TW363" s="35"/>
      <c r="TX363" s="35"/>
      <c r="TY363" s="35"/>
      <c r="TZ363" s="35"/>
      <c r="UA363" s="35"/>
      <c r="UB363" s="35"/>
      <c r="UC363" s="35"/>
      <c r="UD363" s="35"/>
      <c r="UE363" s="35"/>
      <c r="UF363" s="35"/>
      <c r="UG363" s="35"/>
      <c r="UH363" s="35"/>
      <c r="UI363" s="35"/>
      <c r="UJ363" s="35"/>
      <c r="UK363" s="35"/>
      <c r="UL363" s="35"/>
      <c r="UM363" s="35"/>
      <c r="UN363" s="35"/>
      <c r="UO363" s="35"/>
      <c r="UP363" s="35"/>
      <c r="UQ363" s="35"/>
      <c r="UR363" s="35"/>
      <c r="US363" s="35"/>
      <c r="UT363" s="35"/>
      <c r="UU363" s="35"/>
      <c r="UV363" s="35"/>
      <c r="UW363" s="35"/>
      <c r="UX363" s="35"/>
      <c r="UY363" s="35"/>
      <c r="UZ363" s="35"/>
      <c r="VA363" s="35"/>
      <c r="VB363" s="35"/>
      <c r="VC363" s="35"/>
      <c r="VD363" s="35"/>
      <c r="VE363" s="35"/>
      <c r="VF363" s="35"/>
      <c r="VG363" s="35"/>
      <c r="VH363" s="35"/>
      <c r="VI363" s="35"/>
      <c r="VJ363" s="35"/>
      <c r="VK363" s="35"/>
      <c r="VL363" s="35"/>
      <c r="VM363" s="35"/>
      <c r="VN363" s="35"/>
      <c r="VO363" s="35"/>
      <c r="VP363" s="35"/>
      <c r="VQ363" s="35"/>
      <c r="VR363" s="35"/>
      <c r="VS363" s="35"/>
      <c r="VT363" s="35"/>
      <c r="VU363" s="35"/>
      <c r="VV363" s="35"/>
      <c r="VW363" s="35"/>
      <c r="VX363" s="35"/>
      <c r="VY363" s="35"/>
      <c r="VZ363" s="35"/>
      <c r="WA363" s="35"/>
      <c r="WB363" s="35"/>
      <c r="WC363" s="35"/>
      <c r="WD363" s="35"/>
      <c r="WE363" s="35"/>
      <c r="WF363" s="35"/>
      <c r="WG363" s="35"/>
      <c r="WH363" s="35"/>
      <c r="WI363" s="35"/>
      <c r="WJ363" s="35"/>
      <c r="WK363" s="35"/>
      <c r="WL363" s="35"/>
      <c r="WM363" s="35"/>
      <c r="WN363" s="35"/>
      <c r="WO363" s="35"/>
      <c r="WP363" s="35"/>
      <c r="WQ363" s="35"/>
      <c r="WR363" s="35"/>
      <c r="WS363" s="35"/>
      <c r="WT363" s="35"/>
      <c r="WU363" s="35"/>
      <c r="WV363" s="35"/>
      <c r="WW363" s="35"/>
      <c r="WX363" s="35"/>
      <c r="WY363" s="35"/>
      <c r="WZ363" s="35"/>
      <c r="XA363" s="35"/>
      <c r="XB363" s="35"/>
      <c r="XC363" s="35"/>
      <c r="XD363" s="35"/>
      <c r="XE363" s="35"/>
      <c r="XF363" s="35"/>
      <c r="XG363" s="35"/>
      <c r="XH363" s="35"/>
      <c r="XI363" s="35"/>
      <c r="XJ363" s="35"/>
      <c r="XK363" s="35"/>
      <c r="XL363" s="35"/>
      <c r="XM363" s="35"/>
      <c r="XN363" s="35"/>
      <c r="XO363" s="35"/>
      <c r="XP363" s="35"/>
      <c r="XQ363" s="35"/>
      <c r="XR363" s="35"/>
      <c r="XS363" s="35"/>
      <c r="XT363" s="35"/>
      <c r="XU363" s="35"/>
      <c r="XV363" s="35"/>
      <c r="XW363" s="35"/>
      <c r="XX363" s="35"/>
      <c r="XY363" s="35"/>
      <c r="XZ363" s="35"/>
      <c r="YA363" s="35"/>
      <c r="YB363" s="35"/>
      <c r="YC363" s="35"/>
      <c r="YD363" s="35"/>
      <c r="YE363" s="35"/>
      <c r="YF363" s="35"/>
      <c r="YG363" s="35"/>
      <c r="YH363" s="35"/>
      <c r="YI363" s="35"/>
      <c r="YJ363" s="35"/>
      <c r="YK363" s="35"/>
      <c r="YL363" s="35"/>
      <c r="YM363" s="35"/>
      <c r="YN363" s="35"/>
      <c r="YO363" s="35"/>
      <c r="YP363" s="35"/>
      <c r="YQ363" s="35"/>
      <c r="YR363" s="35"/>
      <c r="YS363" s="35"/>
      <c r="YT363" s="35"/>
      <c r="YU363" s="35"/>
      <c r="YV363" s="35"/>
      <c r="YW363" s="35"/>
      <c r="YX363" s="35"/>
      <c r="YY363" s="35"/>
      <c r="YZ363" s="35"/>
      <c r="ZA363" s="35"/>
      <c r="ZB363" s="35"/>
      <c r="ZC363" s="35"/>
      <c r="ZD363" s="35"/>
      <c r="ZE363" s="35"/>
      <c r="ZF363" s="35"/>
      <c r="ZG363" s="35"/>
      <c r="ZH363" s="35"/>
      <c r="ZI363" s="35"/>
      <c r="ZJ363" s="35"/>
      <c r="ZK363" s="35"/>
      <c r="ZL363" s="35"/>
      <c r="ZM363" s="35"/>
      <c r="ZN363" s="35"/>
      <c r="ZO363" s="35"/>
      <c r="ZP363" s="35"/>
      <c r="ZQ363" s="35"/>
      <c r="ZR363" s="35"/>
      <c r="ZS363" s="35"/>
      <c r="ZT363" s="35"/>
      <c r="ZU363" s="35"/>
      <c r="ZV363" s="35"/>
      <c r="ZW363" s="35"/>
      <c r="ZX363" s="35"/>
      <c r="ZY363" s="35"/>
      <c r="ZZ363" s="35"/>
      <c r="AAA363" s="35"/>
      <c r="AAB363" s="35"/>
      <c r="AAC363" s="35"/>
      <c r="AAD363" s="35"/>
      <c r="AAE363" s="35"/>
      <c r="AAF363" s="35"/>
      <c r="AAG363" s="35"/>
      <c r="AAH363" s="35"/>
      <c r="AAI363" s="35"/>
      <c r="AAJ363" s="35"/>
      <c r="AAK363" s="35"/>
      <c r="AAL363" s="35"/>
      <c r="AAM363" s="35"/>
      <c r="AAN363" s="35"/>
      <c r="AAO363" s="35"/>
      <c r="AAP363" s="35"/>
      <c r="AAQ363" s="35"/>
      <c r="AAR363" s="35"/>
      <c r="AAS363" s="35"/>
      <c r="AAT363" s="35"/>
      <c r="AAU363" s="35"/>
      <c r="AAV363" s="35"/>
      <c r="AAW363" s="35"/>
      <c r="AAX363" s="35"/>
      <c r="AAY363" s="35"/>
      <c r="AAZ363" s="35"/>
      <c r="ABA363" s="35"/>
      <c r="ABB363" s="35"/>
      <c r="ABC363" s="35"/>
      <c r="ABD363" s="35"/>
      <c r="ABE363" s="35"/>
      <c r="ABF363" s="35"/>
      <c r="ABG363" s="35"/>
      <c r="ABH363" s="35"/>
      <c r="ABI363" s="35"/>
      <c r="ABJ363" s="35"/>
      <c r="ABK363" s="35"/>
      <c r="ABL363" s="35"/>
      <c r="ABM363" s="35"/>
      <c r="ABN363" s="35"/>
      <c r="ABO363" s="35"/>
      <c r="ABP363" s="35"/>
      <c r="ABQ363" s="35"/>
      <c r="ABR363" s="35"/>
      <c r="ABS363" s="35"/>
      <c r="ABT363" s="35"/>
      <c r="ABU363" s="35"/>
      <c r="ABV363" s="35"/>
      <c r="ABW363" s="35"/>
      <c r="ABX363" s="35"/>
      <c r="ABY363" s="35"/>
      <c r="ABZ363" s="35"/>
      <c r="ACA363" s="35"/>
      <c r="ACB363" s="35"/>
      <c r="ACC363" s="35"/>
      <c r="ACD363" s="35"/>
      <c r="ACE363" s="35"/>
      <c r="ACF363" s="35"/>
      <c r="ACG363" s="35"/>
      <c r="ACH363" s="35"/>
      <c r="ACI363" s="35"/>
      <c r="ACJ363" s="35"/>
      <c r="ACK363" s="35"/>
      <c r="ACL363" s="35"/>
      <c r="ACM363" s="35"/>
      <c r="ACN363" s="35"/>
      <c r="ACO363" s="35"/>
      <c r="ACP363" s="35"/>
      <c r="ACQ363" s="35"/>
      <c r="ACR363" s="35"/>
      <c r="ACS363" s="35"/>
      <c r="ACT363" s="35"/>
      <c r="ACU363" s="35"/>
      <c r="ACV363" s="35"/>
      <c r="ACW363" s="35"/>
      <c r="ACX363" s="35"/>
      <c r="ACY363" s="35"/>
      <c r="ACZ363" s="35"/>
      <c r="ADA363" s="35"/>
      <c r="ADB363" s="35"/>
      <c r="ADC363" s="35"/>
      <c r="ADD363" s="35"/>
      <c r="ADE363" s="35"/>
      <c r="ADF363" s="35"/>
      <c r="ADG363" s="35"/>
      <c r="ADH363" s="35"/>
      <c r="ADI363" s="35"/>
      <c r="ADJ363" s="35"/>
      <c r="ADK363" s="35"/>
      <c r="ADL363" s="35"/>
      <c r="ADM363" s="35"/>
      <c r="ADN363" s="35"/>
      <c r="ADO363" s="35"/>
      <c r="ADP363" s="35"/>
      <c r="ADQ363" s="35"/>
      <c r="ADR363" s="35"/>
      <c r="ADS363" s="35"/>
      <c r="ADT363" s="35"/>
      <c r="ADU363" s="35"/>
      <c r="ADV363" s="35"/>
      <c r="ADW363" s="35"/>
      <c r="ADX363" s="35"/>
      <c r="ADY363" s="35"/>
      <c r="ADZ363" s="35"/>
      <c r="AEA363" s="35"/>
      <c r="AEB363" s="35"/>
      <c r="AEC363" s="35"/>
      <c r="AED363" s="35"/>
      <c r="AEE363" s="35"/>
      <c r="AEF363" s="35"/>
      <c r="AEG363" s="35"/>
      <c r="AEH363" s="35"/>
      <c r="AEI363" s="35"/>
      <c r="AEJ363" s="35"/>
      <c r="AEK363" s="35"/>
      <c r="AEL363" s="35"/>
      <c r="AEM363" s="35"/>
      <c r="AEN363" s="35"/>
      <c r="AEO363" s="35"/>
      <c r="AEP363" s="35"/>
      <c r="AEQ363" s="35"/>
      <c r="AER363" s="35"/>
      <c r="AES363" s="35"/>
      <c r="AET363" s="35"/>
      <c r="AEU363" s="35"/>
      <c r="AEV363" s="35"/>
      <c r="AEW363" s="35"/>
      <c r="AEX363" s="35"/>
      <c r="AEY363" s="35"/>
      <c r="AEZ363" s="35"/>
      <c r="AFA363" s="35"/>
      <c r="AFB363" s="35"/>
      <c r="AFC363" s="35"/>
      <c r="AFD363" s="35"/>
      <c r="AFE363" s="35"/>
      <c r="AFF363" s="35"/>
      <c r="AFG363" s="35"/>
      <c r="AFH363" s="35"/>
      <c r="AFI363" s="35"/>
      <c r="AFJ363" s="35"/>
      <c r="AFK363" s="35"/>
      <c r="AFL363" s="35"/>
      <c r="AFM363" s="35"/>
      <c r="AFN363" s="35"/>
      <c r="AFO363" s="35"/>
      <c r="AFP363" s="35"/>
      <c r="AFQ363" s="35"/>
      <c r="AFR363" s="35"/>
      <c r="AFS363" s="35"/>
      <c r="AFT363" s="35"/>
      <c r="AFU363" s="35"/>
      <c r="AFV363" s="35"/>
      <c r="AFW363" s="35"/>
      <c r="AFX363" s="35"/>
      <c r="AFY363" s="35"/>
      <c r="AFZ363" s="35"/>
      <c r="AGA363" s="35"/>
      <c r="AGB363" s="35"/>
      <c r="AGC363" s="35"/>
      <c r="AGD363" s="35"/>
      <c r="AGE363" s="35"/>
      <c r="AGF363" s="35"/>
      <c r="AGG363" s="35"/>
      <c r="AGH363" s="35"/>
      <c r="AGI363" s="35"/>
      <c r="AGJ363" s="35"/>
      <c r="AGK363" s="35"/>
      <c r="AGL363" s="35"/>
      <c r="AGM363" s="35"/>
      <c r="AGN363" s="35"/>
      <c r="AGO363" s="35"/>
      <c r="AGP363" s="35"/>
      <c r="AGQ363" s="35"/>
      <c r="AGR363" s="35"/>
      <c r="AGS363" s="35"/>
      <c r="AGT363" s="35"/>
      <c r="AGU363" s="35"/>
      <c r="AGV363" s="35"/>
      <c r="AGW363" s="35"/>
      <c r="AGX363" s="35"/>
      <c r="AGY363" s="35"/>
      <c r="AGZ363" s="35"/>
      <c r="AHA363" s="35"/>
      <c r="AHB363" s="35"/>
      <c r="AHC363" s="35"/>
      <c r="AHD363" s="35"/>
      <c r="AHE363" s="35"/>
      <c r="AHF363" s="35"/>
      <c r="AHG363" s="35"/>
      <c r="AHH363" s="35"/>
      <c r="AHI363" s="35"/>
      <c r="AHJ363" s="35"/>
      <c r="AHK363" s="35"/>
      <c r="AHL363" s="35"/>
      <c r="AHM363" s="35"/>
      <c r="AHN363" s="35"/>
      <c r="AHO363" s="35"/>
      <c r="AHP363" s="35"/>
      <c r="AHQ363" s="35"/>
      <c r="AHR363" s="35"/>
      <c r="AHS363" s="35"/>
      <c r="AHT363" s="35"/>
      <c r="AHU363" s="35"/>
      <c r="AHV363" s="35"/>
      <c r="AHW363" s="35"/>
      <c r="AHX363" s="35"/>
      <c r="AHY363" s="35"/>
      <c r="AHZ363" s="35"/>
      <c r="AIA363" s="35"/>
      <c r="AIB363" s="35"/>
      <c r="AIC363" s="35"/>
      <c r="AID363" s="35"/>
      <c r="AIE363" s="35"/>
      <c r="AIF363" s="35"/>
      <c r="AIG363" s="35"/>
      <c r="AIH363" s="35"/>
      <c r="AII363" s="35"/>
      <c r="AIJ363" s="35"/>
      <c r="AIK363" s="35"/>
      <c r="AIL363" s="35"/>
      <c r="AIM363" s="35"/>
      <c r="AIN363" s="35"/>
      <c r="AIO363" s="35"/>
      <c r="AIP363" s="35"/>
      <c r="AIQ363" s="35"/>
      <c r="AIR363" s="35"/>
      <c r="AIS363" s="35"/>
      <c r="AIT363" s="35"/>
      <c r="AIU363" s="35"/>
      <c r="AIV363" s="35"/>
      <c r="AIW363" s="35"/>
      <c r="AIX363" s="35"/>
      <c r="AIY363" s="35"/>
      <c r="AIZ363" s="35"/>
      <c r="AJA363" s="35"/>
      <c r="AJB363" s="35"/>
      <c r="AJC363" s="35"/>
      <c r="AJD363" s="35"/>
      <c r="AJE363" s="35"/>
      <c r="AJF363" s="35"/>
      <c r="AJG363" s="35"/>
      <c r="AJH363" s="35"/>
      <c r="AJI363" s="35"/>
      <c r="AJJ363" s="35"/>
      <c r="AJK363" s="35"/>
      <c r="AJL363" s="35"/>
      <c r="AJM363" s="35"/>
      <c r="AJN363" s="35"/>
      <c r="AJO363" s="35"/>
      <c r="AJP363" s="35"/>
      <c r="AJQ363" s="35"/>
      <c r="AJR363" s="35"/>
      <c r="AJS363" s="35"/>
      <c r="AJT363" s="35"/>
      <c r="AJU363" s="35"/>
      <c r="AJV363" s="35"/>
      <c r="AJW363" s="35"/>
      <c r="AJX363" s="35"/>
      <c r="AJY363" s="35"/>
      <c r="AJZ363" s="35"/>
      <c r="AKA363" s="35"/>
      <c r="AKB363" s="35"/>
      <c r="AKC363" s="35"/>
      <c r="AKD363" s="35"/>
      <c r="AKE363" s="35"/>
      <c r="AKF363" s="35"/>
      <c r="AKG363" s="35"/>
      <c r="AKH363" s="35"/>
      <c r="AKI363" s="35"/>
      <c r="AKJ363" s="35"/>
      <c r="AKK363" s="35"/>
      <c r="AKL363" s="35"/>
      <c r="AKM363" s="35"/>
      <c r="AKN363" s="35"/>
      <c r="AKO363" s="35"/>
      <c r="AKP363" s="35"/>
      <c r="AKQ363" s="35"/>
      <c r="AKR363" s="35"/>
      <c r="AKS363" s="35"/>
      <c r="AKT363" s="35"/>
      <c r="AKU363" s="35"/>
      <c r="AKV363" s="35"/>
      <c r="AKW363" s="35"/>
      <c r="AKX363" s="35"/>
      <c r="AKY363" s="35"/>
      <c r="AKZ363" s="35"/>
      <c r="ALA363" s="35"/>
      <c r="ALB363" s="35"/>
      <c r="ALC363" s="35"/>
      <c r="ALD363" s="35"/>
      <c r="ALE363" s="35"/>
      <c r="ALF363" s="35"/>
      <c r="ALG363" s="35"/>
      <c r="ALH363" s="35"/>
      <c r="ALI363" s="35"/>
      <c r="ALJ363" s="35"/>
      <c r="ALK363" s="35"/>
      <c r="ALL363" s="35"/>
      <c r="ALM363" s="35"/>
      <c r="ALN363" s="35"/>
      <c r="ALO363" s="35"/>
      <c r="ALP363" s="35"/>
      <c r="ALQ363" s="35"/>
      <c r="ALR363" s="35"/>
      <c r="ALS363" s="35"/>
      <c r="ALT363" s="35"/>
      <c r="ALU363" s="35"/>
      <c r="ALV363" s="35"/>
      <c r="ALW363" s="35"/>
      <c r="ALX363" s="35"/>
      <c r="ALY363" s="35"/>
      <c r="ALZ363" s="35"/>
      <c r="AMA363" s="35"/>
    </row>
    <row r="364" spans="14:1015">
      <c r="N364" s="3">
        <f>Y364*info!T$4+AC364*info!T$5+AG364*info!T$6+AK364*info!T$7+N363</f>
        <v>12.003599999999985</v>
      </c>
      <c r="P364" s="45">
        <v>324</v>
      </c>
      <c r="Q364" s="131"/>
      <c r="R364" s="131"/>
      <c r="S364" s="161">
        <f t="shared" si="189"/>
        <v>6.1015810276679863E-2</v>
      </c>
      <c r="T364" s="169">
        <f>AA363*$AA$30*$AA$34*(1-$AA$32)+AE363*$AE$30*$AE$34*(1-$AE$32)+AI363*$AI$30*$AI$34*(1-$AI$32)+AM363*$AM$30*$AM$34*(1-$AM$32)+AQ363*$AQ$30*$AQ$34*(1-$AQ$32)+AU363*$AU$30*$AU$34*(1-$AU$32)+Q364-R364+AW363+AX363+Advance!G338</f>
        <v>0.59850000000000037</v>
      </c>
      <c r="U364" s="132">
        <f t="shared" si="166"/>
        <v>0</v>
      </c>
      <c r="V364" s="165">
        <f t="shared" si="177"/>
        <v>0.59850000000000037</v>
      </c>
      <c r="W364" s="166">
        <f t="shared" si="190"/>
        <v>23.507999999999999</v>
      </c>
      <c r="X364" s="49"/>
      <c r="Y364" s="42">
        <f t="shared" si="169"/>
        <v>0</v>
      </c>
      <c r="Z364" s="46">
        <f t="shared" si="191"/>
        <v>0</v>
      </c>
      <c r="AA364" s="47">
        <f t="shared" si="178"/>
        <v>50</v>
      </c>
      <c r="AB364" s="48">
        <f t="shared" si="179"/>
        <v>0.59850000000000037</v>
      </c>
      <c r="AC364" s="49">
        <f t="shared" si="180"/>
        <v>0</v>
      </c>
      <c r="AD364" s="46">
        <f t="shared" si="192"/>
        <v>0</v>
      </c>
      <c r="AE364" s="46">
        <f t="shared" si="181"/>
        <v>100</v>
      </c>
      <c r="AF364" s="50">
        <f t="shared" si="170"/>
        <v>0.59850000000000037</v>
      </c>
      <c r="AG364" s="42">
        <f t="shared" si="193"/>
        <v>0</v>
      </c>
      <c r="AH364" s="46">
        <f t="shared" si="194"/>
        <v>0</v>
      </c>
      <c r="AI364" s="46">
        <f t="shared" si="182"/>
        <v>200</v>
      </c>
      <c r="AJ364" s="50">
        <f t="shared" si="171"/>
        <v>0.59850000000000037</v>
      </c>
      <c r="AK364" s="42">
        <f t="shared" si="183"/>
        <v>16</v>
      </c>
      <c r="AL364" s="46">
        <f t="shared" si="195"/>
        <v>-13</v>
      </c>
      <c r="AM364" s="46">
        <f t="shared" si="184"/>
        <v>478</v>
      </c>
      <c r="AN364" s="50">
        <f t="shared" si="172"/>
        <v>2.2500000000000409E-2</v>
      </c>
      <c r="AO364" s="42">
        <f t="shared" si="185"/>
        <v>0</v>
      </c>
      <c r="AP364" s="46">
        <f t="shared" si="196"/>
        <v>0</v>
      </c>
      <c r="AQ364" s="46">
        <f t="shared" si="186"/>
        <v>0</v>
      </c>
      <c r="AR364" s="50">
        <f t="shared" si="173"/>
        <v>2.2500000000000409E-2</v>
      </c>
      <c r="AS364" s="42">
        <f t="shared" si="187"/>
        <v>0</v>
      </c>
      <c r="AT364" s="46">
        <f t="shared" si="197"/>
        <v>0</v>
      </c>
      <c r="AU364" s="46">
        <f t="shared" si="188"/>
        <v>0</v>
      </c>
      <c r="AV364" s="51">
        <f t="shared" si="174"/>
        <v>2.2500000000000409E-2</v>
      </c>
      <c r="AW364" s="42">
        <f t="shared" si="175"/>
        <v>0</v>
      </c>
      <c r="AX364" s="43">
        <f t="shared" si="176"/>
        <v>2.2500000000000409E-2</v>
      </c>
      <c r="AY364" s="42">
        <f t="shared" si="167"/>
        <v>828</v>
      </c>
      <c r="AZ364" s="52">
        <f t="shared" si="168"/>
        <v>23.507999999999999</v>
      </c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  <c r="QN364" s="35"/>
      <c r="QO364" s="35"/>
      <c r="QP364" s="35"/>
      <c r="QQ364" s="35"/>
      <c r="QR364" s="35"/>
      <c r="QS364" s="35"/>
      <c r="QT364" s="35"/>
      <c r="QU364" s="35"/>
      <c r="QV364" s="35"/>
      <c r="QW364" s="35"/>
      <c r="QX364" s="35"/>
      <c r="QY364" s="35"/>
      <c r="QZ364" s="35"/>
      <c r="RA364" s="35"/>
      <c r="RB364" s="35"/>
      <c r="RC364" s="35"/>
      <c r="RD364" s="35"/>
      <c r="RE364" s="35"/>
      <c r="RF364" s="35"/>
      <c r="RG364" s="35"/>
      <c r="RH364" s="35"/>
      <c r="RI364" s="35"/>
      <c r="RJ364" s="35"/>
      <c r="RK364" s="35"/>
      <c r="RL364" s="35"/>
      <c r="RM364" s="35"/>
      <c r="RN364" s="35"/>
      <c r="RO364" s="35"/>
      <c r="RP364" s="35"/>
      <c r="RQ364" s="35"/>
      <c r="RR364" s="35"/>
      <c r="RS364" s="35"/>
      <c r="RT364" s="35"/>
      <c r="RU364" s="35"/>
      <c r="RV364" s="35"/>
      <c r="RW364" s="35"/>
      <c r="RX364" s="35"/>
      <c r="RY364" s="35"/>
      <c r="RZ364" s="35"/>
      <c r="SA364" s="35"/>
      <c r="SB364" s="35"/>
      <c r="SC364" s="35"/>
      <c r="SD364" s="35"/>
      <c r="SE364" s="35"/>
      <c r="SF364" s="35"/>
      <c r="SG364" s="35"/>
      <c r="SH364" s="35"/>
      <c r="SI364" s="35"/>
      <c r="SJ364" s="35"/>
      <c r="SK364" s="35"/>
      <c r="SL364" s="35"/>
      <c r="SM364" s="35"/>
      <c r="SN364" s="35"/>
      <c r="SO364" s="35"/>
      <c r="SP364" s="35"/>
      <c r="SQ364" s="35"/>
      <c r="SR364" s="35"/>
      <c r="SS364" s="35"/>
      <c r="ST364" s="35"/>
      <c r="SU364" s="35"/>
      <c r="SV364" s="35"/>
      <c r="SW364" s="35"/>
      <c r="SX364" s="35"/>
      <c r="SY364" s="35"/>
      <c r="SZ364" s="35"/>
      <c r="TA364" s="35"/>
      <c r="TB364" s="35"/>
      <c r="TC364" s="35"/>
      <c r="TD364" s="35"/>
      <c r="TE364" s="35"/>
      <c r="TF364" s="35"/>
      <c r="TG364" s="35"/>
      <c r="TH364" s="35"/>
      <c r="TI364" s="35"/>
      <c r="TJ364" s="35"/>
      <c r="TK364" s="35"/>
      <c r="TL364" s="35"/>
      <c r="TM364" s="35"/>
      <c r="TN364" s="35"/>
      <c r="TO364" s="35"/>
      <c r="TP364" s="35"/>
      <c r="TQ364" s="35"/>
      <c r="TR364" s="35"/>
      <c r="TS364" s="35"/>
      <c r="TT364" s="35"/>
      <c r="TU364" s="35"/>
      <c r="TV364" s="35"/>
      <c r="TW364" s="35"/>
      <c r="TX364" s="35"/>
      <c r="TY364" s="35"/>
      <c r="TZ364" s="35"/>
      <c r="UA364" s="35"/>
      <c r="UB364" s="35"/>
      <c r="UC364" s="35"/>
      <c r="UD364" s="35"/>
      <c r="UE364" s="35"/>
      <c r="UF364" s="35"/>
      <c r="UG364" s="35"/>
      <c r="UH364" s="35"/>
      <c r="UI364" s="35"/>
      <c r="UJ364" s="35"/>
      <c r="UK364" s="35"/>
      <c r="UL364" s="35"/>
      <c r="UM364" s="35"/>
      <c r="UN364" s="35"/>
      <c r="UO364" s="35"/>
      <c r="UP364" s="35"/>
      <c r="UQ364" s="35"/>
      <c r="UR364" s="35"/>
      <c r="US364" s="35"/>
      <c r="UT364" s="35"/>
      <c r="UU364" s="35"/>
      <c r="UV364" s="35"/>
      <c r="UW364" s="35"/>
      <c r="UX364" s="35"/>
      <c r="UY364" s="35"/>
      <c r="UZ364" s="35"/>
      <c r="VA364" s="35"/>
      <c r="VB364" s="35"/>
      <c r="VC364" s="35"/>
      <c r="VD364" s="35"/>
      <c r="VE364" s="35"/>
      <c r="VF364" s="35"/>
      <c r="VG364" s="35"/>
      <c r="VH364" s="35"/>
      <c r="VI364" s="35"/>
      <c r="VJ364" s="35"/>
      <c r="VK364" s="35"/>
      <c r="VL364" s="35"/>
      <c r="VM364" s="35"/>
      <c r="VN364" s="35"/>
      <c r="VO364" s="35"/>
      <c r="VP364" s="35"/>
      <c r="VQ364" s="35"/>
      <c r="VR364" s="35"/>
      <c r="VS364" s="35"/>
      <c r="VT364" s="35"/>
      <c r="VU364" s="35"/>
      <c r="VV364" s="35"/>
      <c r="VW364" s="35"/>
      <c r="VX364" s="35"/>
      <c r="VY364" s="35"/>
      <c r="VZ364" s="35"/>
      <c r="WA364" s="35"/>
      <c r="WB364" s="35"/>
      <c r="WC364" s="35"/>
      <c r="WD364" s="35"/>
      <c r="WE364" s="35"/>
      <c r="WF364" s="35"/>
      <c r="WG364" s="35"/>
      <c r="WH364" s="35"/>
      <c r="WI364" s="35"/>
      <c r="WJ364" s="35"/>
      <c r="WK364" s="35"/>
      <c r="WL364" s="35"/>
      <c r="WM364" s="35"/>
      <c r="WN364" s="35"/>
      <c r="WO364" s="35"/>
      <c r="WP364" s="35"/>
      <c r="WQ364" s="35"/>
      <c r="WR364" s="35"/>
      <c r="WS364" s="35"/>
      <c r="WT364" s="35"/>
      <c r="WU364" s="35"/>
      <c r="WV364" s="35"/>
      <c r="WW364" s="35"/>
      <c r="WX364" s="35"/>
      <c r="WY364" s="35"/>
      <c r="WZ364" s="35"/>
      <c r="XA364" s="35"/>
      <c r="XB364" s="35"/>
      <c r="XC364" s="35"/>
      <c r="XD364" s="35"/>
      <c r="XE364" s="35"/>
      <c r="XF364" s="35"/>
      <c r="XG364" s="35"/>
      <c r="XH364" s="35"/>
      <c r="XI364" s="35"/>
      <c r="XJ364" s="35"/>
      <c r="XK364" s="35"/>
      <c r="XL364" s="35"/>
      <c r="XM364" s="35"/>
      <c r="XN364" s="35"/>
      <c r="XO364" s="35"/>
      <c r="XP364" s="35"/>
      <c r="XQ364" s="35"/>
      <c r="XR364" s="35"/>
      <c r="XS364" s="35"/>
      <c r="XT364" s="35"/>
      <c r="XU364" s="35"/>
      <c r="XV364" s="35"/>
      <c r="XW364" s="35"/>
      <c r="XX364" s="35"/>
      <c r="XY364" s="35"/>
      <c r="XZ364" s="35"/>
      <c r="YA364" s="35"/>
      <c r="YB364" s="35"/>
      <c r="YC364" s="35"/>
      <c r="YD364" s="35"/>
      <c r="YE364" s="35"/>
      <c r="YF364" s="35"/>
      <c r="YG364" s="35"/>
      <c r="YH364" s="35"/>
      <c r="YI364" s="35"/>
      <c r="YJ364" s="35"/>
      <c r="YK364" s="35"/>
      <c r="YL364" s="35"/>
      <c r="YM364" s="35"/>
      <c r="YN364" s="35"/>
      <c r="YO364" s="35"/>
      <c r="YP364" s="35"/>
      <c r="YQ364" s="35"/>
      <c r="YR364" s="35"/>
      <c r="YS364" s="35"/>
      <c r="YT364" s="35"/>
      <c r="YU364" s="35"/>
      <c r="YV364" s="35"/>
      <c r="YW364" s="35"/>
      <c r="YX364" s="35"/>
      <c r="YY364" s="35"/>
      <c r="YZ364" s="35"/>
      <c r="ZA364" s="35"/>
      <c r="ZB364" s="35"/>
      <c r="ZC364" s="35"/>
      <c r="ZD364" s="35"/>
      <c r="ZE364" s="35"/>
      <c r="ZF364" s="35"/>
      <c r="ZG364" s="35"/>
      <c r="ZH364" s="35"/>
      <c r="ZI364" s="35"/>
      <c r="ZJ364" s="35"/>
      <c r="ZK364" s="35"/>
      <c r="ZL364" s="35"/>
      <c r="ZM364" s="35"/>
      <c r="ZN364" s="35"/>
      <c r="ZO364" s="35"/>
      <c r="ZP364" s="35"/>
      <c r="ZQ364" s="35"/>
      <c r="ZR364" s="35"/>
      <c r="ZS364" s="35"/>
      <c r="ZT364" s="35"/>
      <c r="ZU364" s="35"/>
      <c r="ZV364" s="35"/>
      <c r="ZW364" s="35"/>
      <c r="ZX364" s="35"/>
      <c r="ZY364" s="35"/>
      <c r="ZZ364" s="35"/>
      <c r="AAA364" s="35"/>
      <c r="AAB364" s="35"/>
      <c r="AAC364" s="35"/>
      <c r="AAD364" s="35"/>
      <c r="AAE364" s="35"/>
      <c r="AAF364" s="35"/>
      <c r="AAG364" s="35"/>
      <c r="AAH364" s="35"/>
      <c r="AAI364" s="35"/>
      <c r="AAJ364" s="35"/>
      <c r="AAK364" s="35"/>
      <c r="AAL364" s="35"/>
      <c r="AAM364" s="35"/>
      <c r="AAN364" s="35"/>
      <c r="AAO364" s="35"/>
      <c r="AAP364" s="35"/>
      <c r="AAQ364" s="35"/>
      <c r="AAR364" s="35"/>
      <c r="AAS364" s="35"/>
      <c r="AAT364" s="35"/>
      <c r="AAU364" s="35"/>
      <c r="AAV364" s="35"/>
      <c r="AAW364" s="35"/>
      <c r="AAX364" s="35"/>
      <c r="AAY364" s="35"/>
      <c r="AAZ364" s="35"/>
      <c r="ABA364" s="35"/>
      <c r="ABB364" s="35"/>
      <c r="ABC364" s="35"/>
      <c r="ABD364" s="35"/>
      <c r="ABE364" s="35"/>
      <c r="ABF364" s="35"/>
      <c r="ABG364" s="35"/>
      <c r="ABH364" s="35"/>
      <c r="ABI364" s="35"/>
      <c r="ABJ364" s="35"/>
      <c r="ABK364" s="35"/>
      <c r="ABL364" s="35"/>
      <c r="ABM364" s="35"/>
      <c r="ABN364" s="35"/>
      <c r="ABO364" s="35"/>
      <c r="ABP364" s="35"/>
      <c r="ABQ364" s="35"/>
      <c r="ABR364" s="35"/>
      <c r="ABS364" s="35"/>
      <c r="ABT364" s="35"/>
      <c r="ABU364" s="35"/>
      <c r="ABV364" s="35"/>
      <c r="ABW364" s="35"/>
      <c r="ABX364" s="35"/>
      <c r="ABY364" s="35"/>
      <c r="ABZ364" s="35"/>
      <c r="ACA364" s="35"/>
      <c r="ACB364" s="35"/>
      <c r="ACC364" s="35"/>
      <c r="ACD364" s="35"/>
      <c r="ACE364" s="35"/>
      <c r="ACF364" s="35"/>
      <c r="ACG364" s="35"/>
      <c r="ACH364" s="35"/>
      <c r="ACI364" s="35"/>
      <c r="ACJ364" s="35"/>
      <c r="ACK364" s="35"/>
      <c r="ACL364" s="35"/>
      <c r="ACM364" s="35"/>
      <c r="ACN364" s="35"/>
      <c r="ACO364" s="35"/>
      <c r="ACP364" s="35"/>
      <c r="ACQ364" s="35"/>
      <c r="ACR364" s="35"/>
      <c r="ACS364" s="35"/>
      <c r="ACT364" s="35"/>
      <c r="ACU364" s="35"/>
      <c r="ACV364" s="35"/>
      <c r="ACW364" s="35"/>
      <c r="ACX364" s="35"/>
      <c r="ACY364" s="35"/>
      <c r="ACZ364" s="35"/>
      <c r="ADA364" s="35"/>
      <c r="ADB364" s="35"/>
      <c r="ADC364" s="35"/>
      <c r="ADD364" s="35"/>
      <c r="ADE364" s="35"/>
      <c r="ADF364" s="35"/>
      <c r="ADG364" s="35"/>
      <c r="ADH364" s="35"/>
      <c r="ADI364" s="35"/>
      <c r="ADJ364" s="35"/>
      <c r="ADK364" s="35"/>
      <c r="ADL364" s="35"/>
      <c r="ADM364" s="35"/>
      <c r="ADN364" s="35"/>
      <c r="ADO364" s="35"/>
      <c r="ADP364" s="35"/>
      <c r="ADQ364" s="35"/>
      <c r="ADR364" s="35"/>
      <c r="ADS364" s="35"/>
      <c r="ADT364" s="35"/>
      <c r="ADU364" s="35"/>
      <c r="ADV364" s="35"/>
      <c r="ADW364" s="35"/>
      <c r="ADX364" s="35"/>
      <c r="ADY364" s="35"/>
      <c r="ADZ364" s="35"/>
      <c r="AEA364" s="35"/>
      <c r="AEB364" s="35"/>
      <c r="AEC364" s="35"/>
      <c r="AED364" s="35"/>
      <c r="AEE364" s="35"/>
      <c r="AEF364" s="35"/>
      <c r="AEG364" s="35"/>
      <c r="AEH364" s="35"/>
      <c r="AEI364" s="35"/>
      <c r="AEJ364" s="35"/>
      <c r="AEK364" s="35"/>
      <c r="AEL364" s="35"/>
      <c r="AEM364" s="35"/>
      <c r="AEN364" s="35"/>
      <c r="AEO364" s="35"/>
      <c r="AEP364" s="35"/>
      <c r="AEQ364" s="35"/>
      <c r="AER364" s="35"/>
      <c r="AES364" s="35"/>
      <c r="AET364" s="35"/>
      <c r="AEU364" s="35"/>
      <c r="AEV364" s="35"/>
      <c r="AEW364" s="35"/>
      <c r="AEX364" s="35"/>
      <c r="AEY364" s="35"/>
      <c r="AEZ364" s="35"/>
      <c r="AFA364" s="35"/>
      <c r="AFB364" s="35"/>
      <c r="AFC364" s="35"/>
      <c r="AFD364" s="35"/>
      <c r="AFE364" s="35"/>
      <c r="AFF364" s="35"/>
      <c r="AFG364" s="35"/>
      <c r="AFH364" s="35"/>
      <c r="AFI364" s="35"/>
      <c r="AFJ364" s="35"/>
      <c r="AFK364" s="35"/>
      <c r="AFL364" s="35"/>
      <c r="AFM364" s="35"/>
      <c r="AFN364" s="35"/>
      <c r="AFO364" s="35"/>
      <c r="AFP364" s="35"/>
      <c r="AFQ364" s="35"/>
      <c r="AFR364" s="35"/>
      <c r="AFS364" s="35"/>
      <c r="AFT364" s="35"/>
      <c r="AFU364" s="35"/>
      <c r="AFV364" s="35"/>
      <c r="AFW364" s="35"/>
      <c r="AFX364" s="35"/>
      <c r="AFY364" s="35"/>
      <c r="AFZ364" s="35"/>
      <c r="AGA364" s="35"/>
      <c r="AGB364" s="35"/>
      <c r="AGC364" s="35"/>
      <c r="AGD364" s="35"/>
      <c r="AGE364" s="35"/>
      <c r="AGF364" s="35"/>
      <c r="AGG364" s="35"/>
      <c r="AGH364" s="35"/>
      <c r="AGI364" s="35"/>
      <c r="AGJ364" s="35"/>
      <c r="AGK364" s="35"/>
      <c r="AGL364" s="35"/>
      <c r="AGM364" s="35"/>
      <c r="AGN364" s="35"/>
      <c r="AGO364" s="35"/>
      <c r="AGP364" s="35"/>
      <c r="AGQ364" s="35"/>
      <c r="AGR364" s="35"/>
      <c r="AGS364" s="35"/>
      <c r="AGT364" s="35"/>
      <c r="AGU364" s="35"/>
      <c r="AGV364" s="35"/>
      <c r="AGW364" s="35"/>
      <c r="AGX364" s="35"/>
      <c r="AGY364" s="35"/>
      <c r="AGZ364" s="35"/>
      <c r="AHA364" s="35"/>
      <c r="AHB364" s="35"/>
      <c r="AHC364" s="35"/>
      <c r="AHD364" s="35"/>
      <c r="AHE364" s="35"/>
      <c r="AHF364" s="35"/>
      <c r="AHG364" s="35"/>
      <c r="AHH364" s="35"/>
      <c r="AHI364" s="35"/>
      <c r="AHJ364" s="35"/>
      <c r="AHK364" s="35"/>
      <c r="AHL364" s="35"/>
      <c r="AHM364" s="35"/>
      <c r="AHN364" s="35"/>
      <c r="AHO364" s="35"/>
      <c r="AHP364" s="35"/>
      <c r="AHQ364" s="35"/>
      <c r="AHR364" s="35"/>
      <c r="AHS364" s="35"/>
      <c r="AHT364" s="35"/>
      <c r="AHU364" s="35"/>
      <c r="AHV364" s="35"/>
      <c r="AHW364" s="35"/>
      <c r="AHX364" s="35"/>
      <c r="AHY364" s="35"/>
      <c r="AHZ364" s="35"/>
      <c r="AIA364" s="35"/>
      <c r="AIB364" s="35"/>
      <c r="AIC364" s="35"/>
      <c r="AID364" s="35"/>
      <c r="AIE364" s="35"/>
      <c r="AIF364" s="35"/>
      <c r="AIG364" s="35"/>
      <c r="AIH364" s="35"/>
      <c r="AII364" s="35"/>
      <c r="AIJ364" s="35"/>
      <c r="AIK364" s="35"/>
      <c r="AIL364" s="35"/>
      <c r="AIM364" s="35"/>
      <c r="AIN364" s="35"/>
      <c r="AIO364" s="35"/>
      <c r="AIP364" s="35"/>
      <c r="AIQ364" s="35"/>
      <c r="AIR364" s="35"/>
      <c r="AIS364" s="35"/>
      <c r="AIT364" s="35"/>
      <c r="AIU364" s="35"/>
      <c r="AIV364" s="35"/>
      <c r="AIW364" s="35"/>
      <c r="AIX364" s="35"/>
      <c r="AIY364" s="35"/>
      <c r="AIZ364" s="35"/>
      <c r="AJA364" s="35"/>
      <c r="AJB364" s="35"/>
      <c r="AJC364" s="35"/>
      <c r="AJD364" s="35"/>
      <c r="AJE364" s="35"/>
      <c r="AJF364" s="35"/>
      <c r="AJG364" s="35"/>
      <c r="AJH364" s="35"/>
      <c r="AJI364" s="35"/>
      <c r="AJJ364" s="35"/>
      <c r="AJK364" s="35"/>
      <c r="AJL364" s="35"/>
      <c r="AJM364" s="35"/>
      <c r="AJN364" s="35"/>
      <c r="AJO364" s="35"/>
      <c r="AJP364" s="35"/>
      <c r="AJQ364" s="35"/>
      <c r="AJR364" s="35"/>
      <c r="AJS364" s="35"/>
      <c r="AJT364" s="35"/>
      <c r="AJU364" s="35"/>
      <c r="AJV364" s="35"/>
      <c r="AJW364" s="35"/>
      <c r="AJX364" s="35"/>
      <c r="AJY364" s="35"/>
      <c r="AJZ364" s="35"/>
      <c r="AKA364" s="35"/>
      <c r="AKB364" s="35"/>
      <c r="AKC364" s="35"/>
      <c r="AKD364" s="35"/>
      <c r="AKE364" s="35"/>
      <c r="AKF364" s="35"/>
      <c r="AKG364" s="35"/>
      <c r="AKH364" s="35"/>
      <c r="AKI364" s="35"/>
      <c r="AKJ364" s="35"/>
      <c r="AKK364" s="35"/>
      <c r="AKL364" s="35"/>
      <c r="AKM364" s="35"/>
      <c r="AKN364" s="35"/>
      <c r="AKO364" s="35"/>
      <c r="AKP364" s="35"/>
      <c r="AKQ364" s="35"/>
      <c r="AKR364" s="35"/>
      <c r="AKS364" s="35"/>
      <c r="AKT364" s="35"/>
      <c r="AKU364" s="35"/>
      <c r="AKV364" s="35"/>
      <c r="AKW364" s="35"/>
      <c r="AKX364" s="35"/>
      <c r="AKY364" s="35"/>
      <c r="AKZ364" s="35"/>
      <c r="ALA364" s="35"/>
      <c r="ALB364" s="35"/>
      <c r="ALC364" s="35"/>
      <c r="ALD364" s="35"/>
      <c r="ALE364" s="35"/>
      <c r="ALF364" s="35"/>
      <c r="ALG364" s="35"/>
      <c r="ALH364" s="35"/>
      <c r="ALI364" s="35"/>
      <c r="ALJ364" s="35"/>
      <c r="ALK364" s="35"/>
      <c r="ALL364" s="35"/>
      <c r="ALM364" s="35"/>
      <c r="ALN364" s="35"/>
      <c r="ALO364" s="35"/>
      <c r="ALP364" s="35"/>
      <c r="ALQ364" s="35"/>
      <c r="ALR364" s="35"/>
      <c r="ALS364" s="35"/>
      <c r="ALT364" s="35"/>
      <c r="ALU364" s="35"/>
      <c r="ALV364" s="35"/>
      <c r="ALW364" s="35"/>
      <c r="ALX364" s="35"/>
      <c r="ALY364" s="35"/>
      <c r="ALZ364" s="35"/>
      <c r="AMA364" s="35"/>
    </row>
    <row r="365" spans="14:1015">
      <c r="N365" s="3">
        <f>Y365*info!T$4+AC365*info!T$5+AG365*info!T$6+AK365*info!T$7+N364</f>
        <v>12.061199999999985</v>
      </c>
      <c r="P365" s="45">
        <v>325</v>
      </c>
      <c r="Q365" s="131"/>
      <c r="R365" s="131"/>
      <c r="S365" s="161">
        <f t="shared" si="189"/>
        <v>6.1261264822134412E-2</v>
      </c>
      <c r="T365" s="169">
        <f>AA364*$AA$30*$AA$34*(1-$AA$32)+AE364*$AE$30*$AE$34*(1-$AE$32)+AI364*$AI$30*$AI$34*(1-$AI$32)+AM364*$AM$30*$AM$34*(1-$AM$32)+AQ364*$AQ$30*$AQ$34*(1-$AQ$32)+AU364*$AU$30*$AU$34*(1-$AU$32)+Q365-R365+AW364+AX364+Advance!G339</f>
        <v>0.61020000000000041</v>
      </c>
      <c r="U365" s="132">
        <f t="shared" ref="U365:U406" si="198">AA364*$AA$30*$AA$34*$AA$32+AE364*$AE$30*$AE$34*$AE$32+AI364*$AI$30*$AI$34*$AI$32+AM364*$AM$30*$AM$34*$AM$32+AQ364*$AQ$30*$AQ$34*$AQ$32+AU364*$AU$30*$AU$34*$AU$32</f>
        <v>0</v>
      </c>
      <c r="V365" s="165">
        <f t="shared" si="177"/>
        <v>0.61020000000000041</v>
      </c>
      <c r="W365" s="166">
        <f t="shared" si="190"/>
        <v>23.616</v>
      </c>
      <c r="X365" s="49"/>
      <c r="Y365" s="42">
        <f t="shared" si="169"/>
        <v>0</v>
      </c>
      <c r="Z365" s="46">
        <f t="shared" si="191"/>
        <v>0</v>
      </c>
      <c r="AA365" s="47">
        <f t="shared" si="178"/>
        <v>50</v>
      </c>
      <c r="AB365" s="48">
        <f t="shared" si="179"/>
        <v>0.61020000000000041</v>
      </c>
      <c r="AC365" s="49">
        <f t="shared" si="180"/>
        <v>0</v>
      </c>
      <c r="AD365" s="46">
        <f t="shared" si="192"/>
        <v>0</v>
      </c>
      <c r="AE365" s="46">
        <f t="shared" si="181"/>
        <v>100</v>
      </c>
      <c r="AF365" s="50">
        <f t="shared" si="170"/>
        <v>0.61020000000000041</v>
      </c>
      <c r="AG365" s="42">
        <f t="shared" si="193"/>
        <v>0</v>
      </c>
      <c r="AH365" s="46">
        <f t="shared" si="194"/>
        <v>0</v>
      </c>
      <c r="AI365" s="46">
        <f t="shared" si="182"/>
        <v>200</v>
      </c>
      <c r="AJ365" s="50">
        <f t="shared" si="171"/>
        <v>0.61020000000000041</v>
      </c>
      <c r="AK365" s="42">
        <f t="shared" si="183"/>
        <v>16</v>
      </c>
      <c r="AL365" s="46">
        <f t="shared" si="195"/>
        <v>-13</v>
      </c>
      <c r="AM365" s="46">
        <f t="shared" si="184"/>
        <v>481</v>
      </c>
      <c r="AN365" s="50">
        <f t="shared" si="172"/>
        <v>3.4200000000000452E-2</v>
      </c>
      <c r="AO365" s="42">
        <f t="shared" si="185"/>
        <v>0</v>
      </c>
      <c r="AP365" s="46">
        <f t="shared" si="196"/>
        <v>0</v>
      </c>
      <c r="AQ365" s="46">
        <f t="shared" si="186"/>
        <v>0</v>
      </c>
      <c r="AR365" s="50">
        <f t="shared" si="173"/>
        <v>3.4200000000000452E-2</v>
      </c>
      <c r="AS365" s="42">
        <f t="shared" si="187"/>
        <v>0</v>
      </c>
      <c r="AT365" s="46">
        <f t="shared" si="197"/>
        <v>0</v>
      </c>
      <c r="AU365" s="46">
        <f t="shared" si="188"/>
        <v>0</v>
      </c>
      <c r="AV365" s="51">
        <f t="shared" si="174"/>
        <v>3.4200000000000452E-2</v>
      </c>
      <c r="AW365" s="42">
        <f t="shared" si="175"/>
        <v>0</v>
      </c>
      <c r="AX365" s="43">
        <f t="shared" si="176"/>
        <v>3.4200000000000452E-2</v>
      </c>
      <c r="AY365" s="42">
        <f t="shared" si="167"/>
        <v>831</v>
      </c>
      <c r="AZ365" s="52">
        <f t="shared" si="168"/>
        <v>23.616</v>
      </c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  <c r="QN365" s="35"/>
      <c r="QO365" s="35"/>
      <c r="QP365" s="35"/>
      <c r="QQ365" s="35"/>
      <c r="QR365" s="35"/>
      <c r="QS365" s="35"/>
      <c r="QT365" s="35"/>
      <c r="QU365" s="35"/>
      <c r="QV365" s="35"/>
      <c r="QW365" s="35"/>
      <c r="QX365" s="35"/>
      <c r="QY365" s="35"/>
      <c r="QZ365" s="35"/>
      <c r="RA365" s="35"/>
      <c r="RB365" s="35"/>
      <c r="RC365" s="35"/>
      <c r="RD365" s="35"/>
      <c r="RE365" s="35"/>
      <c r="RF365" s="35"/>
      <c r="RG365" s="35"/>
      <c r="RH365" s="35"/>
      <c r="RI365" s="35"/>
      <c r="RJ365" s="35"/>
      <c r="RK365" s="35"/>
      <c r="RL365" s="35"/>
      <c r="RM365" s="35"/>
      <c r="RN365" s="35"/>
      <c r="RO365" s="35"/>
      <c r="RP365" s="35"/>
      <c r="RQ365" s="35"/>
      <c r="RR365" s="35"/>
      <c r="RS365" s="35"/>
      <c r="RT365" s="35"/>
      <c r="RU365" s="35"/>
      <c r="RV365" s="35"/>
      <c r="RW365" s="35"/>
      <c r="RX365" s="35"/>
      <c r="RY365" s="35"/>
      <c r="RZ365" s="35"/>
      <c r="SA365" s="35"/>
      <c r="SB365" s="35"/>
      <c r="SC365" s="35"/>
      <c r="SD365" s="35"/>
      <c r="SE365" s="35"/>
      <c r="SF365" s="35"/>
      <c r="SG365" s="35"/>
      <c r="SH365" s="35"/>
      <c r="SI365" s="35"/>
      <c r="SJ365" s="35"/>
      <c r="SK365" s="35"/>
      <c r="SL365" s="35"/>
      <c r="SM365" s="35"/>
      <c r="SN365" s="35"/>
      <c r="SO365" s="35"/>
      <c r="SP365" s="35"/>
      <c r="SQ365" s="35"/>
      <c r="SR365" s="35"/>
      <c r="SS365" s="35"/>
      <c r="ST365" s="35"/>
      <c r="SU365" s="35"/>
      <c r="SV365" s="35"/>
      <c r="SW365" s="35"/>
      <c r="SX365" s="35"/>
      <c r="SY365" s="35"/>
      <c r="SZ365" s="35"/>
      <c r="TA365" s="35"/>
      <c r="TB365" s="35"/>
      <c r="TC365" s="35"/>
      <c r="TD365" s="35"/>
      <c r="TE365" s="35"/>
      <c r="TF365" s="35"/>
      <c r="TG365" s="35"/>
      <c r="TH365" s="35"/>
      <c r="TI365" s="35"/>
      <c r="TJ365" s="35"/>
      <c r="TK365" s="35"/>
      <c r="TL365" s="35"/>
      <c r="TM365" s="35"/>
      <c r="TN365" s="35"/>
      <c r="TO365" s="35"/>
      <c r="TP365" s="35"/>
      <c r="TQ365" s="35"/>
      <c r="TR365" s="35"/>
      <c r="TS365" s="35"/>
      <c r="TT365" s="35"/>
      <c r="TU365" s="35"/>
      <c r="TV365" s="35"/>
      <c r="TW365" s="35"/>
      <c r="TX365" s="35"/>
      <c r="TY365" s="35"/>
      <c r="TZ365" s="35"/>
      <c r="UA365" s="35"/>
      <c r="UB365" s="35"/>
      <c r="UC365" s="35"/>
      <c r="UD365" s="35"/>
      <c r="UE365" s="35"/>
      <c r="UF365" s="35"/>
      <c r="UG365" s="35"/>
      <c r="UH365" s="35"/>
      <c r="UI365" s="35"/>
      <c r="UJ365" s="35"/>
      <c r="UK365" s="35"/>
      <c r="UL365" s="35"/>
      <c r="UM365" s="35"/>
      <c r="UN365" s="35"/>
      <c r="UO365" s="35"/>
      <c r="UP365" s="35"/>
      <c r="UQ365" s="35"/>
      <c r="UR365" s="35"/>
      <c r="US365" s="35"/>
      <c r="UT365" s="35"/>
      <c r="UU365" s="35"/>
      <c r="UV365" s="35"/>
      <c r="UW365" s="35"/>
      <c r="UX365" s="35"/>
      <c r="UY365" s="35"/>
      <c r="UZ365" s="35"/>
      <c r="VA365" s="35"/>
      <c r="VB365" s="35"/>
      <c r="VC365" s="35"/>
      <c r="VD365" s="35"/>
      <c r="VE365" s="35"/>
      <c r="VF365" s="35"/>
      <c r="VG365" s="35"/>
      <c r="VH365" s="35"/>
      <c r="VI365" s="35"/>
      <c r="VJ365" s="35"/>
      <c r="VK365" s="35"/>
      <c r="VL365" s="35"/>
      <c r="VM365" s="35"/>
      <c r="VN365" s="35"/>
      <c r="VO365" s="35"/>
      <c r="VP365" s="35"/>
      <c r="VQ365" s="35"/>
      <c r="VR365" s="35"/>
      <c r="VS365" s="35"/>
      <c r="VT365" s="35"/>
      <c r="VU365" s="35"/>
      <c r="VV365" s="35"/>
      <c r="VW365" s="35"/>
      <c r="VX365" s="35"/>
      <c r="VY365" s="35"/>
      <c r="VZ365" s="35"/>
      <c r="WA365" s="35"/>
      <c r="WB365" s="35"/>
      <c r="WC365" s="35"/>
      <c r="WD365" s="35"/>
      <c r="WE365" s="35"/>
      <c r="WF365" s="35"/>
      <c r="WG365" s="35"/>
      <c r="WH365" s="35"/>
      <c r="WI365" s="35"/>
      <c r="WJ365" s="35"/>
      <c r="WK365" s="35"/>
      <c r="WL365" s="35"/>
      <c r="WM365" s="35"/>
      <c r="WN365" s="35"/>
      <c r="WO365" s="35"/>
      <c r="WP365" s="35"/>
      <c r="WQ365" s="35"/>
      <c r="WR365" s="35"/>
      <c r="WS365" s="35"/>
      <c r="WT365" s="35"/>
      <c r="WU365" s="35"/>
      <c r="WV365" s="35"/>
      <c r="WW365" s="35"/>
      <c r="WX365" s="35"/>
      <c r="WY365" s="35"/>
      <c r="WZ365" s="35"/>
      <c r="XA365" s="35"/>
      <c r="XB365" s="35"/>
      <c r="XC365" s="35"/>
      <c r="XD365" s="35"/>
      <c r="XE365" s="35"/>
      <c r="XF365" s="35"/>
      <c r="XG365" s="35"/>
      <c r="XH365" s="35"/>
      <c r="XI365" s="35"/>
      <c r="XJ365" s="35"/>
      <c r="XK365" s="35"/>
      <c r="XL365" s="35"/>
      <c r="XM365" s="35"/>
      <c r="XN365" s="35"/>
      <c r="XO365" s="35"/>
      <c r="XP365" s="35"/>
      <c r="XQ365" s="35"/>
      <c r="XR365" s="35"/>
      <c r="XS365" s="35"/>
      <c r="XT365" s="35"/>
      <c r="XU365" s="35"/>
      <c r="XV365" s="35"/>
      <c r="XW365" s="35"/>
      <c r="XX365" s="35"/>
      <c r="XY365" s="35"/>
      <c r="XZ365" s="35"/>
      <c r="YA365" s="35"/>
      <c r="YB365" s="35"/>
      <c r="YC365" s="35"/>
      <c r="YD365" s="35"/>
      <c r="YE365" s="35"/>
      <c r="YF365" s="35"/>
      <c r="YG365" s="35"/>
      <c r="YH365" s="35"/>
      <c r="YI365" s="35"/>
      <c r="YJ365" s="35"/>
      <c r="YK365" s="35"/>
      <c r="YL365" s="35"/>
      <c r="YM365" s="35"/>
      <c r="YN365" s="35"/>
      <c r="YO365" s="35"/>
      <c r="YP365" s="35"/>
      <c r="YQ365" s="35"/>
      <c r="YR365" s="35"/>
      <c r="YS365" s="35"/>
      <c r="YT365" s="35"/>
      <c r="YU365" s="35"/>
      <c r="YV365" s="35"/>
      <c r="YW365" s="35"/>
      <c r="YX365" s="35"/>
      <c r="YY365" s="35"/>
      <c r="YZ365" s="35"/>
      <c r="ZA365" s="35"/>
      <c r="ZB365" s="35"/>
      <c r="ZC365" s="35"/>
      <c r="ZD365" s="35"/>
      <c r="ZE365" s="35"/>
      <c r="ZF365" s="35"/>
      <c r="ZG365" s="35"/>
      <c r="ZH365" s="35"/>
      <c r="ZI365" s="35"/>
      <c r="ZJ365" s="35"/>
      <c r="ZK365" s="35"/>
      <c r="ZL365" s="35"/>
      <c r="ZM365" s="35"/>
      <c r="ZN365" s="35"/>
      <c r="ZO365" s="35"/>
      <c r="ZP365" s="35"/>
      <c r="ZQ365" s="35"/>
      <c r="ZR365" s="35"/>
      <c r="ZS365" s="35"/>
      <c r="ZT365" s="35"/>
      <c r="ZU365" s="35"/>
      <c r="ZV365" s="35"/>
      <c r="ZW365" s="35"/>
      <c r="ZX365" s="35"/>
      <c r="ZY365" s="35"/>
      <c r="ZZ365" s="35"/>
      <c r="AAA365" s="35"/>
      <c r="AAB365" s="35"/>
      <c r="AAC365" s="35"/>
      <c r="AAD365" s="35"/>
      <c r="AAE365" s="35"/>
      <c r="AAF365" s="35"/>
      <c r="AAG365" s="35"/>
      <c r="AAH365" s="35"/>
      <c r="AAI365" s="35"/>
      <c r="AAJ365" s="35"/>
      <c r="AAK365" s="35"/>
      <c r="AAL365" s="35"/>
      <c r="AAM365" s="35"/>
      <c r="AAN365" s="35"/>
      <c r="AAO365" s="35"/>
      <c r="AAP365" s="35"/>
      <c r="AAQ365" s="35"/>
      <c r="AAR365" s="35"/>
      <c r="AAS365" s="35"/>
      <c r="AAT365" s="35"/>
      <c r="AAU365" s="35"/>
      <c r="AAV365" s="35"/>
      <c r="AAW365" s="35"/>
      <c r="AAX365" s="35"/>
      <c r="AAY365" s="35"/>
      <c r="AAZ365" s="35"/>
      <c r="ABA365" s="35"/>
      <c r="ABB365" s="35"/>
      <c r="ABC365" s="35"/>
      <c r="ABD365" s="35"/>
      <c r="ABE365" s="35"/>
      <c r="ABF365" s="35"/>
      <c r="ABG365" s="35"/>
      <c r="ABH365" s="35"/>
      <c r="ABI365" s="35"/>
      <c r="ABJ365" s="35"/>
      <c r="ABK365" s="35"/>
      <c r="ABL365" s="35"/>
      <c r="ABM365" s="35"/>
      <c r="ABN365" s="35"/>
      <c r="ABO365" s="35"/>
      <c r="ABP365" s="35"/>
      <c r="ABQ365" s="35"/>
      <c r="ABR365" s="35"/>
      <c r="ABS365" s="35"/>
      <c r="ABT365" s="35"/>
      <c r="ABU365" s="35"/>
      <c r="ABV365" s="35"/>
      <c r="ABW365" s="35"/>
      <c r="ABX365" s="35"/>
      <c r="ABY365" s="35"/>
      <c r="ABZ365" s="35"/>
      <c r="ACA365" s="35"/>
      <c r="ACB365" s="35"/>
      <c r="ACC365" s="35"/>
      <c r="ACD365" s="35"/>
      <c r="ACE365" s="35"/>
      <c r="ACF365" s="35"/>
      <c r="ACG365" s="35"/>
      <c r="ACH365" s="35"/>
      <c r="ACI365" s="35"/>
      <c r="ACJ365" s="35"/>
      <c r="ACK365" s="35"/>
      <c r="ACL365" s="35"/>
      <c r="ACM365" s="35"/>
      <c r="ACN365" s="35"/>
      <c r="ACO365" s="35"/>
      <c r="ACP365" s="35"/>
      <c r="ACQ365" s="35"/>
      <c r="ACR365" s="35"/>
      <c r="ACS365" s="35"/>
      <c r="ACT365" s="35"/>
      <c r="ACU365" s="35"/>
      <c r="ACV365" s="35"/>
      <c r="ACW365" s="35"/>
      <c r="ACX365" s="35"/>
      <c r="ACY365" s="35"/>
      <c r="ACZ365" s="35"/>
      <c r="ADA365" s="35"/>
      <c r="ADB365" s="35"/>
      <c r="ADC365" s="35"/>
      <c r="ADD365" s="35"/>
      <c r="ADE365" s="35"/>
      <c r="ADF365" s="35"/>
      <c r="ADG365" s="35"/>
      <c r="ADH365" s="35"/>
      <c r="ADI365" s="35"/>
      <c r="ADJ365" s="35"/>
      <c r="ADK365" s="35"/>
      <c r="ADL365" s="35"/>
      <c r="ADM365" s="35"/>
      <c r="ADN365" s="35"/>
      <c r="ADO365" s="35"/>
      <c r="ADP365" s="35"/>
      <c r="ADQ365" s="35"/>
      <c r="ADR365" s="35"/>
      <c r="ADS365" s="35"/>
      <c r="ADT365" s="35"/>
      <c r="ADU365" s="35"/>
      <c r="ADV365" s="35"/>
      <c r="ADW365" s="35"/>
      <c r="ADX365" s="35"/>
      <c r="ADY365" s="35"/>
      <c r="ADZ365" s="35"/>
      <c r="AEA365" s="35"/>
      <c r="AEB365" s="35"/>
      <c r="AEC365" s="35"/>
      <c r="AED365" s="35"/>
      <c r="AEE365" s="35"/>
      <c r="AEF365" s="35"/>
      <c r="AEG365" s="35"/>
      <c r="AEH365" s="35"/>
      <c r="AEI365" s="35"/>
      <c r="AEJ365" s="35"/>
      <c r="AEK365" s="35"/>
      <c r="AEL365" s="35"/>
      <c r="AEM365" s="35"/>
      <c r="AEN365" s="35"/>
      <c r="AEO365" s="35"/>
      <c r="AEP365" s="35"/>
      <c r="AEQ365" s="35"/>
      <c r="AER365" s="35"/>
      <c r="AES365" s="35"/>
      <c r="AET365" s="35"/>
      <c r="AEU365" s="35"/>
      <c r="AEV365" s="35"/>
      <c r="AEW365" s="35"/>
      <c r="AEX365" s="35"/>
      <c r="AEY365" s="35"/>
      <c r="AEZ365" s="35"/>
      <c r="AFA365" s="35"/>
      <c r="AFB365" s="35"/>
      <c r="AFC365" s="35"/>
      <c r="AFD365" s="35"/>
      <c r="AFE365" s="35"/>
      <c r="AFF365" s="35"/>
      <c r="AFG365" s="35"/>
      <c r="AFH365" s="35"/>
      <c r="AFI365" s="35"/>
      <c r="AFJ365" s="35"/>
      <c r="AFK365" s="35"/>
      <c r="AFL365" s="35"/>
      <c r="AFM365" s="35"/>
      <c r="AFN365" s="35"/>
      <c r="AFO365" s="35"/>
      <c r="AFP365" s="35"/>
      <c r="AFQ365" s="35"/>
      <c r="AFR365" s="35"/>
      <c r="AFS365" s="35"/>
      <c r="AFT365" s="35"/>
      <c r="AFU365" s="35"/>
      <c r="AFV365" s="35"/>
      <c r="AFW365" s="35"/>
      <c r="AFX365" s="35"/>
      <c r="AFY365" s="35"/>
      <c r="AFZ365" s="35"/>
      <c r="AGA365" s="35"/>
      <c r="AGB365" s="35"/>
      <c r="AGC365" s="35"/>
      <c r="AGD365" s="35"/>
      <c r="AGE365" s="35"/>
      <c r="AGF365" s="35"/>
      <c r="AGG365" s="35"/>
      <c r="AGH365" s="35"/>
      <c r="AGI365" s="35"/>
      <c r="AGJ365" s="35"/>
      <c r="AGK365" s="35"/>
      <c r="AGL365" s="35"/>
      <c r="AGM365" s="35"/>
      <c r="AGN365" s="35"/>
      <c r="AGO365" s="35"/>
      <c r="AGP365" s="35"/>
      <c r="AGQ365" s="35"/>
      <c r="AGR365" s="35"/>
      <c r="AGS365" s="35"/>
      <c r="AGT365" s="35"/>
      <c r="AGU365" s="35"/>
      <c r="AGV365" s="35"/>
      <c r="AGW365" s="35"/>
      <c r="AGX365" s="35"/>
      <c r="AGY365" s="35"/>
      <c r="AGZ365" s="35"/>
      <c r="AHA365" s="35"/>
      <c r="AHB365" s="35"/>
      <c r="AHC365" s="35"/>
      <c r="AHD365" s="35"/>
      <c r="AHE365" s="35"/>
      <c r="AHF365" s="35"/>
      <c r="AHG365" s="35"/>
      <c r="AHH365" s="35"/>
      <c r="AHI365" s="35"/>
      <c r="AHJ365" s="35"/>
      <c r="AHK365" s="35"/>
      <c r="AHL365" s="35"/>
      <c r="AHM365" s="35"/>
      <c r="AHN365" s="35"/>
      <c r="AHO365" s="35"/>
      <c r="AHP365" s="35"/>
      <c r="AHQ365" s="35"/>
      <c r="AHR365" s="35"/>
      <c r="AHS365" s="35"/>
      <c r="AHT365" s="35"/>
      <c r="AHU365" s="35"/>
      <c r="AHV365" s="35"/>
      <c r="AHW365" s="35"/>
      <c r="AHX365" s="35"/>
      <c r="AHY365" s="35"/>
      <c r="AHZ365" s="35"/>
      <c r="AIA365" s="35"/>
      <c r="AIB365" s="35"/>
      <c r="AIC365" s="35"/>
      <c r="AID365" s="35"/>
      <c r="AIE365" s="35"/>
      <c r="AIF365" s="35"/>
      <c r="AIG365" s="35"/>
      <c r="AIH365" s="35"/>
      <c r="AII365" s="35"/>
      <c r="AIJ365" s="35"/>
      <c r="AIK365" s="35"/>
      <c r="AIL365" s="35"/>
      <c r="AIM365" s="35"/>
      <c r="AIN365" s="35"/>
      <c r="AIO365" s="35"/>
      <c r="AIP365" s="35"/>
      <c r="AIQ365" s="35"/>
      <c r="AIR365" s="35"/>
      <c r="AIS365" s="35"/>
      <c r="AIT365" s="35"/>
      <c r="AIU365" s="35"/>
      <c r="AIV365" s="35"/>
      <c r="AIW365" s="35"/>
      <c r="AIX365" s="35"/>
      <c r="AIY365" s="35"/>
      <c r="AIZ365" s="35"/>
      <c r="AJA365" s="35"/>
      <c r="AJB365" s="35"/>
      <c r="AJC365" s="35"/>
      <c r="AJD365" s="35"/>
      <c r="AJE365" s="35"/>
      <c r="AJF365" s="35"/>
      <c r="AJG365" s="35"/>
      <c r="AJH365" s="35"/>
      <c r="AJI365" s="35"/>
      <c r="AJJ365" s="35"/>
      <c r="AJK365" s="35"/>
      <c r="AJL365" s="35"/>
      <c r="AJM365" s="35"/>
      <c r="AJN365" s="35"/>
      <c r="AJO365" s="35"/>
      <c r="AJP365" s="35"/>
      <c r="AJQ365" s="35"/>
      <c r="AJR365" s="35"/>
      <c r="AJS365" s="35"/>
      <c r="AJT365" s="35"/>
      <c r="AJU365" s="35"/>
      <c r="AJV365" s="35"/>
      <c r="AJW365" s="35"/>
      <c r="AJX365" s="35"/>
      <c r="AJY365" s="35"/>
      <c r="AJZ365" s="35"/>
      <c r="AKA365" s="35"/>
      <c r="AKB365" s="35"/>
      <c r="AKC365" s="35"/>
      <c r="AKD365" s="35"/>
      <c r="AKE365" s="35"/>
      <c r="AKF365" s="35"/>
      <c r="AKG365" s="35"/>
      <c r="AKH365" s="35"/>
      <c r="AKI365" s="35"/>
      <c r="AKJ365" s="35"/>
      <c r="AKK365" s="35"/>
      <c r="AKL365" s="35"/>
      <c r="AKM365" s="35"/>
      <c r="AKN365" s="35"/>
      <c r="AKO365" s="35"/>
      <c r="AKP365" s="35"/>
      <c r="AKQ365" s="35"/>
      <c r="AKR365" s="35"/>
      <c r="AKS365" s="35"/>
      <c r="AKT365" s="35"/>
      <c r="AKU365" s="35"/>
      <c r="AKV365" s="35"/>
      <c r="AKW365" s="35"/>
      <c r="AKX365" s="35"/>
      <c r="AKY365" s="35"/>
      <c r="AKZ365" s="35"/>
      <c r="ALA365" s="35"/>
      <c r="ALB365" s="35"/>
      <c r="ALC365" s="35"/>
      <c r="ALD365" s="35"/>
      <c r="ALE365" s="35"/>
      <c r="ALF365" s="35"/>
      <c r="ALG365" s="35"/>
      <c r="ALH365" s="35"/>
      <c r="ALI365" s="35"/>
      <c r="ALJ365" s="35"/>
      <c r="ALK365" s="35"/>
      <c r="ALL365" s="35"/>
      <c r="ALM365" s="35"/>
      <c r="ALN365" s="35"/>
      <c r="ALO365" s="35"/>
      <c r="ALP365" s="35"/>
      <c r="ALQ365" s="35"/>
      <c r="ALR365" s="35"/>
      <c r="ALS365" s="35"/>
      <c r="ALT365" s="35"/>
      <c r="ALU365" s="35"/>
      <c r="ALV365" s="35"/>
      <c r="ALW365" s="35"/>
      <c r="ALX365" s="35"/>
      <c r="ALY365" s="35"/>
      <c r="ALZ365" s="35"/>
      <c r="AMA365" s="35"/>
    </row>
    <row r="366" spans="14:1015">
      <c r="N366" s="3">
        <f>Y366*info!T$4+AC366*info!T$5+AG366*info!T$6+AK366*info!T$7+N365</f>
        <v>12.122399999999985</v>
      </c>
      <c r="P366" s="45">
        <v>326</v>
      </c>
      <c r="Q366" s="131"/>
      <c r="R366" s="131"/>
      <c r="S366" s="161">
        <f t="shared" si="189"/>
        <v>6.1506719367588961E-2</v>
      </c>
      <c r="T366" s="169">
        <f>AA365*$AA$30*$AA$34*(1-$AA$32)+AE365*$AE$30*$AE$34*(1-$AE$32)+AI365*$AI$30*$AI$34*(1-$AI$32)+AM365*$AM$30*$AM$34*(1-$AM$32)+AQ365*$AQ$30*$AQ$34*(1-$AQ$32)+AU365*$AU$30*$AU$34*(1-$AU$32)+Q366-R366+AW365+AX365+Advance!G340</f>
        <v>0.62460000000000049</v>
      </c>
      <c r="U366" s="132">
        <f t="shared" si="198"/>
        <v>0</v>
      </c>
      <c r="V366" s="165">
        <f t="shared" si="177"/>
        <v>0.62460000000000049</v>
      </c>
      <c r="W366" s="166">
        <f t="shared" si="190"/>
        <v>23.759999999999998</v>
      </c>
      <c r="X366" s="49"/>
      <c r="Y366" s="42">
        <f t="shared" si="169"/>
        <v>0</v>
      </c>
      <c r="Z366" s="46">
        <f t="shared" si="191"/>
        <v>0</v>
      </c>
      <c r="AA366" s="47">
        <f t="shared" si="178"/>
        <v>50</v>
      </c>
      <c r="AB366" s="48">
        <f t="shared" si="179"/>
        <v>0.62460000000000049</v>
      </c>
      <c r="AC366" s="49">
        <f t="shared" si="180"/>
        <v>0</v>
      </c>
      <c r="AD366" s="46">
        <f t="shared" si="192"/>
        <v>0</v>
      </c>
      <c r="AE366" s="46">
        <f t="shared" si="181"/>
        <v>100</v>
      </c>
      <c r="AF366" s="50">
        <f t="shared" si="170"/>
        <v>0.62460000000000049</v>
      </c>
      <c r="AG366" s="42">
        <f t="shared" si="193"/>
        <v>0</v>
      </c>
      <c r="AH366" s="46">
        <f t="shared" si="194"/>
        <v>0</v>
      </c>
      <c r="AI366" s="46">
        <f t="shared" si="182"/>
        <v>200</v>
      </c>
      <c r="AJ366" s="50">
        <f t="shared" si="171"/>
        <v>0.62460000000000049</v>
      </c>
      <c r="AK366" s="42">
        <f t="shared" si="183"/>
        <v>17</v>
      </c>
      <c r="AL366" s="46">
        <f t="shared" si="195"/>
        <v>-13</v>
      </c>
      <c r="AM366" s="46">
        <f t="shared" si="184"/>
        <v>485</v>
      </c>
      <c r="AN366" s="50">
        <f t="shared" si="172"/>
        <v>1.26000000000005E-2</v>
      </c>
      <c r="AO366" s="42">
        <f t="shared" si="185"/>
        <v>0</v>
      </c>
      <c r="AP366" s="46">
        <f t="shared" si="196"/>
        <v>0</v>
      </c>
      <c r="AQ366" s="46">
        <f t="shared" si="186"/>
        <v>0</v>
      </c>
      <c r="AR366" s="50">
        <f t="shared" si="173"/>
        <v>1.26000000000005E-2</v>
      </c>
      <c r="AS366" s="42">
        <f t="shared" si="187"/>
        <v>0</v>
      </c>
      <c r="AT366" s="46">
        <f t="shared" si="197"/>
        <v>0</v>
      </c>
      <c r="AU366" s="46">
        <f t="shared" si="188"/>
        <v>0</v>
      </c>
      <c r="AV366" s="51">
        <f t="shared" si="174"/>
        <v>1.26000000000005E-2</v>
      </c>
      <c r="AW366" s="42">
        <f t="shared" si="175"/>
        <v>0</v>
      </c>
      <c r="AX366" s="43">
        <f t="shared" si="176"/>
        <v>1.26000000000005E-2</v>
      </c>
      <c r="AY366" s="42">
        <f t="shared" si="167"/>
        <v>835</v>
      </c>
      <c r="AZ366" s="52">
        <f t="shared" si="168"/>
        <v>23.759999999999998</v>
      </c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  <c r="QN366" s="35"/>
      <c r="QO366" s="35"/>
      <c r="QP366" s="35"/>
      <c r="QQ366" s="35"/>
      <c r="QR366" s="35"/>
      <c r="QS366" s="35"/>
      <c r="QT366" s="35"/>
      <c r="QU366" s="35"/>
      <c r="QV366" s="35"/>
      <c r="QW366" s="35"/>
      <c r="QX366" s="35"/>
      <c r="QY366" s="35"/>
      <c r="QZ366" s="35"/>
      <c r="RA366" s="35"/>
      <c r="RB366" s="35"/>
      <c r="RC366" s="35"/>
      <c r="RD366" s="35"/>
      <c r="RE366" s="35"/>
      <c r="RF366" s="35"/>
      <c r="RG366" s="35"/>
      <c r="RH366" s="35"/>
      <c r="RI366" s="35"/>
      <c r="RJ366" s="35"/>
      <c r="RK366" s="35"/>
      <c r="RL366" s="35"/>
      <c r="RM366" s="35"/>
      <c r="RN366" s="35"/>
      <c r="RO366" s="35"/>
      <c r="RP366" s="35"/>
      <c r="RQ366" s="35"/>
      <c r="RR366" s="35"/>
      <c r="RS366" s="35"/>
      <c r="RT366" s="35"/>
      <c r="RU366" s="35"/>
      <c r="RV366" s="35"/>
      <c r="RW366" s="35"/>
      <c r="RX366" s="35"/>
      <c r="RY366" s="35"/>
      <c r="RZ366" s="35"/>
      <c r="SA366" s="35"/>
      <c r="SB366" s="35"/>
      <c r="SC366" s="35"/>
      <c r="SD366" s="35"/>
      <c r="SE366" s="35"/>
      <c r="SF366" s="35"/>
      <c r="SG366" s="35"/>
      <c r="SH366" s="35"/>
      <c r="SI366" s="35"/>
      <c r="SJ366" s="35"/>
      <c r="SK366" s="35"/>
      <c r="SL366" s="35"/>
      <c r="SM366" s="35"/>
      <c r="SN366" s="35"/>
      <c r="SO366" s="35"/>
      <c r="SP366" s="35"/>
      <c r="SQ366" s="35"/>
      <c r="SR366" s="35"/>
      <c r="SS366" s="35"/>
      <c r="ST366" s="35"/>
      <c r="SU366" s="35"/>
      <c r="SV366" s="35"/>
      <c r="SW366" s="35"/>
      <c r="SX366" s="35"/>
      <c r="SY366" s="35"/>
      <c r="SZ366" s="35"/>
      <c r="TA366" s="35"/>
      <c r="TB366" s="35"/>
      <c r="TC366" s="35"/>
      <c r="TD366" s="35"/>
      <c r="TE366" s="35"/>
      <c r="TF366" s="35"/>
      <c r="TG366" s="35"/>
      <c r="TH366" s="35"/>
      <c r="TI366" s="35"/>
      <c r="TJ366" s="35"/>
      <c r="TK366" s="35"/>
      <c r="TL366" s="35"/>
      <c r="TM366" s="35"/>
      <c r="TN366" s="35"/>
      <c r="TO366" s="35"/>
      <c r="TP366" s="35"/>
      <c r="TQ366" s="35"/>
      <c r="TR366" s="35"/>
      <c r="TS366" s="35"/>
      <c r="TT366" s="35"/>
      <c r="TU366" s="35"/>
      <c r="TV366" s="35"/>
      <c r="TW366" s="35"/>
      <c r="TX366" s="35"/>
      <c r="TY366" s="35"/>
      <c r="TZ366" s="35"/>
      <c r="UA366" s="35"/>
      <c r="UB366" s="35"/>
      <c r="UC366" s="35"/>
      <c r="UD366" s="35"/>
      <c r="UE366" s="35"/>
      <c r="UF366" s="35"/>
      <c r="UG366" s="35"/>
      <c r="UH366" s="35"/>
      <c r="UI366" s="35"/>
      <c r="UJ366" s="35"/>
      <c r="UK366" s="35"/>
      <c r="UL366" s="35"/>
      <c r="UM366" s="35"/>
      <c r="UN366" s="35"/>
      <c r="UO366" s="35"/>
      <c r="UP366" s="35"/>
      <c r="UQ366" s="35"/>
      <c r="UR366" s="35"/>
      <c r="US366" s="35"/>
      <c r="UT366" s="35"/>
      <c r="UU366" s="35"/>
      <c r="UV366" s="35"/>
      <c r="UW366" s="35"/>
      <c r="UX366" s="35"/>
      <c r="UY366" s="35"/>
      <c r="UZ366" s="35"/>
      <c r="VA366" s="35"/>
      <c r="VB366" s="35"/>
      <c r="VC366" s="35"/>
      <c r="VD366" s="35"/>
      <c r="VE366" s="35"/>
      <c r="VF366" s="35"/>
      <c r="VG366" s="35"/>
      <c r="VH366" s="35"/>
      <c r="VI366" s="35"/>
      <c r="VJ366" s="35"/>
      <c r="VK366" s="35"/>
      <c r="VL366" s="35"/>
      <c r="VM366" s="35"/>
      <c r="VN366" s="35"/>
      <c r="VO366" s="35"/>
      <c r="VP366" s="35"/>
      <c r="VQ366" s="35"/>
      <c r="VR366" s="35"/>
      <c r="VS366" s="35"/>
      <c r="VT366" s="35"/>
      <c r="VU366" s="35"/>
      <c r="VV366" s="35"/>
      <c r="VW366" s="35"/>
      <c r="VX366" s="35"/>
      <c r="VY366" s="35"/>
      <c r="VZ366" s="35"/>
      <c r="WA366" s="35"/>
      <c r="WB366" s="35"/>
      <c r="WC366" s="35"/>
      <c r="WD366" s="35"/>
      <c r="WE366" s="35"/>
      <c r="WF366" s="35"/>
      <c r="WG366" s="35"/>
      <c r="WH366" s="35"/>
      <c r="WI366" s="35"/>
      <c r="WJ366" s="35"/>
      <c r="WK366" s="35"/>
      <c r="WL366" s="35"/>
      <c r="WM366" s="35"/>
      <c r="WN366" s="35"/>
      <c r="WO366" s="35"/>
      <c r="WP366" s="35"/>
      <c r="WQ366" s="35"/>
      <c r="WR366" s="35"/>
      <c r="WS366" s="35"/>
      <c r="WT366" s="35"/>
      <c r="WU366" s="35"/>
      <c r="WV366" s="35"/>
      <c r="WW366" s="35"/>
      <c r="WX366" s="35"/>
      <c r="WY366" s="35"/>
      <c r="WZ366" s="35"/>
      <c r="XA366" s="35"/>
      <c r="XB366" s="35"/>
      <c r="XC366" s="35"/>
      <c r="XD366" s="35"/>
      <c r="XE366" s="35"/>
      <c r="XF366" s="35"/>
      <c r="XG366" s="35"/>
      <c r="XH366" s="35"/>
      <c r="XI366" s="35"/>
      <c r="XJ366" s="35"/>
      <c r="XK366" s="35"/>
      <c r="XL366" s="35"/>
      <c r="XM366" s="35"/>
      <c r="XN366" s="35"/>
      <c r="XO366" s="35"/>
      <c r="XP366" s="35"/>
      <c r="XQ366" s="35"/>
      <c r="XR366" s="35"/>
      <c r="XS366" s="35"/>
      <c r="XT366" s="35"/>
      <c r="XU366" s="35"/>
      <c r="XV366" s="35"/>
      <c r="XW366" s="35"/>
      <c r="XX366" s="35"/>
      <c r="XY366" s="35"/>
      <c r="XZ366" s="35"/>
      <c r="YA366" s="35"/>
      <c r="YB366" s="35"/>
      <c r="YC366" s="35"/>
      <c r="YD366" s="35"/>
      <c r="YE366" s="35"/>
      <c r="YF366" s="35"/>
      <c r="YG366" s="35"/>
      <c r="YH366" s="35"/>
      <c r="YI366" s="35"/>
      <c r="YJ366" s="35"/>
      <c r="YK366" s="35"/>
      <c r="YL366" s="35"/>
      <c r="YM366" s="35"/>
      <c r="YN366" s="35"/>
      <c r="YO366" s="35"/>
      <c r="YP366" s="35"/>
      <c r="YQ366" s="35"/>
      <c r="YR366" s="35"/>
      <c r="YS366" s="35"/>
      <c r="YT366" s="35"/>
      <c r="YU366" s="35"/>
      <c r="YV366" s="35"/>
      <c r="YW366" s="35"/>
      <c r="YX366" s="35"/>
      <c r="YY366" s="35"/>
      <c r="YZ366" s="35"/>
      <c r="ZA366" s="35"/>
      <c r="ZB366" s="35"/>
      <c r="ZC366" s="35"/>
      <c r="ZD366" s="35"/>
      <c r="ZE366" s="35"/>
      <c r="ZF366" s="35"/>
      <c r="ZG366" s="35"/>
      <c r="ZH366" s="35"/>
      <c r="ZI366" s="35"/>
      <c r="ZJ366" s="35"/>
      <c r="ZK366" s="35"/>
      <c r="ZL366" s="35"/>
      <c r="ZM366" s="35"/>
      <c r="ZN366" s="35"/>
      <c r="ZO366" s="35"/>
      <c r="ZP366" s="35"/>
      <c r="ZQ366" s="35"/>
      <c r="ZR366" s="35"/>
      <c r="ZS366" s="35"/>
      <c r="ZT366" s="35"/>
      <c r="ZU366" s="35"/>
      <c r="ZV366" s="35"/>
      <c r="ZW366" s="35"/>
      <c r="ZX366" s="35"/>
      <c r="ZY366" s="35"/>
      <c r="ZZ366" s="35"/>
      <c r="AAA366" s="35"/>
      <c r="AAB366" s="35"/>
      <c r="AAC366" s="35"/>
      <c r="AAD366" s="35"/>
      <c r="AAE366" s="35"/>
      <c r="AAF366" s="35"/>
      <c r="AAG366" s="35"/>
      <c r="AAH366" s="35"/>
      <c r="AAI366" s="35"/>
      <c r="AAJ366" s="35"/>
      <c r="AAK366" s="35"/>
      <c r="AAL366" s="35"/>
      <c r="AAM366" s="35"/>
      <c r="AAN366" s="35"/>
      <c r="AAO366" s="35"/>
      <c r="AAP366" s="35"/>
      <c r="AAQ366" s="35"/>
      <c r="AAR366" s="35"/>
      <c r="AAS366" s="35"/>
      <c r="AAT366" s="35"/>
      <c r="AAU366" s="35"/>
      <c r="AAV366" s="35"/>
      <c r="AAW366" s="35"/>
      <c r="AAX366" s="35"/>
      <c r="AAY366" s="35"/>
      <c r="AAZ366" s="35"/>
      <c r="ABA366" s="35"/>
      <c r="ABB366" s="35"/>
      <c r="ABC366" s="35"/>
      <c r="ABD366" s="35"/>
      <c r="ABE366" s="35"/>
      <c r="ABF366" s="35"/>
      <c r="ABG366" s="35"/>
      <c r="ABH366" s="35"/>
      <c r="ABI366" s="35"/>
      <c r="ABJ366" s="35"/>
      <c r="ABK366" s="35"/>
      <c r="ABL366" s="35"/>
      <c r="ABM366" s="35"/>
      <c r="ABN366" s="35"/>
      <c r="ABO366" s="35"/>
      <c r="ABP366" s="35"/>
      <c r="ABQ366" s="35"/>
      <c r="ABR366" s="35"/>
      <c r="ABS366" s="35"/>
      <c r="ABT366" s="35"/>
      <c r="ABU366" s="35"/>
      <c r="ABV366" s="35"/>
      <c r="ABW366" s="35"/>
      <c r="ABX366" s="35"/>
      <c r="ABY366" s="35"/>
      <c r="ABZ366" s="35"/>
      <c r="ACA366" s="35"/>
      <c r="ACB366" s="35"/>
      <c r="ACC366" s="35"/>
      <c r="ACD366" s="35"/>
      <c r="ACE366" s="35"/>
      <c r="ACF366" s="35"/>
      <c r="ACG366" s="35"/>
      <c r="ACH366" s="35"/>
      <c r="ACI366" s="35"/>
      <c r="ACJ366" s="35"/>
      <c r="ACK366" s="35"/>
      <c r="ACL366" s="35"/>
      <c r="ACM366" s="35"/>
      <c r="ACN366" s="35"/>
      <c r="ACO366" s="35"/>
      <c r="ACP366" s="35"/>
      <c r="ACQ366" s="35"/>
      <c r="ACR366" s="35"/>
      <c r="ACS366" s="35"/>
      <c r="ACT366" s="35"/>
      <c r="ACU366" s="35"/>
      <c r="ACV366" s="35"/>
      <c r="ACW366" s="35"/>
      <c r="ACX366" s="35"/>
      <c r="ACY366" s="35"/>
      <c r="ACZ366" s="35"/>
      <c r="ADA366" s="35"/>
      <c r="ADB366" s="35"/>
      <c r="ADC366" s="35"/>
      <c r="ADD366" s="35"/>
      <c r="ADE366" s="35"/>
      <c r="ADF366" s="35"/>
      <c r="ADG366" s="35"/>
      <c r="ADH366" s="35"/>
      <c r="ADI366" s="35"/>
      <c r="ADJ366" s="35"/>
      <c r="ADK366" s="35"/>
      <c r="ADL366" s="35"/>
      <c r="ADM366" s="35"/>
      <c r="ADN366" s="35"/>
      <c r="ADO366" s="35"/>
      <c r="ADP366" s="35"/>
      <c r="ADQ366" s="35"/>
      <c r="ADR366" s="35"/>
      <c r="ADS366" s="35"/>
      <c r="ADT366" s="35"/>
      <c r="ADU366" s="35"/>
      <c r="ADV366" s="35"/>
      <c r="ADW366" s="35"/>
      <c r="ADX366" s="35"/>
      <c r="ADY366" s="35"/>
      <c r="ADZ366" s="35"/>
      <c r="AEA366" s="35"/>
      <c r="AEB366" s="35"/>
      <c r="AEC366" s="35"/>
      <c r="AED366" s="35"/>
      <c r="AEE366" s="35"/>
      <c r="AEF366" s="35"/>
      <c r="AEG366" s="35"/>
      <c r="AEH366" s="35"/>
      <c r="AEI366" s="35"/>
      <c r="AEJ366" s="35"/>
      <c r="AEK366" s="35"/>
      <c r="AEL366" s="35"/>
      <c r="AEM366" s="35"/>
      <c r="AEN366" s="35"/>
      <c r="AEO366" s="35"/>
      <c r="AEP366" s="35"/>
      <c r="AEQ366" s="35"/>
      <c r="AER366" s="35"/>
      <c r="AES366" s="35"/>
      <c r="AET366" s="35"/>
      <c r="AEU366" s="35"/>
      <c r="AEV366" s="35"/>
      <c r="AEW366" s="35"/>
      <c r="AEX366" s="35"/>
      <c r="AEY366" s="35"/>
      <c r="AEZ366" s="35"/>
      <c r="AFA366" s="35"/>
      <c r="AFB366" s="35"/>
      <c r="AFC366" s="35"/>
      <c r="AFD366" s="35"/>
      <c r="AFE366" s="35"/>
      <c r="AFF366" s="35"/>
      <c r="AFG366" s="35"/>
      <c r="AFH366" s="35"/>
      <c r="AFI366" s="35"/>
      <c r="AFJ366" s="35"/>
      <c r="AFK366" s="35"/>
      <c r="AFL366" s="35"/>
      <c r="AFM366" s="35"/>
      <c r="AFN366" s="35"/>
      <c r="AFO366" s="35"/>
      <c r="AFP366" s="35"/>
      <c r="AFQ366" s="35"/>
      <c r="AFR366" s="35"/>
      <c r="AFS366" s="35"/>
      <c r="AFT366" s="35"/>
      <c r="AFU366" s="35"/>
      <c r="AFV366" s="35"/>
      <c r="AFW366" s="35"/>
      <c r="AFX366" s="35"/>
      <c r="AFY366" s="35"/>
      <c r="AFZ366" s="35"/>
      <c r="AGA366" s="35"/>
      <c r="AGB366" s="35"/>
      <c r="AGC366" s="35"/>
      <c r="AGD366" s="35"/>
      <c r="AGE366" s="35"/>
      <c r="AGF366" s="35"/>
      <c r="AGG366" s="35"/>
      <c r="AGH366" s="35"/>
      <c r="AGI366" s="35"/>
      <c r="AGJ366" s="35"/>
      <c r="AGK366" s="35"/>
      <c r="AGL366" s="35"/>
      <c r="AGM366" s="35"/>
      <c r="AGN366" s="35"/>
      <c r="AGO366" s="35"/>
      <c r="AGP366" s="35"/>
      <c r="AGQ366" s="35"/>
      <c r="AGR366" s="35"/>
      <c r="AGS366" s="35"/>
      <c r="AGT366" s="35"/>
      <c r="AGU366" s="35"/>
      <c r="AGV366" s="35"/>
      <c r="AGW366" s="35"/>
      <c r="AGX366" s="35"/>
      <c r="AGY366" s="35"/>
      <c r="AGZ366" s="35"/>
      <c r="AHA366" s="35"/>
      <c r="AHB366" s="35"/>
      <c r="AHC366" s="35"/>
      <c r="AHD366" s="35"/>
      <c r="AHE366" s="35"/>
      <c r="AHF366" s="35"/>
      <c r="AHG366" s="35"/>
      <c r="AHH366" s="35"/>
      <c r="AHI366" s="35"/>
      <c r="AHJ366" s="35"/>
      <c r="AHK366" s="35"/>
      <c r="AHL366" s="35"/>
      <c r="AHM366" s="35"/>
      <c r="AHN366" s="35"/>
      <c r="AHO366" s="35"/>
      <c r="AHP366" s="35"/>
      <c r="AHQ366" s="35"/>
      <c r="AHR366" s="35"/>
      <c r="AHS366" s="35"/>
      <c r="AHT366" s="35"/>
      <c r="AHU366" s="35"/>
      <c r="AHV366" s="35"/>
      <c r="AHW366" s="35"/>
      <c r="AHX366" s="35"/>
      <c r="AHY366" s="35"/>
      <c r="AHZ366" s="35"/>
      <c r="AIA366" s="35"/>
      <c r="AIB366" s="35"/>
      <c r="AIC366" s="35"/>
      <c r="AID366" s="35"/>
      <c r="AIE366" s="35"/>
      <c r="AIF366" s="35"/>
      <c r="AIG366" s="35"/>
      <c r="AIH366" s="35"/>
      <c r="AII366" s="35"/>
      <c r="AIJ366" s="35"/>
      <c r="AIK366" s="35"/>
      <c r="AIL366" s="35"/>
      <c r="AIM366" s="35"/>
      <c r="AIN366" s="35"/>
      <c r="AIO366" s="35"/>
      <c r="AIP366" s="35"/>
      <c r="AIQ366" s="35"/>
      <c r="AIR366" s="35"/>
      <c r="AIS366" s="35"/>
      <c r="AIT366" s="35"/>
      <c r="AIU366" s="35"/>
      <c r="AIV366" s="35"/>
      <c r="AIW366" s="35"/>
      <c r="AIX366" s="35"/>
      <c r="AIY366" s="35"/>
      <c r="AIZ366" s="35"/>
      <c r="AJA366" s="35"/>
      <c r="AJB366" s="35"/>
      <c r="AJC366" s="35"/>
      <c r="AJD366" s="35"/>
      <c r="AJE366" s="35"/>
      <c r="AJF366" s="35"/>
      <c r="AJG366" s="35"/>
      <c r="AJH366" s="35"/>
      <c r="AJI366" s="35"/>
      <c r="AJJ366" s="35"/>
      <c r="AJK366" s="35"/>
      <c r="AJL366" s="35"/>
      <c r="AJM366" s="35"/>
      <c r="AJN366" s="35"/>
      <c r="AJO366" s="35"/>
      <c r="AJP366" s="35"/>
      <c r="AJQ366" s="35"/>
      <c r="AJR366" s="35"/>
      <c r="AJS366" s="35"/>
      <c r="AJT366" s="35"/>
      <c r="AJU366" s="35"/>
      <c r="AJV366" s="35"/>
      <c r="AJW366" s="35"/>
      <c r="AJX366" s="35"/>
      <c r="AJY366" s="35"/>
      <c r="AJZ366" s="35"/>
      <c r="AKA366" s="35"/>
      <c r="AKB366" s="35"/>
      <c r="AKC366" s="35"/>
      <c r="AKD366" s="35"/>
      <c r="AKE366" s="35"/>
      <c r="AKF366" s="35"/>
      <c r="AKG366" s="35"/>
      <c r="AKH366" s="35"/>
      <c r="AKI366" s="35"/>
      <c r="AKJ366" s="35"/>
      <c r="AKK366" s="35"/>
      <c r="AKL366" s="35"/>
      <c r="AKM366" s="35"/>
      <c r="AKN366" s="35"/>
      <c r="AKO366" s="35"/>
      <c r="AKP366" s="35"/>
      <c r="AKQ366" s="35"/>
      <c r="AKR366" s="35"/>
      <c r="AKS366" s="35"/>
      <c r="AKT366" s="35"/>
      <c r="AKU366" s="35"/>
      <c r="AKV366" s="35"/>
      <c r="AKW366" s="35"/>
      <c r="AKX366" s="35"/>
      <c r="AKY366" s="35"/>
      <c r="AKZ366" s="35"/>
      <c r="ALA366" s="35"/>
      <c r="ALB366" s="35"/>
      <c r="ALC366" s="35"/>
      <c r="ALD366" s="35"/>
      <c r="ALE366" s="35"/>
      <c r="ALF366" s="35"/>
      <c r="ALG366" s="35"/>
      <c r="ALH366" s="35"/>
      <c r="ALI366" s="35"/>
      <c r="ALJ366" s="35"/>
      <c r="ALK366" s="35"/>
      <c r="ALL366" s="35"/>
      <c r="ALM366" s="35"/>
      <c r="ALN366" s="35"/>
      <c r="ALO366" s="35"/>
      <c r="ALP366" s="35"/>
      <c r="ALQ366" s="35"/>
      <c r="ALR366" s="35"/>
      <c r="ALS366" s="35"/>
      <c r="ALT366" s="35"/>
      <c r="ALU366" s="35"/>
      <c r="ALV366" s="35"/>
      <c r="ALW366" s="35"/>
      <c r="ALX366" s="35"/>
      <c r="ALY366" s="35"/>
      <c r="ALZ366" s="35"/>
      <c r="AMA366" s="35"/>
    </row>
    <row r="367" spans="14:1015">
      <c r="N367" s="3">
        <f>Y367*info!T$4+AC367*info!T$5+AG367*info!T$6+AK367*info!T$7+N366</f>
        <v>12.179999999999986</v>
      </c>
      <c r="P367" s="45">
        <v>327</v>
      </c>
      <c r="Q367" s="131"/>
      <c r="R367" s="131"/>
      <c r="S367" s="161">
        <f t="shared" si="189"/>
        <v>6.1833992094861678E-2</v>
      </c>
      <c r="T367" s="169">
        <f>AA366*$AA$30*$AA$34*(1-$AA$32)+AE366*$AE$30*$AE$34*(1-$AE$32)+AI366*$AI$30*$AI$34*(1-$AI$32)+AM366*$AM$30*$AM$34*(1-$AM$32)+AQ366*$AQ$30*$AQ$34*(1-$AQ$32)+AU366*$AU$30*$AU$34*(1-$AU$32)+Q367-R367+AW366+AX366+Advance!G341</f>
        <v>0.60660000000000047</v>
      </c>
      <c r="U367" s="132">
        <f t="shared" si="198"/>
        <v>0</v>
      </c>
      <c r="V367" s="165">
        <f t="shared" si="177"/>
        <v>0.60660000000000047</v>
      </c>
      <c r="W367" s="166">
        <f t="shared" si="190"/>
        <v>23.867999999999999</v>
      </c>
      <c r="X367" s="49"/>
      <c r="Y367" s="42">
        <f t="shared" si="169"/>
        <v>0</v>
      </c>
      <c r="Z367" s="46">
        <f t="shared" si="191"/>
        <v>0</v>
      </c>
      <c r="AA367" s="47">
        <f t="shared" si="178"/>
        <v>50</v>
      </c>
      <c r="AB367" s="48">
        <f t="shared" si="179"/>
        <v>0.60660000000000047</v>
      </c>
      <c r="AC367" s="49">
        <f t="shared" si="180"/>
        <v>0</v>
      </c>
      <c r="AD367" s="46">
        <f t="shared" si="192"/>
        <v>0</v>
      </c>
      <c r="AE367" s="46">
        <f t="shared" si="181"/>
        <v>100</v>
      </c>
      <c r="AF367" s="50">
        <f t="shared" si="170"/>
        <v>0.60660000000000047</v>
      </c>
      <c r="AG367" s="42">
        <f t="shared" si="193"/>
        <v>0</v>
      </c>
      <c r="AH367" s="46">
        <f t="shared" si="194"/>
        <v>0</v>
      </c>
      <c r="AI367" s="46">
        <f t="shared" si="182"/>
        <v>200</v>
      </c>
      <c r="AJ367" s="50">
        <f t="shared" si="171"/>
        <v>0.60660000000000047</v>
      </c>
      <c r="AK367" s="42">
        <f t="shared" si="183"/>
        <v>16</v>
      </c>
      <c r="AL367" s="46">
        <f t="shared" si="195"/>
        <v>-13</v>
      </c>
      <c r="AM367" s="46">
        <f t="shared" si="184"/>
        <v>488</v>
      </c>
      <c r="AN367" s="50">
        <f t="shared" si="172"/>
        <v>3.0600000000000516E-2</v>
      </c>
      <c r="AO367" s="42">
        <f t="shared" si="185"/>
        <v>0</v>
      </c>
      <c r="AP367" s="46">
        <f t="shared" si="196"/>
        <v>0</v>
      </c>
      <c r="AQ367" s="46">
        <f t="shared" si="186"/>
        <v>0</v>
      </c>
      <c r="AR367" s="50">
        <f t="shared" si="173"/>
        <v>3.0600000000000516E-2</v>
      </c>
      <c r="AS367" s="42">
        <f t="shared" si="187"/>
        <v>0</v>
      </c>
      <c r="AT367" s="46">
        <f t="shared" si="197"/>
        <v>0</v>
      </c>
      <c r="AU367" s="46">
        <f t="shared" si="188"/>
        <v>0</v>
      </c>
      <c r="AV367" s="51">
        <f t="shared" si="174"/>
        <v>3.0600000000000516E-2</v>
      </c>
      <c r="AW367" s="42">
        <f t="shared" si="175"/>
        <v>0</v>
      </c>
      <c r="AX367" s="43">
        <f t="shared" si="176"/>
        <v>3.0600000000000516E-2</v>
      </c>
      <c r="AY367" s="42">
        <f t="shared" si="167"/>
        <v>838</v>
      </c>
      <c r="AZ367" s="52">
        <f t="shared" si="168"/>
        <v>23.867999999999999</v>
      </c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  <c r="QN367" s="35"/>
      <c r="QO367" s="35"/>
      <c r="QP367" s="35"/>
      <c r="QQ367" s="35"/>
      <c r="QR367" s="35"/>
      <c r="QS367" s="35"/>
      <c r="QT367" s="35"/>
      <c r="QU367" s="35"/>
      <c r="QV367" s="35"/>
      <c r="QW367" s="35"/>
      <c r="QX367" s="35"/>
      <c r="QY367" s="35"/>
      <c r="QZ367" s="35"/>
      <c r="RA367" s="35"/>
      <c r="RB367" s="35"/>
      <c r="RC367" s="35"/>
      <c r="RD367" s="35"/>
      <c r="RE367" s="35"/>
      <c r="RF367" s="35"/>
      <c r="RG367" s="35"/>
      <c r="RH367" s="35"/>
      <c r="RI367" s="35"/>
      <c r="RJ367" s="35"/>
      <c r="RK367" s="35"/>
      <c r="RL367" s="35"/>
      <c r="RM367" s="35"/>
      <c r="RN367" s="35"/>
      <c r="RO367" s="35"/>
      <c r="RP367" s="35"/>
      <c r="RQ367" s="35"/>
      <c r="RR367" s="35"/>
      <c r="RS367" s="35"/>
      <c r="RT367" s="35"/>
      <c r="RU367" s="35"/>
      <c r="RV367" s="35"/>
      <c r="RW367" s="35"/>
      <c r="RX367" s="35"/>
      <c r="RY367" s="35"/>
      <c r="RZ367" s="35"/>
      <c r="SA367" s="35"/>
      <c r="SB367" s="35"/>
      <c r="SC367" s="35"/>
      <c r="SD367" s="35"/>
      <c r="SE367" s="35"/>
      <c r="SF367" s="35"/>
      <c r="SG367" s="35"/>
      <c r="SH367" s="35"/>
      <c r="SI367" s="35"/>
      <c r="SJ367" s="35"/>
      <c r="SK367" s="35"/>
      <c r="SL367" s="35"/>
      <c r="SM367" s="35"/>
      <c r="SN367" s="35"/>
      <c r="SO367" s="35"/>
      <c r="SP367" s="35"/>
      <c r="SQ367" s="35"/>
      <c r="SR367" s="35"/>
      <c r="SS367" s="35"/>
      <c r="ST367" s="35"/>
      <c r="SU367" s="35"/>
      <c r="SV367" s="35"/>
      <c r="SW367" s="35"/>
      <c r="SX367" s="35"/>
      <c r="SY367" s="35"/>
      <c r="SZ367" s="35"/>
      <c r="TA367" s="35"/>
      <c r="TB367" s="35"/>
      <c r="TC367" s="35"/>
      <c r="TD367" s="35"/>
      <c r="TE367" s="35"/>
      <c r="TF367" s="35"/>
      <c r="TG367" s="35"/>
      <c r="TH367" s="35"/>
      <c r="TI367" s="35"/>
      <c r="TJ367" s="35"/>
      <c r="TK367" s="35"/>
      <c r="TL367" s="35"/>
      <c r="TM367" s="35"/>
      <c r="TN367" s="35"/>
      <c r="TO367" s="35"/>
      <c r="TP367" s="35"/>
      <c r="TQ367" s="35"/>
      <c r="TR367" s="35"/>
      <c r="TS367" s="35"/>
      <c r="TT367" s="35"/>
      <c r="TU367" s="35"/>
      <c r="TV367" s="35"/>
      <c r="TW367" s="35"/>
      <c r="TX367" s="35"/>
      <c r="TY367" s="35"/>
      <c r="TZ367" s="35"/>
      <c r="UA367" s="35"/>
      <c r="UB367" s="35"/>
      <c r="UC367" s="35"/>
      <c r="UD367" s="35"/>
      <c r="UE367" s="35"/>
      <c r="UF367" s="35"/>
      <c r="UG367" s="35"/>
      <c r="UH367" s="35"/>
      <c r="UI367" s="35"/>
      <c r="UJ367" s="35"/>
      <c r="UK367" s="35"/>
      <c r="UL367" s="35"/>
      <c r="UM367" s="35"/>
      <c r="UN367" s="35"/>
      <c r="UO367" s="35"/>
      <c r="UP367" s="35"/>
      <c r="UQ367" s="35"/>
      <c r="UR367" s="35"/>
      <c r="US367" s="35"/>
      <c r="UT367" s="35"/>
      <c r="UU367" s="35"/>
      <c r="UV367" s="35"/>
      <c r="UW367" s="35"/>
      <c r="UX367" s="35"/>
      <c r="UY367" s="35"/>
      <c r="UZ367" s="35"/>
      <c r="VA367" s="35"/>
      <c r="VB367" s="35"/>
      <c r="VC367" s="35"/>
      <c r="VD367" s="35"/>
      <c r="VE367" s="35"/>
      <c r="VF367" s="35"/>
      <c r="VG367" s="35"/>
      <c r="VH367" s="35"/>
      <c r="VI367" s="35"/>
      <c r="VJ367" s="35"/>
      <c r="VK367" s="35"/>
      <c r="VL367" s="35"/>
      <c r="VM367" s="35"/>
      <c r="VN367" s="35"/>
      <c r="VO367" s="35"/>
      <c r="VP367" s="35"/>
      <c r="VQ367" s="35"/>
      <c r="VR367" s="35"/>
      <c r="VS367" s="35"/>
      <c r="VT367" s="35"/>
      <c r="VU367" s="35"/>
      <c r="VV367" s="35"/>
      <c r="VW367" s="35"/>
      <c r="VX367" s="35"/>
      <c r="VY367" s="35"/>
      <c r="VZ367" s="35"/>
      <c r="WA367" s="35"/>
      <c r="WB367" s="35"/>
      <c r="WC367" s="35"/>
      <c r="WD367" s="35"/>
      <c r="WE367" s="35"/>
      <c r="WF367" s="35"/>
      <c r="WG367" s="35"/>
      <c r="WH367" s="35"/>
      <c r="WI367" s="35"/>
      <c r="WJ367" s="35"/>
      <c r="WK367" s="35"/>
      <c r="WL367" s="35"/>
      <c r="WM367" s="35"/>
      <c r="WN367" s="35"/>
      <c r="WO367" s="35"/>
      <c r="WP367" s="35"/>
      <c r="WQ367" s="35"/>
      <c r="WR367" s="35"/>
      <c r="WS367" s="35"/>
      <c r="WT367" s="35"/>
      <c r="WU367" s="35"/>
      <c r="WV367" s="35"/>
      <c r="WW367" s="35"/>
      <c r="WX367" s="35"/>
      <c r="WY367" s="35"/>
      <c r="WZ367" s="35"/>
      <c r="XA367" s="35"/>
      <c r="XB367" s="35"/>
      <c r="XC367" s="35"/>
      <c r="XD367" s="35"/>
      <c r="XE367" s="35"/>
      <c r="XF367" s="35"/>
      <c r="XG367" s="35"/>
      <c r="XH367" s="35"/>
      <c r="XI367" s="35"/>
      <c r="XJ367" s="35"/>
      <c r="XK367" s="35"/>
      <c r="XL367" s="35"/>
      <c r="XM367" s="35"/>
      <c r="XN367" s="35"/>
      <c r="XO367" s="35"/>
      <c r="XP367" s="35"/>
      <c r="XQ367" s="35"/>
      <c r="XR367" s="35"/>
      <c r="XS367" s="35"/>
      <c r="XT367" s="35"/>
      <c r="XU367" s="35"/>
      <c r="XV367" s="35"/>
      <c r="XW367" s="35"/>
      <c r="XX367" s="35"/>
      <c r="XY367" s="35"/>
      <c r="XZ367" s="35"/>
      <c r="YA367" s="35"/>
      <c r="YB367" s="35"/>
      <c r="YC367" s="35"/>
      <c r="YD367" s="35"/>
      <c r="YE367" s="35"/>
      <c r="YF367" s="35"/>
      <c r="YG367" s="35"/>
      <c r="YH367" s="35"/>
      <c r="YI367" s="35"/>
      <c r="YJ367" s="35"/>
      <c r="YK367" s="35"/>
      <c r="YL367" s="35"/>
      <c r="YM367" s="35"/>
      <c r="YN367" s="35"/>
      <c r="YO367" s="35"/>
      <c r="YP367" s="35"/>
      <c r="YQ367" s="35"/>
      <c r="YR367" s="35"/>
      <c r="YS367" s="35"/>
      <c r="YT367" s="35"/>
      <c r="YU367" s="35"/>
      <c r="YV367" s="35"/>
      <c r="YW367" s="35"/>
      <c r="YX367" s="35"/>
      <c r="YY367" s="35"/>
      <c r="YZ367" s="35"/>
      <c r="ZA367" s="35"/>
      <c r="ZB367" s="35"/>
      <c r="ZC367" s="35"/>
      <c r="ZD367" s="35"/>
      <c r="ZE367" s="35"/>
      <c r="ZF367" s="35"/>
      <c r="ZG367" s="35"/>
      <c r="ZH367" s="35"/>
      <c r="ZI367" s="35"/>
      <c r="ZJ367" s="35"/>
      <c r="ZK367" s="35"/>
      <c r="ZL367" s="35"/>
      <c r="ZM367" s="35"/>
      <c r="ZN367" s="35"/>
      <c r="ZO367" s="35"/>
      <c r="ZP367" s="35"/>
      <c r="ZQ367" s="35"/>
      <c r="ZR367" s="35"/>
      <c r="ZS367" s="35"/>
      <c r="ZT367" s="35"/>
      <c r="ZU367" s="35"/>
      <c r="ZV367" s="35"/>
      <c r="ZW367" s="35"/>
      <c r="ZX367" s="35"/>
      <c r="ZY367" s="35"/>
      <c r="ZZ367" s="35"/>
      <c r="AAA367" s="35"/>
      <c r="AAB367" s="35"/>
      <c r="AAC367" s="35"/>
      <c r="AAD367" s="35"/>
      <c r="AAE367" s="35"/>
      <c r="AAF367" s="35"/>
      <c r="AAG367" s="35"/>
      <c r="AAH367" s="35"/>
      <c r="AAI367" s="35"/>
      <c r="AAJ367" s="35"/>
      <c r="AAK367" s="35"/>
      <c r="AAL367" s="35"/>
      <c r="AAM367" s="35"/>
      <c r="AAN367" s="35"/>
      <c r="AAO367" s="35"/>
      <c r="AAP367" s="35"/>
      <c r="AAQ367" s="35"/>
      <c r="AAR367" s="35"/>
      <c r="AAS367" s="35"/>
      <c r="AAT367" s="35"/>
      <c r="AAU367" s="35"/>
      <c r="AAV367" s="35"/>
      <c r="AAW367" s="35"/>
      <c r="AAX367" s="35"/>
      <c r="AAY367" s="35"/>
      <c r="AAZ367" s="35"/>
      <c r="ABA367" s="35"/>
      <c r="ABB367" s="35"/>
      <c r="ABC367" s="35"/>
      <c r="ABD367" s="35"/>
      <c r="ABE367" s="35"/>
      <c r="ABF367" s="35"/>
      <c r="ABG367" s="35"/>
      <c r="ABH367" s="35"/>
      <c r="ABI367" s="35"/>
      <c r="ABJ367" s="35"/>
      <c r="ABK367" s="35"/>
      <c r="ABL367" s="35"/>
      <c r="ABM367" s="35"/>
      <c r="ABN367" s="35"/>
      <c r="ABO367" s="35"/>
      <c r="ABP367" s="35"/>
      <c r="ABQ367" s="35"/>
      <c r="ABR367" s="35"/>
      <c r="ABS367" s="35"/>
      <c r="ABT367" s="35"/>
      <c r="ABU367" s="35"/>
      <c r="ABV367" s="35"/>
      <c r="ABW367" s="35"/>
      <c r="ABX367" s="35"/>
      <c r="ABY367" s="35"/>
      <c r="ABZ367" s="35"/>
      <c r="ACA367" s="35"/>
      <c r="ACB367" s="35"/>
      <c r="ACC367" s="35"/>
      <c r="ACD367" s="35"/>
      <c r="ACE367" s="35"/>
      <c r="ACF367" s="35"/>
      <c r="ACG367" s="35"/>
      <c r="ACH367" s="35"/>
      <c r="ACI367" s="35"/>
      <c r="ACJ367" s="35"/>
      <c r="ACK367" s="35"/>
      <c r="ACL367" s="35"/>
      <c r="ACM367" s="35"/>
      <c r="ACN367" s="35"/>
      <c r="ACO367" s="35"/>
      <c r="ACP367" s="35"/>
      <c r="ACQ367" s="35"/>
      <c r="ACR367" s="35"/>
      <c r="ACS367" s="35"/>
      <c r="ACT367" s="35"/>
      <c r="ACU367" s="35"/>
      <c r="ACV367" s="35"/>
      <c r="ACW367" s="35"/>
      <c r="ACX367" s="35"/>
      <c r="ACY367" s="35"/>
      <c r="ACZ367" s="35"/>
      <c r="ADA367" s="35"/>
      <c r="ADB367" s="35"/>
      <c r="ADC367" s="35"/>
      <c r="ADD367" s="35"/>
      <c r="ADE367" s="35"/>
      <c r="ADF367" s="35"/>
      <c r="ADG367" s="35"/>
      <c r="ADH367" s="35"/>
      <c r="ADI367" s="35"/>
      <c r="ADJ367" s="35"/>
      <c r="ADK367" s="35"/>
      <c r="ADL367" s="35"/>
      <c r="ADM367" s="35"/>
      <c r="ADN367" s="35"/>
      <c r="ADO367" s="35"/>
      <c r="ADP367" s="35"/>
      <c r="ADQ367" s="35"/>
      <c r="ADR367" s="35"/>
      <c r="ADS367" s="35"/>
      <c r="ADT367" s="35"/>
      <c r="ADU367" s="35"/>
      <c r="ADV367" s="35"/>
      <c r="ADW367" s="35"/>
      <c r="ADX367" s="35"/>
      <c r="ADY367" s="35"/>
      <c r="ADZ367" s="35"/>
      <c r="AEA367" s="35"/>
      <c r="AEB367" s="35"/>
      <c r="AEC367" s="35"/>
      <c r="AED367" s="35"/>
      <c r="AEE367" s="35"/>
      <c r="AEF367" s="35"/>
      <c r="AEG367" s="35"/>
      <c r="AEH367" s="35"/>
      <c r="AEI367" s="35"/>
      <c r="AEJ367" s="35"/>
      <c r="AEK367" s="35"/>
      <c r="AEL367" s="35"/>
      <c r="AEM367" s="35"/>
      <c r="AEN367" s="35"/>
      <c r="AEO367" s="35"/>
      <c r="AEP367" s="35"/>
      <c r="AEQ367" s="35"/>
      <c r="AER367" s="35"/>
      <c r="AES367" s="35"/>
      <c r="AET367" s="35"/>
      <c r="AEU367" s="35"/>
      <c r="AEV367" s="35"/>
      <c r="AEW367" s="35"/>
      <c r="AEX367" s="35"/>
      <c r="AEY367" s="35"/>
      <c r="AEZ367" s="35"/>
      <c r="AFA367" s="35"/>
      <c r="AFB367" s="35"/>
      <c r="AFC367" s="35"/>
      <c r="AFD367" s="35"/>
      <c r="AFE367" s="35"/>
      <c r="AFF367" s="35"/>
      <c r="AFG367" s="35"/>
      <c r="AFH367" s="35"/>
      <c r="AFI367" s="35"/>
      <c r="AFJ367" s="35"/>
      <c r="AFK367" s="35"/>
      <c r="AFL367" s="35"/>
      <c r="AFM367" s="35"/>
      <c r="AFN367" s="35"/>
      <c r="AFO367" s="35"/>
      <c r="AFP367" s="35"/>
      <c r="AFQ367" s="35"/>
      <c r="AFR367" s="35"/>
      <c r="AFS367" s="35"/>
      <c r="AFT367" s="35"/>
      <c r="AFU367" s="35"/>
      <c r="AFV367" s="35"/>
      <c r="AFW367" s="35"/>
      <c r="AFX367" s="35"/>
      <c r="AFY367" s="35"/>
      <c r="AFZ367" s="35"/>
      <c r="AGA367" s="35"/>
      <c r="AGB367" s="35"/>
      <c r="AGC367" s="35"/>
      <c r="AGD367" s="35"/>
      <c r="AGE367" s="35"/>
      <c r="AGF367" s="35"/>
      <c r="AGG367" s="35"/>
      <c r="AGH367" s="35"/>
      <c r="AGI367" s="35"/>
      <c r="AGJ367" s="35"/>
      <c r="AGK367" s="35"/>
      <c r="AGL367" s="35"/>
      <c r="AGM367" s="35"/>
      <c r="AGN367" s="35"/>
      <c r="AGO367" s="35"/>
      <c r="AGP367" s="35"/>
      <c r="AGQ367" s="35"/>
      <c r="AGR367" s="35"/>
      <c r="AGS367" s="35"/>
      <c r="AGT367" s="35"/>
      <c r="AGU367" s="35"/>
      <c r="AGV367" s="35"/>
      <c r="AGW367" s="35"/>
      <c r="AGX367" s="35"/>
      <c r="AGY367" s="35"/>
      <c r="AGZ367" s="35"/>
      <c r="AHA367" s="35"/>
      <c r="AHB367" s="35"/>
      <c r="AHC367" s="35"/>
      <c r="AHD367" s="35"/>
      <c r="AHE367" s="35"/>
      <c r="AHF367" s="35"/>
      <c r="AHG367" s="35"/>
      <c r="AHH367" s="35"/>
      <c r="AHI367" s="35"/>
      <c r="AHJ367" s="35"/>
      <c r="AHK367" s="35"/>
      <c r="AHL367" s="35"/>
      <c r="AHM367" s="35"/>
      <c r="AHN367" s="35"/>
      <c r="AHO367" s="35"/>
      <c r="AHP367" s="35"/>
      <c r="AHQ367" s="35"/>
      <c r="AHR367" s="35"/>
      <c r="AHS367" s="35"/>
      <c r="AHT367" s="35"/>
      <c r="AHU367" s="35"/>
      <c r="AHV367" s="35"/>
      <c r="AHW367" s="35"/>
      <c r="AHX367" s="35"/>
      <c r="AHY367" s="35"/>
      <c r="AHZ367" s="35"/>
      <c r="AIA367" s="35"/>
      <c r="AIB367" s="35"/>
      <c r="AIC367" s="35"/>
      <c r="AID367" s="35"/>
      <c r="AIE367" s="35"/>
      <c r="AIF367" s="35"/>
      <c r="AIG367" s="35"/>
      <c r="AIH367" s="35"/>
      <c r="AII367" s="35"/>
      <c r="AIJ367" s="35"/>
      <c r="AIK367" s="35"/>
      <c r="AIL367" s="35"/>
      <c r="AIM367" s="35"/>
      <c r="AIN367" s="35"/>
      <c r="AIO367" s="35"/>
      <c r="AIP367" s="35"/>
      <c r="AIQ367" s="35"/>
      <c r="AIR367" s="35"/>
      <c r="AIS367" s="35"/>
      <c r="AIT367" s="35"/>
      <c r="AIU367" s="35"/>
      <c r="AIV367" s="35"/>
      <c r="AIW367" s="35"/>
      <c r="AIX367" s="35"/>
      <c r="AIY367" s="35"/>
      <c r="AIZ367" s="35"/>
      <c r="AJA367" s="35"/>
      <c r="AJB367" s="35"/>
      <c r="AJC367" s="35"/>
      <c r="AJD367" s="35"/>
      <c r="AJE367" s="35"/>
      <c r="AJF367" s="35"/>
      <c r="AJG367" s="35"/>
      <c r="AJH367" s="35"/>
      <c r="AJI367" s="35"/>
      <c r="AJJ367" s="35"/>
      <c r="AJK367" s="35"/>
      <c r="AJL367" s="35"/>
      <c r="AJM367" s="35"/>
      <c r="AJN367" s="35"/>
      <c r="AJO367" s="35"/>
      <c r="AJP367" s="35"/>
      <c r="AJQ367" s="35"/>
      <c r="AJR367" s="35"/>
      <c r="AJS367" s="35"/>
      <c r="AJT367" s="35"/>
      <c r="AJU367" s="35"/>
      <c r="AJV367" s="35"/>
      <c r="AJW367" s="35"/>
      <c r="AJX367" s="35"/>
      <c r="AJY367" s="35"/>
      <c r="AJZ367" s="35"/>
      <c r="AKA367" s="35"/>
      <c r="AKB367" s="35"/>
      <c r="AKC367" s="35"/>
      <c r="AKD367" s="35"/>
      <c r="AKE367" s="35"/>
      <c r="AKF367" s="35"/>
      <c r="AKG367" s="35"/>
      <c r="AKH367" s="35"/>
      <c r="AKI367" s="35"/>
      <c r="AKJ367" s="35"/>
      <c r="AKK367" s="35"/>
      <c r="AKL367" s="35"/>
      <c r="AKM367" s="35"/>
      <c r="AKN367" s="35"/>
      <c r="AKO367" s="35"/>
      <c r="AKP367" s="35"/>
      <c r="AKQ367" s="35"/>
      <c r="AKR367" s="35"/>
      <c r="AKS367" s="35"/>
      <c r="AKT367" s="35"/>
      <c r="AKU367" s="35"/>
      <c r="AKV367" s="35"/>
      <c r="AKW367" s="35"/>
      <c r="AKX367" s="35"/>
      <c r="AKY367" s="35"/>
      <c r="AKZ367" s="35"/>
      <c r="ALA367" s="35"/>
      <c r="ALB367" s="35"/>
      <c r="ALC367" s="35"/>
      <c r="ALD367" s="35"/>
      <c r="ALE367" s="35"/>
      <c r="ALF367" s="35"/>
      <c r="ALG367" s="35"/>
      <c r="ALH367" s="35"/>
      <c r="ALI367" s="35"/>
      <c r="ALJ367" s="35"/>
      <c r="ALK367" s="35"/>
      <c r="ALL367" s="35"/>
      <c r="ALM367" s="35"/>
      <c r="ALN367" s="35"/>
      <c r="ALO367" s="35"/>
      <c r="ALP367" s="35"/>
      <c r="ALQ367" s="35"/>
      <c r="ALR367" s="35"/>
      <c r="ALS367" s="35"/>
      <c r="ALT367" s="35"/>
      <c r="ALU367" s="35"/>
      <c r="ALV367" s="35"/>
      <c r="ALW367" s="35"/>
      <c r="ALX367" s="35"/>
      <c r="ALY367" s="35"/>
      <c r="ALZ367" s="35"/>
      <c r="AMA367" s="35"/>
    </row>
    <row r="368" spans="14:1015">
      <c r="N368" s="3">
        <f>Y368*info!T$4+AC368*info!T$5+AG368*info!T$6+AK368*info!T$7+N367</f>
        <v>12.241199999999985</v>
      </c>
      <c r="P368" s="45">
        <v>328</v>
      </c>
      <c r="Q368" s="131"/>
      <c r="R368" s="131"/>
      <c r="S368" s="161">
        <f t="shared" si="189"/>
        <v>6.2079446640316227E-2</v>
      </c>
      <c r="T368" s="169">
        <f>AA367*$AA$30*$AA$34*(1-$AA$32)+AE367*$AE$30*$AE$34*(1-$AE$32)+AI367*$AI$30*$AI$34*(1-$AI$32)+AM367*$AM$30*$AM$34*(1-$AM$32)+AQ367*$AQ$30*$AQ$34*(1-$AQ$32)+AU367*$AU$30*$AU$34*(1-$AU$32)+Q368-R368+AW367+AX367+Advance!G342</f>
        <v>0.62730000000000052</v>
      </c>
      <c r="U368" s="132">
        <f t="shared" si="198"/>
        <v>0</v>
      </c>
      <c r="V368" s="165">
        <f t="shared" si="177"/>
        <v>0.62730000000000052</v>
      </c>
      <c r="W368" s="166">
        <f t="shared" si="190"/>
        <v>24.3</v>
      </c>
      <c r="X368" s="49"/>
      <c r="Y368" s="42">
        <f t="shared" si="169"/>
        <v>0</v>
      </c>
      <c r="Z368" s="46">
        <f t="shared" si="191"/>
        <v>0</v>
      </c>
      <c r="AA368" s="47">
        <f t="shared" si="178"/>
        <v>50</v>
      </c>
      <c r="AB368" s="48">
        <f t="shared" si="179"/>
        <v>0.62730000000000052</v>
      </c>
      <c r="AC368" s="49">
        <f t="shared" si="180"/>
        <v>0</v>
      </c>
      <c r="AD368" s="46">
        <f t="shared" si="192"/>
        <v>0</v>
      </c>
      <c r="AE368" s="46">
        <f t="shared" si="181"/>
        <v>100</v>
      </c>
      <c r="AF368" s="50">
        <f t="shared" si="170"/>
        <v>0.62730000000000052</v>
      </c>
      <c r="AG368" s="42">
        <f t="shared" si="193"/>
        <v>0</v>
      </c>
      <c r="AH368" s="46">
        <f t="shared" si="194"/>
        <v>0</v>
      </c>
      <c r="AI368" s="46">
        <f t="shared" si="182"/>
        <v>200</v>
      </c>
      <c r="AJ368" s="50">
        <f t="shared" si="171"/>
        <v>0.62730000000000052</v>
      </c>
      <c r="AK368" s="42">
        <f t="shared" si="183"/>
        <v>17</v>
      </c>
      <c r="AL368" s="46">
        <f t="shared" si="195"/>
        <v>-5</v>
      </c>
      <c r="AM368" s="46">
        <f t="shared" si="184"/>
        <v>500</v>
      </c>
      <c r="AN368" s="50">
        <f t="shared" si="172"/>
        <v>1.5300000000000535E-2</v>
      </c>
      <c r="AO368" s="42">
        <f t="shared" si="185"/>
        <v>0</v>
      </c>
      <c r="AP368" s="46">
        <f t="shared" si="196"/>
        <v>0</v>
      </c>
      <c r="AQ368" s="46">
        <f t="shared" si="186"/>
        <v>0</v>
      </c>
      <c r="AR368" s="50">
        <f t="shared" si="173"/>
        <v>1.5300000000000535E-2</v>
      </c>
      <c r="AS368" s="42">
        <f t="shared" si="187"/>
        <v>0</v>
      </c>
      <c r="AT368" s="46">
        <f t="shared" si="197"/>
        <v>0</v>
      </c>
      <c r="AU368" s="46">
        <f t="shared" si="188"/>
        <v>0</v>
      </c>
      <c r="AV368" s="51">
        <f t="shared" si="174"/>
        <v>1.5300000000000535E-2</v>
      </c>
      <c r="AW368" s="42">
        <f t="shared" si="175"/>
        <v>0</v>
      </c>
      <c r="AX368" s="43">
        <f t="shared" si="176"/>
        <v>1.5300000000000535E-2</v>
      </c>
      <c r="AY368" s="42">
        <f t="shared" si="167"/>
        <v>850</v>
      </c>
      <c r="AZ368" s="52">
        <f t="shared" si="168"/>
        <v>24.3</v>
      </c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  <c r="QN368" s="35"/>
      <c r="QO368" s="35"/>
      <c r="QP368" s="35"/>
      <c r="QQ368" s="35"/>
      <c r="QR368" s="35"/>
      <c r="QS368" s="35"/>
      <c r="QT368" s="35"/>
      <c r="QU368" s="35"/>
      <c r="QV368" s="35"/>
      <c r="QW368" s="35"/>
      <c r="QX368" s="35"/>
      <c r="QY368" s="35"/>
      <c r="QZ368" s="35"/>
      <c r="RA368" s="35"/>
      <c r="RB368" s="35"/>
      <c r="RC368" s="35"/>
      <c r="RD368" s="35"/>
      <c r="RE368" s="35"/>
      <c r="RF368" s="35"/>
      <c r="RG368" s="35"/>
      <c r="RH368" s="35"/>
      <c r="RI368" s="35"/>
      <c r="RJ368" s="35"/>
      <c r="RK368" s="35"/>
      <c r="RL368" s="35"/>
      <c r="RM368" s="35"/>
      <c r="RN368" s="35"/>
      <c r="RO368" s="35"/>
      <c r="RP368" s="35"/>
      <c r="RQ368" s="35"/>
      <c r="RR368" s="35"/>
      <c r="RS368" s="35"/>
      <c r="RT368" s="35"/>
      <c r="RU368" s="35"/>
      <c r="RV368" s="35"/>
      <c r="RW368" s="35"/>
      <c r="RX368" s="35"/>
      <c r="RY368" s="35"/>
      <c r="RZ368" s="35"/>
      <c r="SA368" s="35"/>
      <c r="SB368" s="35"/>
      <c r="SC368" s="35"/>
      <c r="SD368" s="35"/>
      <c r="SE368" s="35"/>
      <c r="SF368" s="35"/>
      <c r="SG368" s="35"/>
      <c r="SH368" s="35"/>
      <c r="SI368" s="35"/>
      <c r="SJ368" s="35"/>
      <c r="SK368" s="35"/>
      <c r="SL368" s="35"/>
      <c r="SM368" s="35"/>
      <c r="SN368" s="35"/>
      <c r="SO368" s="35"/>
      <c r="SP368" s="35"/>
      <c r="SQ368" s="35"/>
      <c r="SR368" s="35"/>
      <c r="SS368" s="35"/>
      <c r="ST368" s="35"/>
      <c r="SU368" s="35"/>
      <c r="SV368" s="35"/>
      <c r="SW368" s="35"/>
      <c r="SX368" s="35"/>
      <c r="SY368" s="35"/>
      <c r="SZ368" s="35"/>
      <c r="TA368" s="35"/>
      <c r="TB368" s="35"/>
      <c r="TC368" s="35"/>
      <c r="TD368" s="35"/>
      <c r="TE368" s="35"/>
      <c r="TF368" s="35"/>
      <c r="TG368" s="35"/>
      <c r="TH368" s="35"/>
      <c r="TI368" s="35"/>
      <c r="TJ368" s="35"/>
      <c r="TK368" s="35"/>
      <c r="TL368" s="35"/>
      <c r="TM368" s="35"/>
      <c r="TN368" s="35"/>
      <c r="TO368" s="35"/>
      <c r="TP368" s="35"/>
      <c r="TQ368" s="35"/>
      <c r="TR368" s="35"/>
      <c r="TS368" s="35"/>
      <c r="TT368" s="35"/>
      <c r="TU368" s="35"/>
      <c r="TV368" s="35"/>
      <c r="TW368" s="35"/>
      <c r="TX368" s="35"/>
      <c r="TY368" s="35"/>
      <c r="TZ368" s="35"/>
      <c r="UA368" s="35"/>
      <c r="UB368" s="35"/>
      <c r="UC368" s="35"/>
      <c r="UD368" s="35"/>
      <c r="UE368" s="35"/>
      <c r="UF368" s="35"/>
      <c r="UG368" s="35"/>
      <c r="UH368" s="35"/>
      <c r="UI368" s="35"/>
      <c r="UJ368" s="35"/>
      <c r="UK368" s="35"/>
      <c r="UL368" s="35"/>
      <c r="UM368" s="35"/>
      <c r="UN368" s="35"/>
      <c r="UO368" s="35"/>
      <c r="UP368" s="35"/>
      <c r="UQ368" s="35"/>
      <c r="UR368" s="35"/>
      <c r="US368" s="35"/>
      <c r="UT368" s="35"/>
      <c r="UU368" s="35"/>
      <c r="UV368" s="35"/>
      <c r="UW368" s="35"/>
      <c r="UX368" s="35"/>
      <c r="UY368" s="35"/>
      <c r="UZ368" s="35"/>
      <c r="VA368" s="35"/>
      <c r="VB368" s="35"/>
      <c r="VC368" s="35"/>
      <c r="VD368" s="35"/>
      <c r="VE368" s="35"/>
      <c r="VF368" s="35"/>
      <c r="VG368" s="35"/>
      <c r="VH368" s="35"/>
      <c r="VI368" s="35"/>
      <c r="VJ368" s="35"/>
      <c r="VK368" s="35"/>
      <c r="VL368" s="35"/>
      <c r="VM368" s="35"/>
      <c r="VN368" s="35"/>
      <c r="VO368" s="35"/>
      <c r="VP368" s="35"/>
      <c r="VQ368" s="35"/>
      <c r="VR368" s="35"/>
      <c r="VS368" s="35"/>
      <c r="VT368" s="35"/>
      <c r="VU368" s="35"/>
      <c r="VV368" s="35"/>
      <c r="VW368" s="35"/>
      <c r="VX368" s="35"/>
      <c r="VY368" s="35"/>
      <c r="VZ368" s="35"/>
      <c r="WA368" s="35"/>
      <c r="WB368" s="35"/>
      <c r="WC368" s="35"/>
      <c r="WD368" s="35"/>
      <c r="WE368" s="35"/>
      <c r="WF368" s="35"/>
      <c r="WG368" s="35"/>
      <c r="WH368" s="35"/>
      <c r="WI368" s="35"/>
      <c r="WJ368" s="35"/>
      <c r="WK368" s="35"/>
      <c r="WL368" s="35"/>
      <c r="WM368" s="35"/>
      <c r="WN368" s="35"/>
      <c r="WO368" s="35"/>
      <c r="WP368" s="35"/>
      <c r="WQ368" s="35"/>
      <c r="WR368" s="35"/>
      <c r="WS368" s="35"/>
      <c r="WT368" s="35"/>
      <c r="WU368" s="35"/>
      <c r="WV368" s="35"/>
      <c r="WW368" s="35"/>
      <c r="WX368" s="35"/>
      <c r="WY368" s="35"/>
      <c r="WZ368" s="35"/>
      <c r="XA368" s="35"/>
      <c r="XB368" s="35"/>
      <c r="XC368" s="35"/>
      <c r="XD368" s="35"/>
      <c r="XE368" s="35"/>
      <c r="XF368" s="35"/>
      <c r="XG368" s="35"/>
      <c r="XH368" s="35"/>
      <c r="XI368" s="35"/>
      <c r="XJ368" s="35"/>
      <c r="XK368" s="35"/>
      <c r="XL368" s="35"/>
      <c r="XM368" s="35"/>
      <c r="XN368" s="35"/>
      <c r="XO368" s="35"/>
      <c r="XP368" s="35"/>
      <c r="XQ368" s="35"/>
      <c r="XR368" s="35"/>
      <c r="XS368" s="35"/>
      <c r="XT368" s="35"/>
      <c r="XU368" s="35"/>
      <c r="XV368" s="35"/>
      <c r="XW368" s="35"/>
      <c r="XX368" s="35"/>
      <c r="XY368" s="35"/>
      <c r="XZ368" s="35"/>
      <c r="YA368" s="35"/>
      <c r="YB368" s="35"/>
      <c r="YC368" s="35"/>
      <c r="YD368" s="35"/>
      <c r="YE368" s="35"/>
      <c r="YF368" s="35"/>
      <c r="YG368" s="35"/>
      <c r="YH368" s="35"/>
      <c r="YI368" s="35"/>
      <c r="YJ368" s="35"/>
      <c r="YK368" s="35"/>
      <c r="YL368" s="35"/>
      <c r="YM368" s="35"/>
      <c r="YN368" s="35"/>
      <c r="YO368" s="35"/>
      <c r="YP368" s="35"/>
      <c r="YQ368" s="35"/>
      <c r="YR368" s="35"/>
      <c r="YS368" s="35"/>
      <c r="YT368" s="35"/>
      <c r="YU368" s="35"/>
      <c r="YV368" s="35"/>
      <c r="YW368" s="35"/>
      <c r="YX368" s="35"/>
      <c r="YY368" s="35"/>
      <c r="YZ368" s="35"/>
      <c r="ZA368" s="35"/>
      <c r="ZB368" s="35"/>
      <c r="ZC368" s="35"/>
      <c r="ZD368" s="35"/>
      <c r="ZE368" s="35"/>
      <c r="ZF368" s="35"/>
      <c r="ZG368" s="35"/>
      <c r="ZH368" s="35"/>
      <c r="ZI368" s="35"/>
      <c r="ZJ368" s="35"/>
      <c r="ZK368" s="35"/>
      <c r="ZL368" s="35"/>
      <c r="ZM368" s="35"/>
      <c r="ZN368" s="35"/>
      <c r="ZO368" s="35"/>
      <c r="ZP368" s="35"/>
      <c r="ZQ368" s="35"/>
      <c r="ZR368" s="35"/>
      <c r="ZS368" s="35"/>
      <c r="ZT368" s="35"/>
      <c r="ZU368" s="35"/>
      <c r="ZV368" s="35"/>
      <c r="ZW368" s="35"/>
      <c r="ZX368" s="35"/>
      <c r="ZY368" s="35"/>
      <c r="ZZ368" s="35"/>
      <c r="AAA368" s="35"/>
      <c r="AAB368" s="35"/>
      <c r="AAC368" s="35"/>
      <c r="AAD368" s="35"/>
      <c r="AAE368" s="35"/>
      <c r="AAF368" s="35"/>
      <c r="AAG368" s="35"/>
      <c r="AAH368" s="35"/>
      <c r="AAI368" s="35"/>
      <c r="AAJ368" s="35"/>
      <c r="AAK368" s="35"/>
      <c r="AAL368" s="35"/>
      <c r="AAM368" s="35"/>
      <c r="AAN368" s="35"/>
      <c r="AAO368" s="35"/>
      <c r="AAP368" s="35"/>
      <c r="AAQ368" s="35"/>
      <c r="AAR368" s="35"/>
      <c r="AAS368" s="35"/>
      <c r="AAT368" s="35"/>
      <c r="AAU368" s="35"/>
      <c r="AAV368" s="35"/>
      <c r="AAW368" s="35"/>
      <c r="AAX368" s="35"/>
      <c r="AAY368" s="35"/>
      <c r="AAZ368" s="35"/>
      <c r="ABA368" s="35"/>
      <c r="ABB368" s="35"/>
      <c r="ABC368" s="35"/>
      <c r="ABD368" s="35"/>
      <c r="ABE368" s="35"/>
      <c r="ABF368" s="35"/>
      <c r="ABG368" s="35"/>
      <c r="ABH368" s="35"/>
      <c r="ABI368" s="35"/>
      <c r="ABJ368" s="35"/>
      <c r="ABK368" s="35"/>
      <c r="ABL368" s="35"/>
      <c r="ABM368" s="35"/>
      <c r="ABN368" s="35"/>
      <c r="ABO368" s="35"/>
      <c r="ABP368" s="35"/>
      <c r="ABQ368" s="35"/>
      <c r="ABR368" s="35"/>
      <c r="ABS368" s="35"/>
      <c r="ABT368" s="35"/>
      <c r="ABU368" s="35"/>
      <c r="ABV368" s="35"/>
      <c r="ABW368" s="35"/>
      <c r="ABX368" s="35"/>
      <c r="ABY368" s="35"/>
      <c r="ABZ368" s="35"/>
      <c r="ACA368" s="35"/>
      <c r="ACB368" s="35"/>
      <c r="ACC368" s="35"/>
      <c r="ACD368" s="35"/>
      <c r="ACE368" s="35"/>
      <c r="ACF368" s="35"/>
      <c r="ACG368" s="35"/>
      <c r="ACH368" s="35"/>
      <c r="ACI368" s="35"/>
      <c r="ACJ368" s="35"/>
      <c r="ACK368" s="35"/>
      <c r="ACL368" s="35"/>
      <c r="ACM368" s="35"/>
      <c r="ACN368" s="35"/>
      <c r="ACO368" s="35"/>
      <c r="ACP368" s="35"/>
      <c r="ACQ368" s="35"/>
      <c r="ACR368" s="35"/>
      <c r="ACS368" s="35"/>
      <c r="ACT368" s="35"/>
      <c r="ACU368" s="35"/>
      <c r="ACV368" s="35"/>
      <c r="ACW368" s="35"/>
      <c r="ACX368" s="35"/>
      <c r="ACY368" s="35"/>
      <c r="ACZ368" s="35"/>
      <c r="ADA368" s="35"/>
      <c r="ADB368" s="35"/>
      <c r="ADC368" s="35"/>
      <c r="ADD368" s="35"/>
      <c r="ADE368" s="35"/>
      <c r="ADF368" s="35"/>
      <c r="ADG368" s="35"/>
      <c r="ADH368" s="35"/>
      <c r="ADI368" s="35"/>
      <c r="ADJ368" s="35"/>
      <c r="ADK368" s="35"/>
      <c r="ADL368" s="35"/>
      <c r="ADM368" s="35"/>
      <c r="ADN368" s="35"/>
      <c r="ADO368" s="35"/>
      <c r="ADP368" s="35"/>
      <c r="ADQ368" s="35"/>
      <c r="ADR368" s="35"/>
      <c r="ADS368" s="35"/>
      <c r="ADT368" s="35"/>
      <c r="ADU368" s="35"/>
      <c r="ADV368" s="35"/>
      <c r="ADW368" s="35"/>
      <c r="ADX368" s="35"/>
      <c r="ADY368" s="35"/>
      <c r="ADZ368" s="35"/>
      <c r="AEA368" s="35"/>
      <c r="AEB368" s="35"/>
      <c r="AEC368" s="35"/>
      <c r="AED368" s="35"/>
      <c r="AEE368" s="35"/>
      <c r="AEF368" s="35"/>
      <c r="AEG368" s="35"/>
      <c r="AEH368" s="35"/>
      <c r="AEI368" s="35"/>
      <c r="AEJ368" s="35"/>
      <c r="AEK368" s="35"/>
      <c r="AEL368" s="35"/>
      <c r="AEM368" s="35"/>
      <c r="AEN368" s="35"/>
      <c r="AEO368" s="35"/>
      <c r="AEP368" s="35"/>
      <c r="AEQ368" s="35"/>
      <c r="AER368" s="35"/>
      <c r="AES368" s="35"/>
      <c r="AET368" s="35"/>
      <c r="AEU368" s="35"/>
      <c r="AEV368" s="35"/>
      <c r="AEW368" s="35"/>
      <c r="AEX368" s="35"/>
      <c r="AEY368" s="35"/>
      <c r="AEZ368" s="35"/>
      <c r="AFA368" s="35"/>
      <c r="AFB368" s="35"/>
      <c r="AFC368" s="35"/>
      <c r="AFD368" s="35"/>
      <c r="AFE368" s="35"/>
      <c r="AFF368" s="35"/>
      <c r="AFG368" s="35"/>
      <c r="AFH368" s="35"/>
      <c r="AFI368" s="35"/>
      <c r="AFJ368" s="35"/>
      <c r="AFK368" s="35"/>
      <c r="AFL368" s="35"/>
      <c r="AFM368" s="35"/>
      <c r="AFN368" s="35"/>
      <c r="AFO368" s="35"/>
      <c r="AFP368" s="35"/>
      <c r="AFQ368" s="35"/>
      <c r="AFR368" s="35"/>
      <c r="AFS368" s="35"/>
      <c r="AFT368" s="35"/>
      <c r="AFU368" s="35"/>
      <c r="AFV368" s="35"/>
      <c r="AFW368" s="35"/>
      <c r="AFX368" s="35"/>
      <c r="AFY368" s="35"/>
      <c r="AFZ368" s="35"/>
      <c r="AGA368" s="35"/>
      <c r="AGB368" s="35"/>
      <c r="AGC368" s="35"/>
      <c r="AGD368" s="35"/>
      <c r="AGE368" s="35"/>
      <c r="AGF368" s="35"/>
      <c r="AGG368" s="35"/>
      <c r="AGH368" s="35"/>
      <c r="AGI368" s="35"/>
      <c r="AGJ368" s="35"/>
      <c r="AGK368" s="35"/>
      <c r="AGL368" s="35"/>
      <c r="AGM368" s="35"/>
      <c r="AGN368" s="35"/>
      <c r="AGO368" s="35"/>
      <c r="AGP368" s="35"/>
      <c r="AGQ368" s="35"/>
      <c r="AGR368" s="35"/>
      <c r="AGS368" s="35"/>
      <c r="AGT368" s="35"/>
      <c r="AGU368" s="35"/>
      <c r="AGV368" s="35"/>
      <c r="AGW368" s="35"/>
      <c r="AGX368" s="35"/>
      <c r="AGY368" s="35"/>
      <c r="AGZ368" s="35"/>
      <c r="AHA368" s="35"/>
      <c r="AHB368" s="35"/>
      <c r="AHC368" s="35"/>
      <c r="AHD368" s="35"/>
      <c r="AHE368" s="35"/>
      <c r="AHF368" s="35"/>
      <c r="AHG368" s="35"/>
      <c r="AHH368" s="35"/>
      <c r="AHI368" s="35"/>
      <c r="AHJ368" s="35"/>
      <c r="AHK368" s="35"/>
      <c r="AHL368" s="35"/>
      <c r="AHM368" s="35"/>
      <c r="AHN368" s="35"/>
      <c r="AHO368" s="35"/>
      <c r="AHP368" s="35"/>
      <c r="AHQ368" s="35"/>
      <c r="AHR368" s="35"/>
      <c r="AHS368" s="35"/>
      <c r="AHT368" s="35"/>
      <c r="AHU368" s="35"/>
      <c r="AHV368" s="35"/>
      <c r="AHW368" s="35"/>
      <c r="AHX368" s="35"/>
      <c r="AHY368" s="35"/>
      <c r="AHZ368" s="35"/>
      <c r="AIA368" s="35"/>
      <c r="AIB368" s="35"/>
      <c r="AIC368" s="35"/>
      <c r="AID368" s="35"/>
      <c r="AIE368" s="35"/>
      <c r="AIF368" s="35"/>
      <c r="AIG368" s="35"/>
      <c r="AIH368" s="35"/>
      <c r="AII368" s="35"/>
      <c r="AIJ368" s="35"/>
      <c r="AIK368" s="35"/>
      <c r="AIL368" s="35"/>
      <c r="AIM368" s="35"/>
      <c r="AIN368" s="35"/>
      <c r="AIO368" s="35"/>
      <c r="AIP368" s="35"/>
      <c r="AIQ368" s="35"/>
      <c r="AIR368" s="35"/>
      <c r="AIS368" s="35"/>
      <c r="AIT368" s="35"/>
      <c r="AIU368" s="35"/>
      <c r="AIV368" s="35"/>
      <c r="AIW368" s="35"/>
      <c r="AIX368" s="35"/>
      <c r="AIY368" s="35"/>
      <c r="AIZ368" s="35"/>
      <c r="AJA368" s="35"/>
      <c r="AJB368" s="35"/>
      <c r="AJC368" s="35"/>
      <c r="AJD368" s="35"/>
      <c r="AJE368" s="35"/>
      <c r="AJF368" s="35"/>
      <c r="AJG368" s="35"/>
      <c r="AJH368" s="35"/>
      <c r="AJI368" s="35"/>
      <c r="AJJ368" s="35"/>
      <c r="AJK368" s="35"/>
      <c r="AJL368" s="35"/>
      <c r="AJM368" s="35"/>
      <c r="AJN368" s="35"/>
      <c r="AJO368" s="35"/>
      <c r="AJP368" s="35"/>
      <c r="AJQ368" s="35"/>
      <c r="AJR368" s="35"/>
      <c r="AJS368" s="35"/>
      <c r="AJT368" s="35"/>
      <c r="AJU368" s="35"/>
      <c r="AJV368" s="35"/>
      <c r="AJW368" s="35"/>
      <c r="AJX368" s="35"/>
      <c r="AJY368" s="35"/>
      <c r="AJZ368" s="35"/>
      <c r="AKA368" s="35"/>
      <c r="AKB368" s="35"/>
      <c r="AKC368" s="35"/>
      <c r="AKD368" s="35"/>
      <c r="AKE368" s="35"/>
      <c r="AKF368" s="35"/>
      <c r="AKG368" s="35"/>
      <c r="AKH368" s="35"/>
      <c r="AKI368" s="35"/>
      <c r="AKJ368" s="35"/>
      <c r="AKK368" s="35"/>
      <c r="AKL368" s="35"/>
      <c r="AKM368" s="35"/>
      <c r="AKN368" s="35"/>
      <c r="AKO368" s="35"/>
      <c r="AKP368" s="35"/>
      <c r="AKQ368" s="35"/>
      <c r="AKR368" s="35"/>
      <c r="AKS368" s="35"/>
      <c r="AKT368" s="35"/>
      <c r="AKU368" s="35"/>
      <c r="AKV368" s="35"/>
      <c r="AKW368" s="35"/>
      <c r="AKX368" s="35"/>
      <c r="AKY368" s="35"/>
      <c r="AKZ368" s="35"/>
      <c r="ALA368" s="35"/>
      <c r="ALB368" s="35"/>
      <c r="ALC368" s="35"/>
      <c r="ALD368" s="35"/>
      <c r="ALE368" s="35"/>
      <c r="ALF368" s="35"/>
      <c r="ALG368" s="35"/>
      <c r="ALH368" s="35"/>
      <c r="ALI368" s="35"/>
      <c r="ALJ368" s="35"/>
      <c r="ALK368" s="35"/>
      <c r="ALL368" s="35"/>
      <c r="ALM368" s="35"/>
      <c r="ALN368" s="35"/>
      <c r="ALO368" s="35"/>
      <c r="ALP368" s="35"/>
      <c r="ALQ368" s="35"/>
      <c r="ALR368" s="35"/>
      <c r="ALS368" s="35"/>
      <c r="ALT368" s="35"/>
      <c r="ALU368" s="35"/>
      <c r="ALV368" s="35"/>
      <c r="ALW368" s="35"/>
      <c r="ALX368" s="35"/>
      <c r="ALY368" s="35"/>
      <c r="ALZ368" s="35"/>
      <c r="AMA368" s="35"/>
    </row>
    <row r="369" spans="14:1015">
      <c r="N369" s="3">
        <f>Y369*info!T$4+AC369*info!T$5+AG369*info!T$6+AK369*info!T$7+N368</f>
        <v>12.302399999999984</v>
      </c>
      <c r="P369" s="45">
        <v>329</v>
      </c>
      <c r="Q369" s="131"/>
      <c r="R369" s="131"/>
      <c r="S369" s="161">
        <f t="shared" si="189"/>
        <v>6.3061264822134422E-2</v>
      </c>
      <c r="T369" s="169">
        <f>AA368*$AA$30*$AA$34*(1-$AA$32)+AE368*$AE$30*$AE$34*(1-$AE$32)+AI368*$AI$30*$AI$34*(1-$AI$32)+AM368*$AM$30*$AM$34*(1-$AM$32)+AQ368*$AQ$30*$AQ$34*(1-$AQ$32)+AU368*$AU$30*$AU$34*(1-$AU$32)+Q369-R369+AW368+AX368+Advance!G343</f>
        <v>0.62280000000000058</v>
      </c>
      <c r="U369" s="132">
        <f t="shared" si="198"/>
        <v>0</v>
      </c>
      <c r="V369" s="165">
        <f t="shared" si="177"/>
        <v>0.62280000000000058</v>
      </c>
      <c r="W369" s="166">
        <f t="shared" si="190"/>
        <v>24.407999999999998</v>
      </c>
      <c r="X369" s="49"/>
      <c r="Y369" s="42">
        <f t="shared" si="169"/>
        <v>0</v>
      </c>
      <c r="Z369" s="46">
        <f t="shared" si="191"/>
        <v>0</v>
      </c>
      <c r="AA369" s="47">
        <f t="shared" si="178"/>
        <v>50</v>
      </c>
      <c r="AB369" s="48">
        <f t="shared" si="179"/>
        <v>0.62280000000000058</v>
      </c>
      <c r="AC369" s="49">
        <f t="shared" si="180"/>
        <v>0</v>
      </c>
      <c r="AD369" s="46">
        <f t="shared" si="192"/>
        <v>0</v>
      </c>
      <c r="AE369" s="46">
        <f t="shared" si="181"/>
        <v>100</v>
      </c>
      <c r="AF369" s="50">
        <f t="shared" si="170"/>
        <v>0.62280000000000058</v>
      </c>
      <c r="AG369" s="42">
        <f t="shared" si="193"/>
        <v>0</v>
      </c>
      <c r="AH369" s="46">
        <f t="shared" si="194"/>
        <v>0</v>
      </c>
      <c r="AI369" s="46">
        <f t="shared" si="182"/>
        <v>200</v>
      </c>
      <c r="AJ369" s="50">
        <f t="shared" si="171"/>
        <v>0.62280000000000058</v>
      </c>
      <c r="AK369" s="42">
        <f t="shared" si="183"/>
        <v>17</v>
      </c>
      <c r="AL369" s="46">
        <f t="shared" si="195"/>
        <v>-14</v>
      </c>
      <c r="AM369" s="46">
        <f t="shared" si="184"/>
        <v>503</v>
      </c>
      <c r="AN369" s="50">
        <f t="shared" si="172"/>
        <v>1.0800000000000587E-2</v>
      </c>
      <c r="AO369" s="42">
        <f t="shared" si="185"/>
        <v>0</v>
      </c>
      <c r="AP369" s="46">
        <f t="shared" si="196"/>
        <v>0</v>
      </c>
      <c r="AQ369" s="46">
        <f t="shared" si="186"/>
        <v>0</v>
      </c>
      <c r="AR369" s="50">
        <f t="shared" si="173"/>
        <v>1.0800000000000587E-2</v>
      </c>
      <c r="AS369" s="42">
        <f t="shared" si="187"/>
        <v>0</v>
      </c>
      <c r="AT369" s="46">
        <f t="shared" si="197"/>
        <v>0</v>
      </c>
      <c r="AU369" s="46">
        <f t="shared" si="188"/>
        <v>0</v>
      </c>
      <c r="AV369" s="51">
        <f t="shared" si="174"/>
        <v>1.0800000000000587E-2</v>
      </c>
      <c r="AW369" s="42">
        <f t="shared" si="175"/>
        <v>0</v>
      </c>
      <c r="AX369" s="43">
        <f t="shared" si="176"/>
        <v>1.0800000000000587E-2</v>
      </c>
      <c r="AY369" s="42">
        <f t="shared" ref="AY369:AY405" si="199">+AA369+AE369+AI369+AM369+AQ369+AU369</f>
        <v>853</v>
      </c>
      <c r="AZ369" s="52">
        <f t="shared" ref="AZ369:AZ405" si="200">+AA369*$AA$30+AE369*$AE$30+AI369*$AI$30+AM369*$AM$30+AQ369*$AQ$30+AU369*$AU$30</f>
        <v>24.407999999999998</v>
      </c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  <c r="QN369" s="35"/>
      <c r="QO369" s="35"/>
      <c r="QP369" s="35"/>
      <c r="QQ369" s="35"/>
      <c r="QR369" s="35"/>
      <c r="QS369" s="35"/>
      <c r="QT369" s="35"/>
      <c r="QU369" s="35"/>
      <c r="QV369" s="35"/>
      <c r="QW369" s="35"/>
      <c r="QX369" s="35"/>
      <c r="QY369" s="35"/>
      <c r="QZ369" s="35"/>
      <c r="RA369" s="35"/>
      <c r="RB369" s="35"/>
      <c r="RC369" s="35"/>
      <c r="RD369" s="35"/>
      <c r="RE369" s="35"/>
      <c r="RF369" s="35"/>
      <c r="RG369" s="35"/>
      <c r="RH369" s="35"/>
      <c r="RI369" s="35"/>
      <c r="RJ369" s="35"/>
      <c r="RK369" s="35"/>
      <c r="RL369" s="35"/>
      <c r="RM369" s="35"/>
      <c r="RN369" s="35"/>
      <c r="RO369" s="35"/>
      <c r="RP369" s="35"/>
      <c r="RQ369" s="35"/>
      <c r="RR369" s="35"/>
      <c r="RS369" s="35"/>
      <c r="RT369" s="35"/>
      <c r="RU369" s="35"/>
      <c r="RV369" s="35"/>
      <c r="RW369" s="35"/>
      <c r="RX369" s="35"/>
      <c r="RY369" s="35"/>
      <c r="RZ369" s="35"/>
      <c r="SA369" s="35"/>
      <c r="SB369" s="35"/>
      <c r="SC369" s="35"/>
      <c r="SD369" s="35"/>
      <c r="SE369" s="35"/>
      <c r="SF369" s="35"/>
      <c r="SG369" s="35"/>
      <c r="SH369" s="35"/>
      <c r="SI369" s="35"/>
      <c r="SJ369" s="35"/>
      <c r="SK369" s="35"/>
      <c r="SL369" s="35"/>
      <c r="SM369" s="35"/>
      <c r="SN369" s="35"/>
      <c r="SO369" s="35"/>
      <c r="SP369" s="35"/>
      <c r="SQ369" s="35"/>
      <c r="SR369" s="35"/>
      <c r="SS369" s="35"/>
      <c r="ST369" s="35"/>
      <c r="SU369" s="35"/>
      <c r="SV369" s="35"/>
      <c r="SW369" s="35"/>
      <c r="SX369" s="35"/>
      <c r="SY369" s="35"/>
      <c r="SZ369" s="35"/>
      <c r="TA369" s="35"/>
      <c r="TB369" s="35"/>
      <c r="TC369" s="35"/>
      <c r="TD369" s="35"/>
      <c r="TE369" s="35"/>
      <c r="TF369" s="35"/>
      <c r="TG369" s="35"/>
      <c r="TH369" s="35"/>
      <c r="TI369" s="35"/>
      <c r="TJ369" s="35"/>
      <c r="TK369" s="35"/>
      <c r="TL369" s="35"/>
      <c r="TM369" s="35"/>
      <c r="TN369" s="35"/>
      <c r="TO369" s="35"/>
      <c r="TP369" s="35"/>
      <c r="TQ369" s="35"/>
      <c r="TR369" s="35"/>
      <c r="TS369" s="35"/>
      <c r="TT369" s="35"/>
      <c r="TU369" s="35"/>
      <c r="TV369" s="35"/>
      <c r="TW369" s="35"/>
      <c r="TX369" s="35"/>
      <c r="TY369" s="35"/>
      <c r="TZ369" s="35"/>
      <c r="UA369" s="35"/>
      <c r="UB369" s="35"/>
      <c r="UC369" s="35"/>
      <c r="UD369" s="35"/>
      <c r="UE369" s="35"/>
      <c r="UF369" s="35"/>
      <c r="UG369" s="35"/>
      <c r="UH369" s="35"/>
      <c r="UI369" s="35"/>
      <c r="UJ369" s="35"/>
      <c r="UK369" s="35"/>
      <c r="UL369" s="35"/>
      <c r="UM369" s="35"/>
      <c r="UN369" s="35"/>
      <c r="UO369" s="35"/>
      <c r="UP369" s="35"/>
      <c r="UQ369" s="35"/>
      <c r="UR369" s="35"/>
      <c r="US369" s="35"/>
      <c r="UT369" s="35"/>
      <c r="UU369" s="35"/>
      <c r="UV369" s="35"/>
      <c r="UW369" s="35"/>
      <c r="UX369" s="35"/>
      <c r="UY369" s="35"/>
      <c r="UZ369" s="35"/>
      <c r="VA369" s="35"/>
      <c r="VB369" s="35"/>
      <c r="VC369" s="35"/>
      <c r="VD369" s="35"/>
      <c r="VE369" s="35"/>
      <c r="VF369" s="35"/>
      <c r="VG369" s="35"/>
      <c r="VH369" s="35"/>
      <c r="VI369" s="35"/>
      <c r="VJ369" s="35"/>
      <c r="VK369" s="35"/>
      <c r="VL369" s="35"/>
      <c r="VM369" s="35"/>
      <c r="VN369" s="35"/>
      <c r="VO369" s="35"/>
      <c r="VP369" s="35"/>
      <c r="VQ369" s="35"/>
      <c r="VR369" s="35"/>
      <c r="VS369" s="35"/>
      <c r="VT369" s="35"/>
      <c r="VU369" s="35"/>
      <c r="VV369" s="35"/>
      <c r="VW369" s="35"/>
      <c r="VX369" s="35"/>
      <c r="VY369" s="35"/>
      <c r="VZ369" s="35"/>
      <c r="WA369" s="35"/>
      <c r="WB369" s="35"/>
      <c r="WC369" s="35"/>
      <c r="WD369" s="35"/>
      <c r="WE369" s="35"/>
      <c r="WF369" s="35"/>
      <c r="WG369" s="35"/>
      <c r="WH369" s="35"/>
      <c r="WI369" s="35"/>
      <c r="WJ369" s="35"/>
      <c r="WK369" s="35"/>
      <c r="WL369" s="35"/>
      <c r="WM369" s="35"/>
      <c r="WN369" s="35"/>
      <c r="WO369" s="35"/>
      <c r="WP369" s="35"/>
      <c r="WQ369" s="35"/>
      <c r="WR369" s="35"/>
      <c r="WS369" s="35"/>
      <c r="WT369" s="35"/>
      <c r="WU369" s="35"/>
      <c r="WV369" s="35"/>
      <c r="WW369" s="35"/>
      <c r="WX369" s="35"/>
      <c r="WY369" s="35"/>
      <c r="WZ369" s="35"/>
      <c r="XA369" s="35"/>
      <c r="XB369" s="35"/>
      <c r="XC369" s="35"/>
      <c r="XD369" s="35"/>
      <c r="XE369" s="35"/>
      <c r="XF369" s="35"/>
      <c r="XG369" s="35"/>
      <c r="XH369" s="35"/>
      <c r="XI369" s="35"/>
      <c r="XJ369" s="35"/>
      <c r="XK369" s="35"/>
      <c r="XL369" s="35"/>
      <c r="XM369" s="35"/>
      <c r="XN369" s="35"/>
      <c r="XO369" s="35"/>
      <c r="XP369" s="35"/>
      <c r="XQ369" s="35"/>
      <c r="XR369" s="35"/>
      <c r="XS369" s="35"/>
      <c r="XT369" s="35"/>
      <c r="XU369" s="35"/>
      <c r="XV369" s="35"/>
      <c r="XW369" s="35"/>
      <c r="XX369" s="35"/>
      <c r="XY369" s="35"/>
      <c r="XZ369" s="35"/>
      <c r="YA369" s="35"/>
      <c r="YB369" s="35"/>
      <c r="YC369" s="35"/>
      <c r="YD369" s="35"/>
      <c r="YE369" s="35"/>
      <c r="YF369" s="35"/>
      <c r="YG369" s="35"/>
      <c r="YH369" s="35"/>
      <c r="YI369" s="35"/>
      <c r="YJ369" s="35"/>
      <c r="YK369" s="35"/>
      <c r="YL369" s="35"/>
      <c r="YM369" s="35"/>
      <c r="YN369" s="35"/>
      <c r="YO369" s="35"/>
      <c r="YP369" s="35"/>
      <c r="YQ369" s="35"/>
      <c r="YR369" s="35"/>
      <c r="YS369" s="35"/>
      <c r="YT369" s="35"/>
      <c r="YU369" s="35"/>
      <c r="YV369" s="35"/>
      <c r="YW369" s="35"/>
      <c r="YX369" s="35"/>
      <c r="YY369" s="35"/>
      <c r="YZ369" s="35"/>
      <c r="ZA369" s="35"/>
      <c r="ZB369" s="35"/>
      <c r="ZC369" s="35"/>
      <c r="ZD369" s="35"/>
      <c r="ZE369" s="35"/>
      <c r="ZF369" s="35"/>
      <c r="ZG369" s="35"/>
      <c r="ZH369" s="35"/>
      <c r="ZI369" s="35"/>
      <c r="ZJ369" s="35"/>
      <c r="ZK369" s="35"/>
      <c r="ZL369" s="35"/>
      <c r="ZM369" s="35"/>
      <c r="ZN369" s="35"/>
      <c r="ZO369" s="35"/>
      <c r="ZP369" s="35"/>
      <c r="ZQ369" s="35"/>
      <c r="ZR369" s="35"/>
      <c r="ZS369" s="35"/>
      <c r="ZT369" s="35"/>
      <c r="ZU369" s="35"/>
      <c r="ZV369" s="35"/>
      <c r="ZW369" s="35"/>
      <c r="ZX369" s="35"/>
      <c r="ZY369" s="35"/>
      <c r="ZZ369" s="35"/>
      <c r="AAA369" s="35"/>
      <c r="AAB369" s="35"/>
      <c r="AAC369" s="35"/>
      <c r="AAD369" s="35"/>
      <c r="AAE369" s="35"/>
      <c r="AAF369" s="35"/>
      <c r="AAG369" s="35"/>
      <c r="AAH369" s="35"/>
      <c r="AAI369" s="35"/>
      <c r="AAJ369" s="35"/>
      <c r="AAK369" s="35"/>
      <c r="AAL369" s="35"/>
      <c r="AAM369" s="35"/>
      <c r="AAN369" s="35"/>
      <c r="AAO369" s="35"/>
      <c r="AAP369" s="35"/>
      <c r="AAQ369" s="35"/>
      <c r="AAR369" s="35"/>
      <c r="AAS369" s="35"/>
      <c r="AAT369" s="35"/>
      <c r="AAU369" s="35"/>
      <c r="AAV369" s="35"/>
      <c r="AAW369" s="35"/>
      <c r="AAX369" s="35"/>
      <c r="AAY369" s="35"/>
      <c r="AAZ369" s="35"/>
      <c r="ABA369" s="35"/>
      <c r="ABB369" s="35"/>
      <c r="ABC369" s="35"/>
      <c r="ABD369" s="35"/>
      <c r="ABE369" s="35"/>
      <c r="ABF369" s="35"/>
      <c r="ABG369" s="35"/>
      <c r="ABH369" s="35"/>
      <c r="ABI369" s="35"/>
      <c r="ABJ369" s="35"/>
      <c r="ABK369" s="35"/>
      <c r="ABL369" s="35"/>
      <c r="ABM369" s="35"/>
      <c r="ABN369" s="35"/>
      <c r="ABO369" s="35"/>
      <c r="ABP369" s="35"/>
      <c r="ABQ369" s="35"/>
      <c r="ABR369" s="35"/>
      <c r="ABS369" s="35"/>
      <c r="ABT369" s="35"/>
      <c r="ABU369" s="35"/>
      <c r="ABV369" s="35"/>
      <c r="ABW369" s="35"/>
      <c r="ABX369" s="35"/>
      <c r="ABY369" s="35"/>
      <c r="ABZ369" s="35"/>
      <c r="ACA369" s="35"/>
      <c r="ACB369" s="35"/>
      <c r="ACC369" s="35"/>
      <c r="ACD369" s="35"/>
      <c r="ACE369" s="35"/>
      <c r="ACF369" s="35"/>
      <c r="ACG369" s="35"/>
      <c r="ACH369" s="35"/>
      <c r="ACI369" s="35"/>
      <c r="ACJ369" s="35"/>
      <c r="ACK369" s="35"/>
      <c r="ACL369" s="35"/>
      <c r="ACM369" s="35"/>
      <c r="ACN369" s="35"/>
      <c r="ACO369" s="35"/>
      <c r="ACP369" s="35"/>
      <c r="ACQ369" s="35"/>
      <c r="ACR369" s="35"/>
      <c r="ACS369" s="35"/>
      <c r="ACT369" s="35"/>
      <c r="ACU369" s="35"/>
      <c r="ACV369" s="35"/>
      <c r="ACW369" s="35"/>
      <c r="ACX369" s="35"/>
      <c r="ACY369" s="35"/>
      <c r="ACZ369" s="35"/>
      <c r="ADA369" s="35"/>
      <c r="ADB369" s="35"/>
      <c r="ADC369" s="35"/>
      <c r="ADD369" s="35"/>
      <c r="ADE369" s="35"/>
      <c r="ADF369" s="35"/>
      <c r="ADG369" s="35"/>
      <c r="ADH369" s="35"/>
      <c r="ADI369" s="35"/>
      <c r="ADJ369" s="35"/>
      <c r="ADK369" s="35"/>
      <c r="ADL369" s="35"/>
      <c r="ADM369" s="35"/>
      <c r="ADN369" s="35"/>
      <c r="ADO369" s="35"/>
      <c r="ADP369" s="35"/>
      <c r="ADQ369" s="35"/>
      <c r="ADR369" s="35"/>
      <c r="ADS369" s="35"/>
      <c r="ADT369" s="35"/>
      <c r="ADU369" s="35"/>
      <c r="ADV369" s="35"/>
      <c r="ADW369" s="35"/>
      <c r="ADX369" s="35"/>
      <c r="ADY369" s="35"/>
      <c r="ADZ369" s="35"/>
      <c r="AEA369" s="35"/>
      <c r="AEB369" s="35"/>
      <c r="AEC369" s="35"/>
      <c r="AED369" s="35"/>
      <c r="AEE369" s="35"/>
      <c r="AEF369" s="35"/>
      <c r="AEG369" s="35"/>
      <c r="AEH369" s="35"/>
      <c r="AEI369" s="35"/>
      <c r="AEJ369" s="35"/>
      <c r="AEK369" s="35"/>
      <c r="AEL369" s="35"/>
      <c r="AEM369" s="35"/>
      <c r="AEN369" s="35"/>
      <c r="AEO369" s="35"/>
      <c r="AEP369" s="35"/>
      <c r="AEQ369" s="35"/>
      <c r="AER369" s="35"/>
      <c r="AES369" s="35"/>
      <c r="AET369" s="35"/>
      <c r="AEU369" s="35"/>
      <c r="AEV369" s="35"/>
      <c r="AEW369" s="35"/>
      <c r="AEX369" s="35"/>
      <c r="AEY369" s="35"/>
      <c r="AEZ369" s="35"/>
      <c r="AFA369" s="35"/>
      <c r="AFB369" s="35"/>
      <c r="AFC369" s="35"/>
      <c r="AFD369" s="35"/>
      <c r="AFE369" s="35"/>
      <c r="AFF369" s="35"/>
      <c r="AFG369" s="35"/>
      <c r="AFH369" s="35"/>
      <c r="AFI369" s="35"/>
      <c r="AFJ369" s="35"/>
      <c r="AFK369" s="35"/>
      <c r="AFL369" s="35"/>
      <c r="AFM369" s="35"/>
      <c r="AFN369" s="35"/>
      <c r="AFO369" s="35"/>
      <c r="AFP369" s="35"/>
      <c r="AFQ369" s="35"/>
      <c r="AFR369" s="35"/>
      <c r="AFS369" s="35"/>
      <c r="AFT369" s="35"/>
      <c r="AFU369" s="35"/>
      <c r="AFV369" s="35"/>
      <c r="AFW369" s="35"/>
      <c r="AFX369" s="35"/>
      <c r="AFY369" s="35"/>
      <c r="AFZ369" s="35"/>
      <c r="AGA369" s="35"/>
      <c r="AGB369" s="35"/>
      <c r="AGC369" s="35"/>
      <c r="AGD369" s="35"/>
      <c r="AGE369" s="35"/>
      <c r="AGF369" s="35"/>
      <c r="AGG369" s="35"/>
      <c r="AGH369" s="35"/>
      <c r="AGI369" s="35"/>
      <c r="AGJ369" s="35"/>
      <c r="AGK369" s="35"/>
      <c r="AGL369" s="35"/>
      <c r="AGM369" s="35"/>
      <c r="AGN369" s="35"/>
      <c r="AGO369" s="35"/>
      <c r="AGP369" s="35"/>
      <c r="AGQ369" s="35"/>
      <c r="AGR369" s="35"/>
      <c r="AGS369" s="35"/>
      <c r="AGT369" s="35"/>
      <c r="AGU369" s="35"/>
      <c r="AGV369" s="35"/>
      <c r="AGW369" s="35"/>
      <c r="AGX369" s="35"/>
      <c r="AGY369" s="35"/>
      <c r="AGZ369" s="35"/>
      <c r="AHA369" s="35"/>
      <c r="AHB369" s="35"/>
      <c r="AHC369" s="35"/>
      <c r="AHD369" s="35"/>
      <c r="AHE369" s="35"/>
      <c r="AHF369" s="35"/>
      <c r="AHG369" s="35"/>
      <c r="AHH369" s="35"/>
      <c r="AHI369" s="35"/>
      <c r="AHJ369" s="35"/>
      <c r="AHK369" s="35"/>
      <c r="AHL369" s="35"/>
      <c r="AHM369" s="35"/>
      <c r="AHN369" s="35"/>
      <c r="AHO369" s="35"/>
      <c r="AHP369" s="35"/>
      <c r="AHQ369" s="35"/>
      <c r="AHR369" s="35"/>
      <c r="AHS369" s="35"/>
      <c r="AHT369" s="35"/>
      <c r="AHU369" s="35"/>
      <c r="AHV369" s="35"/>
      <c r="AHW369" s="35"/>
      <c r="AHX369" s="35"/>
      <c r="AHY369" s="35"/>
      <c r="AHZ369" s="35"/>
      <c r="AIA369" s="35"/>
      <c r="AIB369" s="35"/>
      <c r="AIC369" s="35"/>
      <c r="AID369" s="35"/>
      <c r="AIE369" s="35"/>
      <c r="AIF369" s="35"/>
      <c r="AIG369" s="35"/>
      <c r="AIH369" s="35"/>
      <c r="AII369" s="35"/>
      <c r="AIJ369" s="35"/>
      <c r="AIK369" s="35"/>
      <c r="AIL369" s="35"/>
      <c r="AIM369" s="35"/>
      <c r="AIN369" s="35"/>
      <c r="AIO369" s="35"/>
      <c r="AIP369" s="35"/>
      <c r="AIQ369" s="35"/>
      <c r="AIR369" s="35"/>
      <c r="AIS369" s="35"/>
      <c r="AIT369" s="35"/>
      <c r="AIU369" s="35"/>
      <c r="AIV369" s="35"/>
      <c r="AIW369" s="35"/>
      <c r="AIX369" s="35"/>
      <c r="AIY369" s="35"/>
      <c r="AIZ369" s="35"/>
      <c r="AJA369" s="35"/>
      <c r="AJB369" s="35"/>
      <c r="AJC369" s="35"/>
      <c r="AJD369" s="35"/>
      <c r="AJE369" s="35"/>
      <c r="AJF369" s="35"/>
      <c r="AJG369" s="35"/>
      <c r="AJH369" s="35"/>
      <c r="AJI369" s="35"/>
      <c r="AJJ369" s="35"/>
      <c r="AJK369" s="35"/>
      <c r="AJL369" s="35"/>
      <c r="AJM369" s="35"/>
      <c r="AJN369" s="35"/>
      <c r="AJO369" s="35"/>
      <c r="AJP369" s="35"/>
      <c r="AJQ369" s="35"/>
      <c r="AJR369" s="35"/>
      <c r="AJS369" s="35"/>
      <c r="AJT369" s="35"/>
      <c r="AJU369" s="35"/>
      <c r="AJV369" s="35"/>
      <c r="AJW369" s="35"/>
      <c r="AJX369" s="35"/>
      <c r="AJY369" s="35"/>
      <c r="AJZ369" s="35"/>
      <c r="AKA369" s="35"/>
      <c r="AKB369" s="35"/>
      <c r="AKC369" s="35"/>
      <c r="AKD369" s="35"/>
      <c r="AKE369" s="35"/>
      <c r="AKF369" s="35"/>
      <c r="AKG369" s="35"/>
      <c r="AKH369" s="35"/>
      <c r="AKI369" s="35"/>
      <c r="AKJ369" s="35"/>
      <c r="AKK369" s="35"/>
      <c r="AKL369" s="35"/>
      <c r="AKM369" s="35"/>
      <c r="AKN369" s="35"/>
      <c r="AKO369" s="35"/>
      <c r="AKP369" s="35"/>
      <c r="AKQ369" s="35"/>
      <c r="AKR369" s="35"/>
      <c r="AKS369" s="35"/>
      <c r="AKT369" s="35"/>
      <c r="AKU369" s="35"/>
      <c r="AKV369" s="35"/>
      <c r="AKW369" s="35"/>
      <c r="AKX369" s="35"/>
      <c r="AKY369" s="35"/>
      <c r="AKZ369" s="35"/>
      <c r="ALA369" s="35"/>
      <c r="ALB369" s="35"/>
      <c r="ALC369" s="35"/>
      <c r="ALD369" s="35"/>
      <c r="ALE369" s="35"/>
      <c r="ALF369" s="35"/>
      <c r="ALG369" s="35"/>
      <c r="ALH369" s="35"/>
      <c r="ALI369" s="35"/>
      <c r="ALJ369" s="35"/>
      <c r="ALK369" s="35"/>
      <c r="ALL369" s="35"/>
      <c r="ALM369" s="35"/>
      <c r="ALN369" s="35"/>
      <c r="ALO369" s="35"/>
      <c r="ALP369" s="35"/>
      <c r="ALQ369" s="35"/>
      <c r="ALR369" s="35"/>
      <c r="ALS369" s="35"/>
      <c r="ALT369" s="35"/>
      <c r="ALU369" s="35"/>
      <c r="ALV369" s="35"/>
      <c r="ALW369" s="35"/>
      <c r="ALX369" s="35"/>
      <c r="ALY369" s="35"/>
      <c r="ALZ369" s="35"/>
      <c r="AMA369" s="35"/>
    </row>
    <row r="370" spans="14:1015">
      <c r="N370" s="3">
        <f>Y370*info!T$4+AC370*info!T$5+AG370*info!T$6+AK370*info!T$7+N369</f>
        <v>12.363599999999984</v>
      </c>
      <c r="P370" s="45">
        <v>330</v>
      </c>
      <c r="Q370" s="131"/>
      <c r="R370" s="131"/>
      <c r="S370" s="161">
        <f t="shared" si="189"/>
        <v>6.3306719367588957E-2</v>
      </c>
      <c r="T370" s="169">
        <f>AA369*$AA$30*$AA$34*(1-$AA$32)+AE369*$AE$30*$AE$34*(1-$AE$32)+AI369*$AI$30*$AI$34*(1-$AI$32)+AM369*$AM$30*$AM$34*(1-$AM$32)+AQ369*$AQ$30*$AQ$34*(1-$AQ$32)+AU369*$AU$30*$AU$34*(1-$AU$32)+Q370-R370+AW369+AX369+Advance!G344</f>
        <v>0.62100000000000055</v>
      </c>
      <c r="U370" s="132">
        <f t="shared" si="198"/>
        <v>0</v>
      </c>
      <c r="V370" s="165">
        <f t="shared" si="177"/>
        <v>0.62100000000000055</v>
      </c>
      <c r="W370" s="166">
        <f t="shared" si="190"/>
        <v>24.552</v>
      </c>
      <c r="X370" s="49"/>
      <c r="Y370" s="42">
        <f t="shared" si="169"/>
        <v>0</v>
      </c>
      <c r="Z370" s="46">
        <f t="shared" si="191"/>
        <v>0</v>
      </c>
      <c r="AA370" s="47">
        <f t="shared" si="178"/>
        <v>50</v>
      </c>
      <c r="AB370" s="48">
        <f t="shared" si="179"/>
        <v>0.62100000000000055</v>
      </c>
      <c r="AC370" s="49">
        <f t="shared" si="180"/>
        <v>0</v>
      </c>
      <c r="AD370" s="46">
        <f t="shared" si="192"/>
        <v>0</v>
      </c>
      <c r="AE370" s="46">
        <f t="shared" si="181"/>
        <v>100</v>
      </c>
      <c r="AF370" s="50">
        <f t="shared" si="170"/>
        <v>0.62100000000000055</v>
      </c>
      <c r="AG370" s="42">
        <f t="shared" si="193"/>
        <v>0</v>
      </c>
      <c r="AH370" s="46">
        <f t="shared" si="194"/>
        <v>0</v>
      </c>
      <c r="AI370" s="46">
        <f t="shared" si="182"/>
        <v>200</v>
      </c>
      <c r="AJ370" s="50">
        <f t="shared" si="171"/>
        <v>0.62100000000000055</v>
      </c>
      <c r="AK370" s="42">
        <f t="shared" si="183"/>
        <v>17</v>
      </c>
      <c r="AL370" s="46">
        <f t="shared" si="195"/>
        <v>-13</v>
      </c>
      <c r="AM370" s="46">
        <f t="shared" si="184"/>
        <v>507</v>
      </c>
      <c r="AN370" s="50">
        <f t="shared" si="172"/>
        <v>9.0000000000005631E-3</v>
      </c>
      <c r="AO370" s="42">
        <f t="shared" si="185"/>
        <v>0</v>
      </c>
      <c r="AP370" s="46">
        <f t="shared" si="196"/>
        <v>0</v>
      </c>
      <c r="AQ370" s="46">
        <f t="shared" si="186"/>
        <v>0</v>
      </c>
      <c r="AR370" s="50">
        <f t="shared" si="173"/>
        <v>9.0000000000005631E-3</v>
      </c>
      <c r="AS370" s="42">
        <f t="shared" si="187"/>
        <v>0</v>
      </c>
      <c r="AT370" s="46">
        <f t="shared" si="197"/>
        <v>0</v>
      </c>
      <c r="AU370" s="46">
        <f t="shared" si="188"/>
        <v>0</v>
      </c>
      <c r="AV370" s="51">
        <f t="shared" si="174"/>
        <v>9.0000000000005631E-3</v>
      </c>
      <c r="AW370" s="42">
        <f t="shared" si="175"/>
        <v>0</v>
      </c>
      <c r="AX370" s="43">
        <f t="shared" si="176"/>
        <v>9.0000000000005631E-3</v>
      </c>
      <c r="AY370" s="42">
        <f t="shared" si="199"/>
        <v>857</v>
      </c>
      <c r="AZ370" s="52">
        <f t="shared" si="200"/>
        <v>24.552</v>
      </c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  <c r="QN370" s="35"/>
      <c r="QO370" s="35"/>
      <c r="QP370" s="35"/>
      <c r="QQ370" s="35"/>
      <c r="QR370" s="35"/>
      <c r="QS370" s="35"/>
      <c r="QT370" s="35"/>
      <c r="QU370" s="35"/>
      <c r="QV370" s="35"/>
      <c r="QW370" s="35"/>
      <c r="QX370" s="35"/>
      <c r="QY370" s="35"/>
      <c r="QZ370" s="35"/>
      <c r="RA370" s="35"/>
      <c r="RB370" s="35"/>
      <c r="RC370" s="35"/>
      <c r="RD370" s="35"/>
      <c r="RE370" s="35"/>
      <c r="RF370" s="35"/>
      <c r="RG370" s="35"/>
      <c r="RH370" s="35"/>
      <c r="RI370" s="35"/>
      <c r="RJ370" s="35"/>
      <c r="RK370" s="35"/>
      <c r="RL370" s="35"/>
      <c r="RM370" s="35"/>
      <c r="RN370" s="35"/>
      <c r="RO370" s="35"/>
      <c r="RP370" s="35"/>
      <c r="RQ370" s="35"/>
      <c r="RR370" s="35"/>
      <c r="RS370" s="35"/>
      <c r="RT370" s="35"/>
      <c r="RU370" s="35"/>
      <c r="RV370" s="35"/>
      <c r="RW370" s="35"/>
      <c r="RX370" s="35"/>
      <c r="RY370" s="35"/>
      <c r="RZ370" s="35"/>
      <c r="SA370" s="35"/>
      <c r="SB370" s="35"/>
      <c r="SC370" s="35"/>
      <c r="SD370" s="35"/>
      <c r="SE370" s="35"/>
      <c r="SF370" s="35"/>
      <c r="SG370" s="35"/>
      <c r="SH370" s="35"/>
      <c r="SI370" s="35"/>
      <c r="SJ370" s="35"/>
      <c r="SK370" s="35"/>
      <c r="SL370" s="35"/>
      <c r="SM370" s="35"/>
      <c r="SN370" s="35"/>
      <c r="SO370" s="35"/>
      <c r="SP370" s="35"/>
      <c r="SQ370" s="35"/>
      <c r="SR370" s="35"/>
      <c r="SS370" s="35"/>
      <c r="ST370" s="35"/>
      <c r="SU370" s="35"/>
      <c r="SV370" s="35"/>
      <c r="SW370" s="35"/>
      <c r="SX370" s="35"/>
      <c r="SY370" s="35"/>
      <c r="SZ370" s="35"/>
      <c r="TA370" s="35"/>
      <c r="TB370" s="35"/>
      <c r="TC370" s="35"/>
      <c r="TD370" s="35"/>
      <c r="TE370" s="35"/>
      <c r="TF370" s="35"/>
      <c r="TG370" s="35"/>
      <c r="TH370" s="35"/>
      <c r="TI370" s="35"/>
      <c r="TJ370" s="35"/>
      <c r="TK370" s="35"/>
      <c r="TL370" s="35"/>
      <c r="TM370" s="35"/>
      <c r="TN370" s="35"/>
      <c r="TO370" s="35"/>
      <c r="TP370" s="35"/>
      <c r="TQ370" s="35"/>
      <c r="TR370" s="35"/>
      <c r="TS370" s="35"/>
      <c r="TT370" s="35"/>
      <c r="TU370" s="35"/>
      <c r="TV370" s="35"/>
      <c r="TW370" s="35"/>
      <c r="TX370" s="35"/>
      <c r="TY370" s="35"/>
      <c r="TZ370" s="35"/>
      <c r="UA370" s="35"/>
      <c r="UB370" s="35"/>
      <c r="UC370" s="35"/>
      <c r="UD370" s="35"/>
      <c r="UE370" s="35"/>
      <c r="UF370" s="35"/>
      <c r="UG370" s="35"/>
      <c r="UH370" s="35"/>
      <c r="UI370" s="35"/>
      <c r="UJ370" s="35"/>
      <c r="UK370" s="35"/>
      <c r="UL370" s="35"/>
      <c r="UM370" s="35"/>
      <c r="UN370" s="35"/>
      <c r="UO370" s="35"/>
      <c r="UP370" s="35"/>
      <c r="UQ370" s="35"/>
      <c r="UR370" s="35"/>
      <c r="US370" s="35"/>
      <c r="UT370" s="35"/>
      <c r="UU370" s="35"/>
      <c r="UV370" s="35"/>
      <c r="UW370" s="35"/>
      <c r="UX370" s="35"/>
      <c r="UY370" s="35"/>
      <c r="UZ370" s="35"/>
      <c r="VA370" s="35"/>
      <c r="VB370" s="35"/>
      <c r="VC370" s="35"/>
      <c r="VD370" s="35"/>
      <c r="VE370" s="35"/>
      <c r="VF370" s="35"/>
      <c r="VG370" s="35"/>
      <c r="VH370" s="35"/>
      <c r="VI370" s="35"/>
      <c r="VJ370" s="35"/>
      <c r="VK370" s="35"/>
      <c r="VL370" s="35"/>
      <c r="VM370" s="35"/>
      <c r="VN370" s="35"/>
      <c r="VO370" s="35"/>
      <c r="VP370" s="35"/>
      <c r="VQ370" s="35"/>
      <c r="VR370" s="35"/>
      <c r="VS370" s="35"/>
      <c r="VT370" s="35"/>
      <c r="VU370" s="35"/>
      <c r="VV370" s="35"/>
      <c r="VW370" s="35"/>
      <c r="VX370" s="35"/>
      <c r="VY370" s="35"/>
      <c r="VZ370" s="35"/>
      <c r="WA370" s="35"/>
      <c r="WB370" s="35"/>
      <c r="WC370" s="35"/>
      <c r="WD370" s="35"/>
      <c r="WE370" s="35"/>
      <c r="WF370" s="35"/>
      <c r="WG370" s="35"/>
      <c r="WH370" s="35"/>
      <c r="WI370" s="35"/>
      <c r="WJ370" s="35"/>
      <c r="WK370" s="35"/>
      <c r="WL370" s="35"/>
      <c r="WM370" s="35"/>
      <c r="WN370" s="35"/>
      <c r="WO370" s="35"/>
      <c r="WP370" s="35"/>
      <c r="WQ370" s="35"/>
      <c r="WR370" s="35"/>
      <c r="WS370" s="35"/>
      <c r="WT370" s="35"/>
      <c r="WU370" s="35"/>
      <c r="WV370" s="35"/>
      <c r="WW370" s="35"/>
      <c r="WX370" s="35"/>
      <c r="WY370" s="35"/>
      <c r="WZ370" s="35"/>
      <c r="XA370" s="35"/>
      <c r="XB370" s="35"/>
      <c r="XC370" s="35"/>
      <c r="XD370" s="35"/>
      <c r="XE370" s="35"/>
      <c r="XF370" s="35"/>
      <c r="XG370" s="35"/>
      <c r="XH370" s="35"/>
      <c r="XI370" s="35"/>
      <c r="XJ370" s="35"/>
      <c r="XK370" s="35"/>
      <c r="XL370" s="35"/>
      <c r="XM370" s="35"/>
      <c r="XN370" s="35"/>
      <c r="XO370" s="35"/>
      <c r="XP370" s="35"/>
      <c r="XQ370" s="35"/>
      <c r="XR370" s="35"/>
      <c r="XS370" s="35"/>
      <c r="XT370" s="35"/>
      <c r="XU370" s="35"/>
      <c r="XV370" s="35"/>
      <c r="XW370" s="35"/>
      <c r="XX370" s="35"/>
      <c r="XY370" s="35"/>
      <c r="XZ370" s="35"/>
      <c r="YA370" s="35"/>
      <c r="YB370" s="35"/>
      <c r="YC370" s="35"/>
      <c r="YD370" s="35"/>
      <c r="YE370" s="35"/>
      <c r="YF370" s="35"/>
      <c r="YG370" s="35"/>
      <c r="YH370" s="35"/>
      <c r="YI370" s="35"/>
      <c r="YJ370" s="35"/>
      <c r="YK370" s="35"/>
      <c r="YL370" s="35"/>
      <c r="YM370" s="35"/>
      <c r="YN370" s="35"/>
      <c r="YO370" s="35"/>
      <c r="YP370" s="35"/>
      <c r="YQ370" s="35"/>
      <c r="YR370" s="35"/>
      <c r="YS370" s="35"/>
      <c r="YT370" s="35"/>
      <c r="YU370" s="35"/>
      <c r="YV370" s="35"/>
      <c r="YW370" s="35"/>
      <c r="YX370" s="35"/>
      <c r="YY370" s="35"/>
      <c r="YZ370" s="35"/>
      <c r="ZA370" s="35"/>
      <c r="ZB370" s="35"/>
      <c r="ZC370" s="35"/>
      <c r="ZD370" s="35"/>
      <c r="ZE370" s="35"/>
      <c r="ZF370" s="35"/>
      <c r="ZG370" s="35"/>
      <c r="ZH370" s="35"/>
      <c r="ZI370" s="35"/>
      <c r="ZJ370" s="35"/>
      <c r="ZK370" s="35"/>
      <c r="ZL370" s="35"/>
      <c r="ZM370" s="35"/>
      <c r="ZN370" s="35"/>
      <c r="ZO370" s="35"/>
      <c r="ZP370" s="35"/>
      <c r="ZQ370" s="35"/>
      <c r="ZR370" s="35"/>
      <c r="ZS370" s="35"/>
      <c r="ZT370" s="35"/>
      <c r="ZU370" s="35"/>
      <c r="ZV370" s="35"/>
      <c r="ZW370" s="35"/>
      <c r="ZX370" s="35"/>
      <c r="ZY370" s="35"/>
      <c r="ZZ370" s="35"/>
      <c r="AAA370" s="35"/>
      <c r="AAB370" s="35"/>
      <c r="AAC370" s="35"/>
      <c r="AAD370" s="35"/>
      <c r="AAE370" s="35"/>
      <c r="AAF370" s="35"/>
      <c r="AAG370" s="35"/>
      <c r="AAH370" s="35"/>
      <c r="AAI370" s="35"/>
      <c r="AAJ370" s="35"/>
      <c r="AAK370" s="35"/>
      <c r="AAL370" s="35"/>
      <c r="AAM370" s="35"/>
      <c r="AAN370" s="35"/>
      <c r="AAO370" s="35"/>
      <c r="AAP370" s="35"/>
      <c r="AAQ370" s="35"/>
      <c r="AAR370" s="35"/>
      <c r="AAS370" s="35"/>
      <c r="AAT370" s="35"/>
      <c r="AAU370" s="35"/>
      <c r="AAV370" s="35"/>
      <c r="AAW370" s="35"/>
      <c r="AAX370" s="35"/>
      <c r="AAY370" s="35"/>
      <c r="AAZ370" s="35"/>
      <c r="ABA370" s="35"/>
      <c r="ABB370" s="35"/>
      <c r="ABC370" s="35"/>
      <c r="ABD370" s="35"/>
      <c r="ABE370" s="35"/>
      <c r="ABF370" s="35"/>
      <c r="ABG370" s="35"/>
      <c r="ABH370" s="35"/>
      <c r="ABI370" s="35"/>
      <c r="ABJ370" s="35"/>
      <c r="ABK370" s="35"/>
      <c r="ABL370" s="35"/>
      <c r="ABM370" s="35"/>
      <c r="ABN370" s="35"/>
      <c r="ABO370" s="35"/>
      <c r="ABP370" s="35"/>
      <c r="ABQ370" s="35"/>
      <c r="ABR370" s="35"/>
      <c r="ABS370" s="35"/>
      <c r="ABT370" s="35"/>
      <c r="ABU370" s="35"/>
      <c r="ABV370" s="35"/>
      <c r="ABW370" s="35"/>
      <c r="ABX370" s="35"/>
      <c r="ABY370" s="35"/>
      <c r="ABZ370" s="35"/>
      <c r="ACA370" s="35"/>
      <c r="ACB370" s="35"/>
      <c r="ACC370" s="35"/>
      <c r="ACD370" s="35"/>
      <c r="ACE370" s="35"/>
      <c r="ACF370" s="35"/>
      <c r="ACG370" s="35"/>
      <c r="ACH370" s="35"/>
      <c r="ACI370" s="35"/>
      <c r="ACJ370" s="35"/>
      <c r="ACK370" s="35"/>
      <c r="ACL370" s="35"/>
      <c r="ACM370" s="35"/>
      <c r="ACN370" s="35"/>
      <c r="ACO370" s="35"/>
      <c r="ACP370" s="35"/>
      <c r="ACQ370" s="35"/>
      <c r="ACR370" s="35"/>
      <c r="ACS370" s="35"/>
      <c r="ACT370" s="35"/>
      <c r="ACU370" s="35"/>
      <c r="ACV370" s="35"/>
      <c r="ACW370" s="35"/>
      <c r="ACX370" s="35"/>
      <c r="ACY370" s="35"/>
      <c r="ACZ370" s="35"/>
      <c r="ADA370" s="35"/>
      <c r="ADB370" s="35"/>
      <c r="ADC370" s="35"/>
      <c r="ADD370" s="35"/>
      <c r="ADE370" s="35"/>
      <c r="ADF370" s="35"/>
      <c r="ADG370" s="35"/>
      <c r="ADH370" s="35"/>
      <c r="ADI370" s="35"/>
      <c r="ADJ370" s="35"/>
      <c r="ADK370" s="35"/>
      <c r="ADL370" s="35"/>
      <c r="ADM370" s="35"/>
      <c r="ADN370" s="35"/>
      <c r="ADO370" s="35"/>
      <c r="ADP370" s="35"/>
      <c r="ADQ370" s="35"/>
      <c r="ADR370" s="35"/>
      <c r="ADS370" s="35"/>
      <c r="ADT370" s="35"/>
      <c r="ADU370" s="35"/>
      <c r="ADV370" s="35"/>
      <c r="ADW370" s="35"/>
      <c r="ADX370" s="35"/>
      <c r="ADY370" s="35"/>
      <c r="ADZ370" s="35"/>
      <c r="AEA370" s="35"/>
      <c r="AEB370" s="35"/>
      <c r="AEC370" s="35"/>
      <c r="AED370" s="35"/>
      <c r="AEE370" s="35"/>
      <c r="AEF370" s="35"/>
      <c r="AEG370" s="35"/>
      <c r="AEH370" s="35"/>
      <c r="AEI370" s="35"/>
      <c r="AEJ370" s="35"/>
      <c r="AEK370" s="35"/>
      <c r="AEL370" s="35"/>
      <c r="AEM370" s="35"/>
      <c r="AEN370" s="35"/>
      <c r="AEO370" s="35"/>
      <c r="AEP370" s="35"/>
      <c r="AEQ370" s="35"/>
      <c r="AER370" s="35"/>
      <c r="AES370" s="35"/>
      <c r="AET370" s="35"/>
      <c r="AEU370" s="35"/>
      <c r="AEV370" s="35"/>
      <c r="AEW370" s="35"/>
      <c r="AEX370" s="35"/>
      <c r="AEY370" s="35"/>
      <c r="AEZ370" s="35"/>
      <c r="AFA370" s="35"/>
      <c r="AFB370" s="35"/>
      <c r="AFC370" s="35"/>
      <c r="AFD370" s="35"/>
      <c r="AFE370" s="35"/>
      <c r="AFF370" s="35"/>
      <c r="AFG370" s="35"/>
      <c r="AFH370" s="35"/>
      <c r="AFI370" s="35"/>
      <c r="AFJ370" s="35"/>
      <c r="AFK370" s="35"/>
      <c r="AFL370" s="35"/>
      <c r="AFM370" s="35"/>
      <c r="AFN370" s="35"/>
      <c r="AFO370" s="35"/>
      <c r="AFP370" s="35"/>
      <c r="AFQ370" s="35"/>
      <c r="AFR370" s="35"/>
      <c r="AFS370" s="35"/>
      <c r="AFT370" s="35"/>
      <c r="AFU370" s="35"/>
      <c r="AFV370" s="35"/>
      <c r="AFW370" s="35"/>
      <c r="AFX370" s="35"/>
      <c r="AFY370" s="35"/>
      <c r="AFZ370" s="35"/>
      <c r="AGA370" s="35"/>
      <c r="AGB370" s="35"/>
      <c r="AGC370" s="35"/>
      <c r="AGD370" s="35"/>
      <c r="AGE370" s="35"/>
      <c r="AGF370" s="35"/>
      <c r="AGG370" s="35"/>
      <c r="AGH370" s="35"/>
      <c r="AGI370" s="35"/>
      <c r="AGJ370" s="35"/>
      <c r="AGK370" s="35"/>
      <c r="AGL370" s="35"/>
      <c r="AGM370" s="35"/>
      <c r="AGN370" s="35"/>
      <c r="AGO370" s="35"/>
      <c r="AGP370" s="35"/>
      <c r="AGQ370" s="35"/>
      <c r="AGR370" s="35"/>
      <c r="AGS370" s="35"/>
      <c r="AGT370" s="35"/>
      <c r="AGU370" s="35"/>
      <c r="AGV370" s="35"/>
      <c r="AGW370" s="35"/>
      <c r="AGX370" s="35"/>
      <c r="AGY370" s="35"/>
      <c r="AGZ370" s="35"/>
      <c r="AHA370" s="35"/>
      <c r="AHB370" s="35"/>
      <c r="AHC370" s="35"/>
      <c r="AHD370" s="35"/>
      <c r="AHE370" s="35"/>
      <c r="AHF370" s="35"/>
      <c r="AHG370" s="35"/>
      <c r="AHH370" s="35"/>
      <c r="AHI370" s="35"/>
      <c r="AHJ370" s="35"/>
      <c r="AHK370" s="35"/>
      <c r="AHL370" s="35"/>
      <c r="AHM370" s="35"/>
      <c r="AHN370" s="35"/>
      <c r="AHO370" s="35"/>
      <c r="AHP370" s="35"/>
      <c r="AHQ370" s="35"/>
      <c r="AHR370" s="35"/>
      <c r="AHS370" s="35"/>
      <c r="AHT370" s="35"/>
      <c r="AHU370" s="35"/>
      <c r="AHV370" s="35"/>
      <c r="AHW370" s="35"/>
      <c r="AHX370" s="35"/>
      <c r="AHY370" s="35"/>
      <c r="AHZ370" s="35"/>
      <c r="AIA370" s="35"/>
      <c r="AIB370" s="35"/>
      <c r="AIC370" s="35"/>
      <c r="AID370" s="35"/>
      <c r="AIE370" s="35"/>
      <c r="AIF370" s="35"/>
      <c r="AIG370" s="35"/>
      <c r="AIH370" s="35"/>
      <c r="AII370" s="35"/>
      <c r="AIJ370" s="35"/>
      <c r="AIK370" s="35"/>
      <c r="AIL370" s="35"/>
      <c r="AIM370" s="35"/>
      <c r="AIN370" s="35"/>
      <c r="AIO370" s="35"/>
      <c r="AIP370" s="35"/>
      <c r="AIQ370" s="35"/>
      <c r="AIR370" s="35"/>
      <c r="AIS370" s="35"/>
      <c r="AIT370" s="35"/>
      <c r="AIU370" s="35"/>
      <c r="AIV370" s="35"/>
      <c r="AIW370" s="35"/>
      <c r="AIX370" s="35"/>
      <c r="AIY370" s="35"/>
      <c r="AIZ370" s="35"/>
      <c r="AJA370" s="35"/>
      <c r="AJB370" s="35"/>
      <c r="AJC370" s="35"/>
      <c r="AJD370" s="35"/>
      <c r="AJE370" s="35"/>
      <c r="AJF370" s="35"/>
      <c r="AJG370" s="35"/>
      <c r="AJH370" s="35"/>
      <c r="AJI370" s="35"/>
      <c r="AJJ370" s="35"/>
      <c r="AJK370" s="35"/>
      <c r="AJL370" s="35"/>
      <c r="AJM370" s="35"/>
      <c r="AJN370" s="35"/>
      <c r="AJO370" s="35"/>
      <c r="AJP370" s="35"/>
      <c r="AJQ370" s="35"/>
      <c r="AJR370" s="35"/>
      <c r="AJS370" s="35"/>
      <c r="AJT370" s="35"/>
      <c r="AJU370" s="35"/>
      <c r="AJV370" s="35"/>
      <c r="AJW370" s="35"/>
      <c r="AJX370" s="35"/>
      <c r="AJY370" s="35"/>
      <c r="AJZ370" s="35"/>
      <c r="AKA370" s="35"/>
      <c r="AKB370" s="35"/>
      <c r="AKC370" s="35"/>
      <c r="AKD370" s="35"/>
      <c r="AKE370" s="35"/>
      <c r="AKF370" s="35"/>
      <c r="AKG370" s="35"/>
      <c r="AKH370" s="35"/>
      <c r="AKI370" s="35"/>
      <c r="AKJ370" s="35"/>
      <c r="AKK370" s="35"/>
      <c r="AKL370" s="35"/>
      <c r="AKM370" s="35"/>
      <c r="AKN370" s="35"/>
      <c r="AKO370" s="35"/>
      <c r="AKP370" s="35"/>
      <c r="AKQ370" s="35"/>
      <c r="AKR370" s="35"/>
      <c r="AKS370" s="35"/>
      <c r="AKT370" s="35"/>
      <c r="AKU370" s="35"/>
      <c r="AKV370" s="35"/>
      <c r="AKW370" s="35"/>
      <c r="AKX370" s="35"/>
      <c r="AKY370" s="35"/>
      <c r="AKZ370" s="35"/>
      <c r="ALA370" s="35"/>
      <c r="ALB370" s="35"/>
      <c r="ALC370" s="35"/>
      <c r="ALD370" s="35"/>
      <c r="ALE370" s="35"/>
      <c r="ALF370" s="35"/>
      <c r="ALG370" s="35"/>
      <c r="ALH370" s="35"/>
      <c r="ALI370" s="35"/>
      <c r="ALJ370" s="35"/>
      <c r="ALK370" s="35"/>
      <c r="ALL370" s="35"/>
      <c r="ALM370" s="35"/>
      <c r="ALN370" s="35"/>
      <c r="ALO370" s="35"/>
      <c r="ALP370" s="35"/>
      <c r="ALQ370" s="35"/>
      <c r="ALR370" s="35"/>
      <c r="ALS370" s="35"/>
      <c r="ALT370" s="35"/>
      <c r="ALU370" s="35"/>
      <c r="ALV370" s="35"/>
      <c r="ALW370" s="35"/>
      <c r="ALX370" s="35"/>
      <c r="ALY370" s="35"/>
      <c r="ALZ370" s="35"/>
      <c r="AMA370" s="35"/>
    </row>
    <row r="371" spans="14:1015">
      <c r="N371" s="3">
        <f>Y371*info!T$4+AC371*info!T$5+AG371*info!T$6+AK371*info!T$7+N370</f>
        <v>12.424799999999983</v>
      </c>
      <c r="P371" s="45">
        <v>331</v>
      </c>
      <c r="Q371" s="131"/>
      <c r="R371" s="131"/>
      <c r="S371" s="161">
        <f t="shared" si="189"/>
        <v>6.3633992094861688E-2</v>
      </c>
      <c r="T371" s="169">
        <f>AA370*$AA$30*$AA$34*(1-$AA$32)+AE370*$AE$30*$AE$34*(1-$AE$32)+AI370*$AI$30*$AI$34*(1-$AI$32)+AM370*$AM$30*$AM$34*(1-$AM$32)+AQ370*$AQ$30*$AQ$34*(1-$AQ$32)+AU370*$AU$30*$AU$34*(1-$AU$32)+Q371-R371+AW370+AX370+Advance!G345</f>
        <v>0.62280000000000058</v>
      </c>
      <c r="U371" s="132">
        <f t="shared" si="198"/>
        <v>0</v>
      </c>
      <c r="V371" s="165">
        <f t="shared" si="177"/>
        <v>0.62280000000000058</v>
      </c>
      <c r="W371" s="166">
        <f t="shared" si="190"/>
        <v>24.731999999999999</v>
      </c>
      <c r="X371" s="49"/>
      <c r="Y371" s="42">
        <f t="shared" si="169"/>
        <v>0</v>
      </c>
      <c r="Z371" s="46">
        <f t="shared" si="191"/>
        <v>0</v>
      </c>
      <c r="AA371" s="47">
        <f t="shared" si="178"/>
        <v>50</v>
      </c>
      <c r="AB371" s="48">
        <f t="shared" si="179"/>
        <v>0.62280000000000058</v>
      </c>
      <c r="AC371" s="49">
        <f t="shared" si="180"/>
        <v>0</v>
      </c>
      <c r="AD371" s="46">
        <f t="shared" si="192"/>
        <v>0</v>
      </c>
      <c r="AE371" s="46">
        <f t="shared" si="181"/>
        <v>100</v>
      </c>
      <c r="AF371" s="50">
        <f t="shared" si="170"/>
        <v>0.62280000000000058</v>
      </c>
      <c r="AG371" s="42">
        <f t="shared" si="193"/>
        <v>0</v>
      </c>
      <c r="AH371" s="46">
        <f t="shared" si="194"/>
        <v>0</v>
      </c>
      <c r="AI371" s="46">
        <f t="shared" si="182"/>
        <v>200</v>
      </c>
      <c r="AJ371" s="50">
        <f t="shared" si="171"/>
        <v>0.62280000000000058</v>
      </c>
      <c r="AK371" s="42">
        <f t="shared" si="183"/>
        <v>17</v>
      </c>
      <c r="AL371" s="46">
        <f t="shared" si="195"/>
        <v>-12</v>
      </c>
      <c r="AM371" s="46">
        <f t="shared" si="184"/>
        <v>512</v>
      </c>
      <c r="AN371" s="50">
        <f t="shared" si="172"/>
        <v>1.0800000000000587E-2</v>
      </c>
      <c r="AO371" s="42">
        <f t="shared" si="185"/>
        <v>0</v>
      </c>
      <c r="AP371" s="46">
        <f t="shared" si="196"/>
        <v>0</v>
      </c>
      <c r="AQ371" s="46">
        <f t="shared" si="186"/>
        <v>0</v>
      </c>
      <c r="AR371" s="50">
        <f t="shared" si="173"/>
        <v>1.0800000000000587E-2</v>
      </c>
      <c r="AS371" s="42">
        <f t="shared" si="187"/>
        <v>0</v>
      </c>
      <c r="AT371" s="46">
        <f t="shared" si="197"/>
        <v>0</v>
      </c>
      <c r="AU371" s="46">
        <f t="shared" si="188"/>
        <v>0</v>
      </c>
      <c r="AV371" s="51">
        <f t="shared" si="174"/>
        <v>1.0800000000000587E-2</v>
      </c>
      <c r="AW371" s="42">
        <f t="shared" si="175"/>
        <v>0</v>
      </c>
      <c r="AX371" s="43">
        <f t="shared" si="176"/>
        <v>1.0800000000000587E-2</v>
      </c>
      <c r="AY371" s="42">
        <f t="shared" si="199"/>
        <v>862</v>
      </c>
      <c r="AZ371" s="52">
        <f t="shared" si="200"/>
        <v>24.731999999999999</v>
      </c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  <c r="QN371" s="35"/>
      <c r="QO371" s="35"/>
      <c r="QP371" s="35"/>
      <c r="QQ371" s="35"/>
      <c r="QR371" s="35"/>
      <c r="QS371" s="35"/>
      <c r="QT371" s="35"/>
      <c r="QU371" s="35"/>
      <c r="QV371" s="35"/>
      <c r="QW371" s="35"/>
      <c r="QX371" s="35"/>
      <c r="QY371" s="35"/>
      <c r="QZ371" s="35"/>
      <c r="RA371" s="35"/>
      <c r="RB371" s="35"/>
      <c r="RC371" s="35"/>
      <c r="RD371" s="35"/>
      <c r="RE371" s="35"/>
      <c r="RF371" s="35"/>
      <c r="RG371" s="35"/>
      <c r="RH371" s="35"/>
      <c r="RI371" s="35"/>
      <c r="RJ371" s="35"/>
      <c r="RK371" s="35"/>
      <c r="RL371" s="35"/>
      <c r="RM371" s="35"/>
      <c r="RN371" s="35"/>
      <c r="RO371" s="35"/>
      <c r="RP371" s="35"/>
      <c r="RQ371" s="35"/>
      <c r="RR371" s="35"/>
      <c r="RS371" s="35"/>
      <c r="RT371" s="35"/>
      <c r="RU371" s="35"/>
      <c r="RV371" s="35"/>
      <c r="RW371" s="35"/>
      <c r="RX371" s="35"/>
      <c r="RY371" s="35"/>
      <c r="RZ371" s="35"/>
      <c r="SA371" s="35"/>
      <c r="SB371" s="35"/>
      <c r="SC371" s="35"/>
      <c r="SD371" s="35"/>
      <c r="SE371" s="35"/>
      <c r="SF371" s="35"/>
      <c r="SG371" s="35"/>
      <c r="SH371" s="35"/>
      <c r="SI371" s="35"/>
      <c r="SJ371" s="35"/>
      <c r="SK371" s="35"/>
      <c r="SL371" s="35"/>
      <c r="SM371" s="35"/>
      <c r="SN371" s="35"/>
      <c r="SO371" s="35"/>
      <c r="SP371" s="35"/>
      <c r="SQ371" s="35"/>
      <c r="SR371" s="35"/>
      <c r="SS371" s="35"/>
      <c r="ST371" s="35"/>
      <c r="SU371" s="35"/>
      <c r="SV371" s="35"/>
      <c r="SW371" s="35"/>
      <c r="SX371" s="35"/>
      <c r="SY371" s="35"/>
      <c r="SZ371" s="35"/>
      <c r="TA371" s="35"/>
      <c r="TB371" s="35"/>
      <c r="TC371" s="35"/>
      <c r="TD371" s="35"/>
      <c r="TE371" s="35"/>
      <c r="TF371" s="35"/>
      <c r="TG371" s="35"/>
      <c r="TH371" s="35"/>
      <c r="TI371" s="35"/>
      <c r="TJ371" s="35"/>
      <c r="TK371" s="35"/>
      <c r="TL371" s="35"/>
      <c r="TM371" s="35"/>
      <c r="TN371" s="35"/>
      <c r="TO371" s="35"/>
      <c r="TP371" s="35"/>
      <c r="TQ371" s="35"/>
      <c r="TR371" s="35"/>
      <c r="TS371" s="35"/>
      <c r="TT371" s="35"/>
      <c r="TU371" s="35"/>
      <c r="TV371" s="35"/>
      <c r="TW371" s="35"/>
      <c r="TX371" s="35"/>
      <c r="TY371" s="35"/>
      <c r="TZ371" s="35"/>
      <c r="UA371" s="35"/>
      <c r="UB371" s="35"/>
      <c r="UC371" s="35"/>
      <c r="UD371" s="35"/>
      <c r="UE371" s="35"/>
      <c r="UF371" s="35"/>
      <c r="UG371" s="35"/>
      <c r="UH371" s="35"/>
      <c r="UI371" s="35"/>
      <c r="UJ371" s="35"/>
      <c r="UK371" s="35"/>
      <c r="UL371" s="35"/>
      <c r="UM371" s="35"/>
      <c r="UN371" s="35"/>
      <c r="UO371" s="35"/>
      <c r="UP371" s="35"/>
      <c r="UQ371" s="35"/>
      <c r="UR371" s="35"/>
      <c r="US371" s="35"/>
      <c r="UT371" s="35"/>
      <c r="UU371" s="35"/>
      <c r="UV371" s="35"/>
      <c r="UW371" s="35"/>
      <c r="UX371" s="35"/>
      <c r="UY371" s="35"/>
      <c r="UZ371" s="35"/>
      <c r="VA371" s="35"/>
      <c r="VB371" s="35"/>
      <c r="VC371" s="35"/>
      <c r="VD371" s="35"/>
      <c r="VE371" s="35"/>
      <c r="VF371" s="35"/>
      <c r="VG371" s="35"/>
      <c r="VH371" s="35"/>
      <c r="VI371" s="35"/>
      <c r="VJ371" s="35"/>
      <c r="VK371" s="35"/>
      <c r="VL371" s="35"/>
      <c r="VM371" s="35"/>
      <c r="VN371" s="35"/>
      <c r="VO371" s="35"/>
      <c r="VP371" s="35"/>
      <c r="VQ371" s="35"/>
      <c r="VR371" s="35"/>
      <c r="VS371" s="35"/>
      <c r="VT371" s="35"/>
      <c r="VU371" s="35"/>
      <c r="VV371" s="35"/>
      <c r="VW371" s="35"/>
      <c r="VX371" s="35"/>
      <c r="VY371" s="35"/>
      <c r="VZ371" s="35"/>
      <c r="WA371" s="35"/>
      <c r="WB371" s="35"/>
      <c r="WC371" s="35"/>
      <c r="WD371" s="35"/>
      <c r="WE371" s="35"/>
      <c r="WF371" s="35"/>
      <c r="WG371" s="35"/>
      <c r="WH371" s="35"/>
      <c r="WI371" s="35"/>
      <c r="WJ371" s="35"/>
      <c r="WK371" s="35"/>
      <c r="WL371" s="35"/>
      <c r="WM371" s="35"/>
      <c r="WN371" s="35"/>
      <c r="WO371" s="35"/>
      <c r="WP371" s="35"/>
      <c r="WQ371" s="35"/>
      <c r="WR371" s="35"/>
      <c r="WS371" s="35"/>
      <c r="WT371" s="35"/>
      <c r="WU371" s="35"/>
      <c r="WV371" s="35"/>
      <c r="WW371" s="35"/>
      <c r="WX371" s="35"/>
      <c r="WY371" s="35"/>
      <c r="WZ371" s="35"/>
      <c r="XA371" s="35"/>
      <c r="XB371" s="35"/>
      <c r="XC371" s="35"/>
      <c r="XD371" s="35"/>
      <c r="XE371" s="35"/>
      <c r="XF371" s="35"/>
      <c r="XG371" s="35"/>
      <c r="XH371" s="35"/>
      <c r="XI371" s="35"/>
      <c r="XJ371" s="35"/>
      <c r="XK371" s="35"/>
      <c r="XL371" s="35"/>
      <c r="XM371" s="35"/>
      <c r="XN371" s="35"/>
      <c r="XO371" s="35"/>
      <c r="XP371" s="35"/>
      <c r="XQ371" s="35"/>
      <c r="XR371" s="35"/>
      <c r="XS371" s="35"/>
      <c r="XT371" s="35"/>
      <c r="XU371" s="35"/>
      <c r="XV371" s="35"/>
      <c r="XW371" s="35"/>
      <c r="XX371" s="35"/>
      <c r="XY371" s="35"/>
      <c r="XZ371" s="35"/>
      <c r="YA371" s="35"/>
      <c r="YB371" s="35"/>
      <c r="YC371" s="35"/>
      <c r="YD371" s="35"/>
      <c r="YE371" s="35"/>
      <c r="YF371" s="35"/>
      <c r="YG371" s="35"/>
      <c r="YH371" s="35"/>
      <c r="YI371" s="35"/>
      <c r="YJ371" s="35"/>
      <c r="YK371" s="35"/>
      <c r="YL371" s="35"/>
      <c r="YM371" s="35"/>
      <c r="YN371" s="35"/>
      <c r="YO371" s="35"/>
      <c r="YP371" s="35"/>
      <c r="YQ371" s="35"/>
      <c r="YR371" s="35"/>
      <c r="YS371" s="35"/>
      <c r="YT371" s="35"/>
      <c r="YU371" s="35"/>
      <c r="YV371" s="35"/>
      <c r="YW371" s="35"/>
      <c r="YX371" s="35"/>
      <c r="YY371" s="35"/>
      <c r="YZ371" s="35"/>
      <c r="ZA371" s="35"/>
      <c r="ZB371" s="35"/>
      <c r="ZC371" s="35"/>
      <c r="ZD371" s="35"/>
      <c r="ZE371" s="35"/>
      <c r="ZF371" s="35"/>
      <c r="ZG371" s="35"/>
      <c r="ZH371" s="35"/>
      <c r="ZI371" s="35"/>
      <c r="ZJ371" s="35"/>
      <c r="ZK371" s="35"/>
      <c r="ZL371" s="35"/>
      <c r="ZM371" s="35"/>
      <c r="ZN371" s="35"/>
      <c r="ZO371" s="35"/>
      <c r="ZP371" s="35"/>
      <c r="ZQ371" s="35"/>
      <c r="ZR371" s="35"/>
      <c r="ZS371" s="35"/>
      <c r="ZT371" s="35"/>
      <c r="ZU371" s="35"/>
      <c r="ZV371" s="35"/>
      <c r="ZW371" s="35"/>
      <c r="ZX371" s="35"/>
      <c r="ZY371" s="35"/>
      <c r="ZZ371" s="35"/>
      <c r="AAA371" s="35"/>
      <c r="AAB371" s="35"/>
      <c r="AAC371" s="35"/>
      <c r="AAD371" s="35"/>
      <c r="AAE371" s="35"/>
      <c r="AAF371" s="35"/>
      <c r="AAG371" s="35"/>
      <c r="AAH371" s="35"/>
      <c r="AAI371" s="35"/>
      <c r="AAJ371" s="35"/>
      <c r="AAK371" s="35"/>
      <c r="AAL371" s="35"/>
      <c r="AAM371" s="35"/>
      <c r="AAN371" s="35"/>
      <c r="AAO371" s="35"/>
      <c r="AAP371" s="35"/>
      <c r="AAQ371" s="35"/>
      <c r="AAR371" s="35"/>
      <c r="AAS371" s="35"/>
      <c r="AAT371" s="35"/>
      <c r="AAU371" s="35"/>
      <c r="AAV371" s="35"/>
      <c r="AAW371" s="35"/>
      <c r="AAX371" s="35"/>
      <c r="AAY371" s="35"/>
      <c r="AAZ371" s="35"/>
      <c r="ABA371" s="35"/>
      <c r="ABB371" s="35"/>
      <c r="ABC371" s="35"/>
      <c r="ABD371" s="35"/>
      <c r="ABE371" s="35"/>
      <c r="ABF371" s="35"/>
      <c r="ABG371" s="35"/>
      <c r="ABH371" s="35"/>
      <c r="ABI371" s="35"/>
      <c r="ABJ371" s="35"/>
      <c r="ABK371" s="35"/>
      <c r="ABL371" s="35"/>
      <c r="ABM371" s="35"/>
      <c r="ABN371" s="35"/>
      <c r="ABO371" s="35"/>
      <c r="ABP371" s="35"/>
      <c r="ABQ371" s="35"/>
      <c r="ABR371" s="35"/>
      <c r="ABS371" s="35"/>
      <c r="ABT371" s="35"/>
      <c r="ABU371" s="35"/>
      <c r="ABV371" s="35"/>
      <c r="ABW371" s="35"/>
      <c r="ABX371" s="35"/>
      <c r="ABY371" s="35"/>
      <c r="ABZ371" s="35"/>
      <c r="ACA371" s="35"/>
      <c r="ACB371" s="35"/>
      <c r="ACC371" s="35"/>
      <c r="ACD371" s="35"/>
      <c r="ACE371" s="35"/>
      <c r="ACF371" s="35"/>
      <c r="ACG371" s="35"/>
      <c r="ACH371" s="35"/>
      <c r="ACI371" s="35"/>
      <c r="ACJ371" s="35"/>
      <c r="ACK371" s="35"/>
      <c r="ACL371" s="35"/>
      <c r="ACM371" s="35"/>
      <c r="ACN371" s="35"/>
      <c r="ACO371" s="35"/>
      <c r="ACP371" s="35"/>
      <c r="ACQ371" s="35"/>
      <c r="ACR371" s="35"/>
      <c r="ACS371" s="35"/>
      <c r="ACT371" s="35"/>
      <c r="ACU371" s="35"/>
      <c r="ACV371" s="35"/>
      <c r="ACW371" s="35"/>
      <c r="ACX371" s="35"/>
      <c r="ACY371" s="35"/>
      <c r="ACZ371" s="35"/>
      <c r="ADA371" s="35"/>
      <c r="ADB371" s="35"/>
      <c r="ADC371" s="35"/>
      <c r="ADD371" s="35"/>
      <c r="ADE371" s="35"/>
      <c r="ADF371" s="35"/>
      <c r="ADG371" s="35"/>
      <c r="ADH371" s="35"/>
      <c r="ADI371" s="35"/>
      <c r="ADJ371" s="35"/>
      <c r="ADK371" s="35"/>
      <c r="ADL371" s="35"/>
      <c r="ADM371" s="35"/>
      <c r="ADN371" s="35"/>
      <c r="ADO371" s="35"/>
      <c r="ADP371" s="35"/>
      <c r="ADQ371" s="35"/>
      <c r="ADR371" s="35"/>
      <c r="ADS371" s="35"/>
      <c r="ADT371" s="35"/>
      <c r="ADU371" s="35"/>
      <c r="ADV371" s="35"/>
      <c r="ADW371" s="35"/>
      <c r="ADX371" s="35"/>
      <c r="ADY371" s="35"/>
      <c r="ADZ371" s="35"/>
      <c r="AEA371" s="35"/>
      <c r="AEB371" s="35"/>
      <c r="AEC371" s="35"/>
      <c r="AED371" s="35"/>
      <c r="AEE371" s="35"/>
      <c r="AEF371" s="35"/>
      <c r="AEG371" s="35"/>
      <c r="AEH371" s="35"/>
      <c r="AEI371" s="35"/>
      <c r="AEJ371" s="35"/>
      <c r="AEK371" s="35"/>
      <c r="AEL371" s="35"/>
      <c r="AEM371" s="35"/>
      <c r="AEN371" s="35"/>
      <c r="AEO371" s="35"/>
      <c r="AEP371" s="35"/>
      <c r="AEQ371" s="35"/>
      <c r="AER371" s="35"/>
      <c r="AES371" s="35"/>
      <c r="AET371" s="35"/>
      <c r="AEU371" s="35"/>
      <c r="AEV371" s="35"/>
      <c r="AEW371" s="35"/>
      <c r="AEX371" s="35"/>
      <c r="AEY371" s="35"/>
      <c r="AEZ371" s="35"/>
      <c r="AFA371" s="35"/>
      <c r="AFB371" s="35"/>
      <c r="AFC371" s="35"/>
      <c r="AFD371" s="35"/>
      <c r="AFE371" s="35"/>
      <c r="AFF371" s="35"/>
      <c r="AFG371" s="35"/>
      <c r="AFH371" s="35"/>
      <c r="AFI371" s="35"/>
      <c r="AFJ371" s="35"/>
      <c r="AFK371" s="35"/>
      <c r="AFL371" s="35"/>
      <c r="AFM371" s="35"/>
      <c r="AFN371" s="35"/>
      <c r="AFO371" s="35"/>
      <c r="AFP371" s="35"/>
      <c r="AFQ371" s="35"/>
      <c r="AFR371" s="35"/>
      <c r="AFS371" s="35"/>
      <c r="AFT371" s="35"/>
      <c r="AFU371" s="35"/>
      <c r="AFV371" s="35"/>
      <c r="AFW371" s="35"/>
      <c r="AFX371" s="35"/>
      <c r="AFY371" s="35"/>
      <c r="AFZ371" s="35"/>
      <c r="AGA371" s="35"/>
      <c r="AGB371" s="35"/>
      <c r="AGC371" s="35"/>
      <c r="AGD371" s="35"/>
      <c r="AGE371" s="35"/>
      <c r="AGF371" s="35"/>
      <c r="AGG371" s="35"/>
      <c r="AGH371" s="35"/>
      <c r="AGI371" s="35"/>
      <c r="AGJ371" s="35"/>
      <c r="AGK371" s="35"/>
      <c r="AGL371" s="35"/>
      <c r="AGM371" s="35"/>
      <c r="AGN371" s="35"/>
      <c r="AGO371" s="35"/>
      <c r="AGP371" s="35"/>
      <c r="AGQ371" s="35"/>
      <c r="AGR371" s="35"/>
      <c r="AGS371" s="35"/>
      <c r="AGT371" s="35"/>
      <c r="AGU371" s="35"/>
      <c r="AGV371" s="35"/>
      <c r="AGW371" s="35"/>
      <c r="AGX371" s="35"/>
      <c r="AGY371" s="35"/>
      <c r="AGZ371" s="35"/>
      <c r="AHA371" s="35"/>
      <c r="AHB371" s="35"/>
      <c r="AHC371" s="35"/>
      <c r="AHD371" s="35"/>
      <c r="AHE371" s="35"/>
      <c r="AHF371" s="35"/>
      <c r="AHG371" s="35"/>
      <c r="AHH371" s="35"/>
      <c r="AHI371" s="35"/>
      <c r="AHJ371" s="35"/>
      <c r="AHK371" s="35"/>
      <c r="AHL371" s="35"/>
      <c r="AHM371" s="35"/>
      <c r="AHN371" s="35"/>
      <c r="AHO371" s="35"/>
      <c r="AHP371" s="35"/>
      <c r="AHQ371" s="35"/>
      <c r="AHR371" s="35"/>
      <c r="AHS371" s="35"/>
      <c r="AHT371" s="35"/>
      <c r="AHU371" s="35"/>
      <c r="AHV371" s="35"/>
      <c r="AHW371" s="35"/>
      <c r="AHX371" s="35"/>
      <c r="AHY371" s="35"/>
      <c r="AHZ371" s="35"/>
      <c r="AIA371" s="35"/>
      <c r="AIB371" s="35"/>
      <c r="AIC371" s="35"/>
      <c r="AID371" s="35"/>
      <c r="AIE371" s="35"/>
      <c r="AIF371" s="35"/>
      <c r="AIG371" s="35"/>
      <c r="AIH371" s="35"/>
      <c r="AII371" s="35"/>
      <c r="AIJ371" s="35"/>
      <c r="AIK371" s="35"/>
      <c r="AIL371" s="35"/>
      <c r="AIM371" s="35"/>
      <c r="AIN371" s="35"/>
      <c r="AIO371" s="35"/>
      <c r="AIP371" s="35"/>
      <c r="AIQ371" s="35"/>
      <c r="AIR371" s="35"/>
      <c r="AIS371" s="35"/>
      <c r="AIT371" s="35"/>
      <c r="AIU371" s="35"/>
      <c r="AIV371" s="35"/>
      <c r="AIW371" s="35"/>
      <c r="AIX371" s="35"/>
      <c r="AIY371" s="35"/>
      <c r="AIZ371" s="35"/>
      <c r="AJA371" s="35"/>
      <c r="AJB371" s="35"/>
      <c r="AJC371" s="35"/>
      <c r="AJD371" s="35"/>
      <c r="AJE371" s="35"/>
      <c r="AJF371" s="35"/>
      <c r="AJG371" s="35"/>
      <c r="AJH371" s="35"/>
      <c r="AJI371" s="35"/>
      <c r="AJJ371" s="35"/>
      <c r="AJK371" s="35"/>
      <c r="AJL371" s="35"/>
      <c r="AJM371" s="35"/>
      <c r="AJN371" s="35"/>
      <c r="AJO371" s="35"/>
      <c r="AJP371" s="35"/>
      <c r="AJQ371" s="35"/>
      <c r="AJR371" s="35"/>
      <c r="AJS371" s="35"/>
      <c r="AJT371" s="35"/>
      <c r="AJU371" s="35"/>
      <c r="AJV371" s="35"/>
      <c r="AJW371" s="35"/>
      <c r="AJX371" s="35"/>
      <c r="AJY371" s="35"/>
      <c r="AJZ371" s="35"/>
      <c r="AKA371" s="35"/>
      <c r="AKB371" s="35"/>
      <c r="AKC371" s="35"/>
      <c r="AKD371" s="35"/>
      <c r="AKE371" s="35"/>
      <c r="AKF371" s="35"/>
      <c r="AKG371" s="35"/>
      <c r="AKH371" s="35"/>
      <c r="AKI371" s="35"/>
      <c r="AKJ371" s="35"/>
      <c r="AKK371" s="35"/>
      <c r="AKL371" s="35"/>
      <c r="AKM371" s="35"/>
      <c r="AKN371" s="35"/>
      <c r="AKO371" s="35"/>
      <c r="AKP371" s="35"/>
      <c r="AKQ371" s="35"/>
      <c r="AKR371" s="35"/>
      <c r="AKS371" s="35"/>
      <c r="AKT371" s="35"/>
      <c r="AKU371" s="35"/>
      <c r="AKV371" s="35"/>
      <c r="AKW371" s="35"/>
      <c r="AKX371" s="35"/>
      <c r="AKY371" s="35"/>
      <c r="AKZ371" s="35"/>
      <c r="ALA371" s="35"/>
      <c r="ALB371" s="35"/>
      <c r="ALC371" s="35"/>
      <c r="ALD371" s="35"/>
      <c r="ALE371" s="35"/>
      <c r="ALF371" s="35"/>
      <c r="ALG371" s="35"/>
      <c r="ALH371" s="35"/>
      <c r="ALI371" s="35"/>
      <c r="ALJ371" s="35"/>
      <c r="ALK371" s="35"/>
      <c r="ALL371" s="35"/>
      <c r="ALM371" s="35"/>
      <c r="ALN371" s="35"/>
      <c r="ALO371" s="35"/>
      <c r="ALP371" s="35"/>
      <c r="ALQ371" s="35"/>
      <c r="ALR371" s="35"/>
      <c r="ALS371" s="35"/>
      <c r="ALT371" s="35"/>
      <c r="ALU371" s="35"/>
      <c r="ALV371" s="35"/>
      <c r="ALW371" s="35"/>
      <c r="ALX371" s="35"/>
      <c r="ALY371" s="35"/>
      <c r="ALZ371" s="35"/>
      <c r="AMA371" s="35"/>
    </row>
    <row r="372" spans="14:1015">
      <c r="N372" s="3">
        <f>Y372*info!T$4+AC372*info!T$5+AG372*info!T$6+AK372*info!T$7+N371</f>
        <v>12.485999999999983</v>
      </c>
      <c r="P372" s="45">
        <v>332</v>
      </c>
      <c r="Q372" s="131"/>
      <c r="R372" s="131"/>
      <c r="S372" s="161">
        <f t="shared" si="189"/>
        <v>6.4043083003952589E-2</v>
      </c>
      <c r="T372" s="169">
        <f>AA371*$AA$30*$AA$34*(1-$AA$32)+AE371*$AE$30*$AE$34*(1-$AE$32)+AI371*$AI$30*$AI$34*(1-$AI$32)+AM371*$AM$30*$AM$34*(1-$AM$32)+AQ371*$AQ$30*$AQ$34*(1-$AQ$32)+AU371*$AU$30*$AU$34*(1-$AU$32)+Q372-R372+AW371+AX371+Advance!G346</f>
        <v>0.62910000000000055</v>
      </c>
      <c r="U372" s="132">
        <f t="shared" si="198"/>
        <v>0</v>
      </c>
      <c r="V372" s="165">
        <f t="shared" si="177"/>
        <v>0.62910000000000055</v>
      </c>
      <c r="W372" s="166">
        <f t="shared" si="190"/>
        <v>25.056000000000001</v>
      </c>
      <c r="X372" s="49"/>
      <c r="Y372" s="42">
        <f t="shared" si="169"/>
        <v>0</v>
      </c>
      <c r="Z372" s="46">
        <f t="shared" si="191"/>
        <v>0</v>
      </c>
      <c r="AA372" s="47">
        <f t="shared" si="178"/>
        <v>50</v>
      </c>
      <c r="AB372" s="48">
        <f t="shared" si="179"/>
        <v>0.62910000000000055</v>
      </c>
      <c r="AC372" s="49">
        <f t="shared" si="180"/>
        <v>0</v>
      </c>
      <c r="AD372" s="46">
        <f t="shared" si="192"/>
        <v>0</v>
      </c>
      <c r="AE372" s="46">
        <f t="shared" si="181"/>
        <v>100</v>
      </c>
      <c r="AF372" s="50">
        <f t="shared" si="170"/>
        <v>0.62910000000000055</v>
      </c>
      <c r="AG372" s="42">
        <f t="shared" si="193"/>
        <v>0</v>
      </c>
      <c r="AH372" s="46">
        <f t="shared" si="194"/>
        <v>0</v>
      </c>
      <c r="AI372" s="46">
        <f t="shared" si="182"/>
        <v>200</v>
      </c>
      <c r="AJ372" s="50">
        <f t="shared" si="171"/>
        <v>0.62910000000000055</v>
      </c>
      <c r="AK372" s="42">
        <f t="shared" si="183"/>
        <v>17</v>
      </c>
      <c r="AL372" s="46">
        <f t="shared" si="195"/>
        <v>-8</v>
      </c>
      <c r="AM372" s="46">
        <f t="shared" si="184"/>
        <v>521</v>
      </c>
      <c r="AN372" s="50">
        <f t="shared" si="172"/>
        <v>1.7100000000000559E-2</v>
      </c>
      <c r="AO372" s="42">
        <f t="shared" si="185"/>
        <v>0</v>
      </c>
      <c r="AP372" s="46">
        <f t="shared" si="196"/>
        <v>0</v>
      </c>
      <c r="AQ372" s="46">
        <f t="shared" si="186"/>
        <v>0</v>
      </c>
      <c r="AR372" s="50">
        <f t="shared" si="173"/>
        <v>1.7100000000000559E-2</v>
      </c>
      <c r="AS372" s="42">
        <f t="shared" si="187"/>
        <v>0</v>
      </c>
      <c r="AT372" s="46">
        <f t="shared" si="197"/>
        <v>0</v>
      </c>
      <c r="AU372" s="46">
        <f t="shared" si="188"/>
        <v>0</v>
      </c>
      <c r="AV372" s="51">
        <f t="shared" si="174"/>
        <v>1.7100000000000559E-2</v>
      </c>
      <c r="AW372" s="42">
        <f t="shared" si="175"/>
        <v>0</v>
      </c>
      <c r="AX372" s="43">
        <f t="shared" si="176"/>
        <v>1.7100000000000559E-2</v>
      </c>
      <c r="AY372" s="42">
        <f t="shared" si="199"/>
        <v>871</v>
      </c>
      <c r="AZ372" s="52">
        <f t="shared" si="200"/>
        <v>25.056000000000001</v>
      </c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  <c r="QN372" s="35"/>
      <c r="QO372" s="35"/>
      <c r="QP372" s="35"/>
      <c r="QQ372" s="35"/>
      <c r="QR372" s="35"/>
      <c r="QS372" s="35"/>
      <c r="QT372" s="35"/>
      <c r="QU372" s="35"/>
      <c r="QV372" s="35"/>
      <c r="QW372" s="35"/>
      <c r="QX372" s="35"/>
      <c r="QY372" s="35"/>
      <c r="QZ372" s="35"/>
      <c r="RA372" s="35"/>
      <c r="RB372" s="35"/>
      <c r="RC372" s="35"/>
      <c r="RD372" s="35"/>
      <c r="RE372" s="35"/>
      <c r="RF372" s="35"/>
      <c r="RG372" s="35"/>
      <c r="RH372" s="35"/>
      <c r="RI372" s="35"/>
      <c r="RJ372" s="35"/>
      <c r="RK372" s="35"/>
      <c r="RL372" s="35"/>
      <c r="RM372" s="35"/>
      <c r="RN372" s="35"/>
      <c r="RO372" s="35"/>
      <c r="RP372" s="35"/>
      <c r="RQ372" s="35"/>
      <c r="RR372" s="35"/>
      <c r="RS372" s="35"/>
      <c r="RT372" s="35"/>
      <c r="RU372" s="35"/>
      <c r="RV372" s="35"/>
      <c r="RW372" s="35"/>
      <c r="RX372" s="35"/>
      <c r="RY372" s="35"/>
      <c r="RZ372" s="35"/>
      <c r="SA372" s="35"/>
      <c r="SB372" s="35"/>
      <c r="SC372" s="35"/>
      <c r="SD372" s="35"/>
      <c r="SE372" s="35"/>
      <c r="SF372" s="35"/>
      <c r="SG372" s="35"/>
      <c r="SH372" s="35"/>
      <c r="SI372" s="35"/>
      <c r="SJ372" s="35"/>
      <c r="SK372" s="35"/>
      <c r="SL372" s="35"/>
      <c r="SM372" s="35"/>
      <c r="SN372" s="35"/>
      <c r="SO372" s="35"/>
      <c r="SP372" s="35"/>
      <c r="SQ372" s="35"/>
      <c r="SR372" s="35"/>
      <c r="SS372" s="35"/>
      <c r="ST372" s="35"/>
      <c r="SU372" s="35"/>
      <c r="SV372" s="35"/>
      <c r="SW372" s="35"/>
      <c r="SX372" s="35"/>
      <c r="SY372" s="35"/>
      <c r="SZ372" s="35"/>
      <c r="TA372" s="35"/>
      <c r="TB372" s="35"/>
      <c r="TC372" s="35"/>
      <c r="TD372" s="35"/>
      <c r="TE372" s="35"/>
      <c r="TF372" s="35"/>
      <c r="TG372" s="35"/>
      <c r="TH372" s="35"/>
      <c r="TI372" s="35"/>
      <c r="TJ372" s="35"/>
      <c r="TK372" s="35"/>
      <c r="TL372" s="35"/>
      <c r="TM372" s="35"/>
      <c r="TN372" s="35"/>
      <c r="TO372" s="35"/>
      <c r="TP372" s="35"/>
      <c r="TQ372" s="35"/>
      <c r="TR372" s="35"/>
      <c r="TS372" s="35"/>
      <c r="TT372" s="35"/>
      <c r="TU372" s="35"/>
      <c r="TV372" s="35"/>
      <c r="TW372" s="35"/>
      <c r="TX372" s="35"/>
      <c r="TY372" s="35"/>
      <c r="TZ372" s="35"/>
      <c r="UA372" s="35"/>
      <c r="UB372" s="35"/>
      <c r="UC372" s="35"/>
      <c r="UD372" s="35"/>
      <c r="UE372" s="35"/>
      <c r="UF372" s="35"/>
      <c r="UG372" s="35"/>
      <c r="UH372" s="35"/>
      <c r="UI372" s="35"/>
      <c r="UJ372" s="35"/>
      <c r="UK372" s="35"/>
      <c r="UL372" s="35"/>
      <c r="UM372" s="35"/>
      <c r="UN372" s="35"/>
      <c r="UO372" s="35"/>
      <c r="UP372" s="35"/>
      <c r="UQ372" s="35"/>
      <c r="UR372" s="35"/>
      <c r="US372" s="35"/>
      <c r="UT372" s="35"/>
      <c r="UU372" s="35"/>
      <c r="UV372" s="35"/>
      <c r="UW372" s="35"/>
      <c r="UX372" s="35"/>
      <c r="UY372" s="35"/>
      <c r="UZ372" s="35"/>
      <c r="VA372" s="35"/>
      <c r="VB372" s="35"/>
      <c r="VC372" s="35"/>
      <c r="VD372" s="35"/>
      <c r="VE372" s="35"/>
      <c r="VF372" s="35"/>
      <c r="VG372" s="35"/>
      <c r="VH372" s="35"/>
      <c r="VI372" s="35"/>
      <c r="VJ372" s="35"/>
      <c r="VK372" s="35"/>
      <c r="VL372" s="35"/>
      <c r="VM372" s="35"/>
      <c r="VN372" s="35"/>
      <c r="VO372" s="35"/>
      <c r="VP372" s="35"/>
      <c r="VQ372" s="35"/>
      <c r="VR372" s="35"/>
      <c r="VS372" s="35"/>
      <c r="VT372" s="35"/>
      <c r="VU372" s="35"/>
      <c r="VV372" s="35"/>
      <c r="VW372" s="35"/>
      <c r="VX372" s="35"/>
      <c r="VY372" s="35"/>
      <c r="VZ372" s="35"/>
      <c r="WA372" s="35"/>
      <c r="WB372" s="35"/>
      <c r="WC372" s="35"/>
      <c r="WD372" s="35"/>
      <c r="WE372" s="35"/>
      <c r="WF372" s="35"/>
      <c r="WG372" s="35"/>
      <c r="WH372" s="35"/>
      <c r="WI372" s="35"/>
      <c r="WJ372" s="35"/>
      <c r="WK372" s="35"/>
      <c r="WL372" s="35"/>
      <c r="WM372" s="35"/>
      <c r="WN372" s="35"/>
      <c r="WO372" s="35"/>
      <c r="WP372" s="35"/>
      <c r="WQ372" s="35"/>
      <c r="WR372" s="35"/>
      <c r="WS372" s="35"/>
      <c r="WT372" s="35"/>
      <c r="WU372" s="35"/>
      <c r="WV372" s="35"/>
      <c r="WW372" s="35"/>
      <c r="WX372" s="35"/>
      <c r="WY372" s="35"/>
      <c r="WZ372" s="35"/>
      <c r="XA372" s="35"/>
      <c r="XB372" s="35"/>
      <c r="XC372" s="35"/>
      <c r="XD372" s="35"/>
      <c r="XE372" s="35"/>
      <c r="XF372" s="35"/>
      <c r="XG372" s="35"/>
      <c r="XH372" s="35"/>
      <c r="XI372" s="35"/>
      <c r="XJ372" s="35"/>
      <c r="XK372" s="35"/>
      <c r="XL372" s="35"/>
      <c r="XM372" s="35"/>
      <c r="XN372" s="35"/>
      <c r="XO372" s="35"/>
      <c r="XP372" s="35"/>
      <c r="XQ372" s="35"/>
      <c r="XR372" s="35"/>
      <c r="XS372" s="35"/>
      <c r="XT372" s="35"/>
      <c r="XU372" s="35"/>
      <c r="XV372" s="35"/>
      <c r="XW372" s="35"/>
      <c r="XX372" s="35"/>
      <c r="XY372" s="35"/>
      <c r="XZ372" s="35"/>
      <c r="YA372" s="35"/>
      <c r="YB372" s="35"/>
      <c r="YC372" s="35"/>
      <c r="YD372" s="35"/>
      <c r="YE372" s="35"/>
      <c r="YF372" s="35"/>
      <c r="YG372" s="35"/>
      <c r="YH372" s="35"/>
      <c r="YI372" s="35"/>
      <c r="YJ372" s="35"/>
      <c r="YK372" s="35"/>
      <c r="YL372" s="35"/>
      <c r="YM372" s="35"/>
      <c r="YN372" s="35"/>
      <c r="YO372" s="35"/>
      <c r="YP372" s="35"/>
      <c r="YQ372" s="35"/>
      <c r="YR372" s="35"/>
      <c r="YS372" s="35"/>
      <c r="YT372" s="35"/>
      <c r="YU372" s="35"/>
      <c r="YV372" s="35"/>
      <c r="YW372" s="35"/>
      <c r="YX372" s="35"/>
      <c r="YY372" s="35"/>
      <c r="YZ372" s="35"/>
      <c r="ZA372" s="35"/>
      <c r="ZB372" s="35"/>
      <c r="ZC372" s="35"/>
      <c r="ZD372" s="35"/>
      <c r="ZE372" s="35"/>
      <c r="ZF372" s="35"/>
      <c r="ZG372" s="35"/>
      <c r="ZH372" s="35"/>
      <c r="ZI372" s="35"/>
      <c r="ZJ372" s="35"/>
      <c r="ZK372" s="35"/>
      <c r="ZL372" s="35"/>
      <c r="ZM372" s="35"/>
      <c r="ZN372" s="35"/>
      <c r="ZO372" s="35"/>
      <c r="ZP372" s="35"/>
      <c r="ZQ372" s="35"/>
      <c r="ZR372" s="35"/>
      <c r="ZS372" s="35"/>
      <c r="ZT372" s="35"/>
      <c r="ZU372" s="35"/>
      <c r="ZV372" s="35"/>
      <c r="ZW372" s="35"/>
      <c r="ZX372" s="35"/>
      <c r="ZY372" s="35"/>
      <c r="ZZ372" s="35"/>
      <c r="AAA372" s="35"/>
      <c r="AAB372" s="35"/>
      <c r="AAC372" s="35"/>
      <c r="AAD372" s="35"/>
      <c r="AAE372" s="35"/>
      <c r="AAF372" s="35"/>
      <c r="AAG372" s="35"/>
      <c r="AAH372" s="35"/>
      <c r="AAI372" s="35"/>
      <c r="AAJ372" s="35"/>
      <c r="AAK372" s="35"/>
      <c r="AAL372" s="35"/>
      <c r="AAM372" s="35"/>
      <c r="AAN372" s="35"/>
      <c r="AAO372" s="35"/>
      <c r="AAP372" s="35"/>
      <c r="AAQ372" s="35"/>
      <c r="AAR372" s="35"/>
      <c r="AAS372" s="35"/>
      <c r="AAT372" s="35"/>
      <c r="AAU372" s="35"/>
      <c r="AAV372" s="35"/>
      <c r="AAW372" s="35"/>
      <c r="AAX372" s="35"/>
      <c r="AAY372" s="35"/>
      <c r="AAZ372" s="35"/>
      <c r="ABA372" s="35"/>
      <c r="ABB372" s="35"/>
      <c r="ABC372" s="35"/>
      <c r="ABD372" s="35"/>
      <c r="ABE372" s="35"/>
      <c r="ABF372" s="35"/>
      <c r="ABG372" s="35"/>
      <c r="ABH372" s="35"/>
      <c r="ABI372" s="35"/>
      <c r="ABJ372" s="35"/>
      <c r="ABK372" s="35"/>
      <c r="ABL372" s="35"/>
      <c r="ABM372" s="35"/>
      <c r="ABN372" s="35"/>
      <c r="ABO372" s="35"/>
      <c r="ABP372" s="35"/>
      <c r="ABQ372" s="35"/>
      <c r="ABR372" s="35"/>
      <c r="ABS372" s="35"/>
      <c r="ABT372" s="35"/>
      <c r="ABU372" s="35"/>
      <c r="ABV372" s="35"/>
      <c r="ABW372" s="35"/>
      <c r="ABX372" s="35"/>
      <c r="ABY372" s="35"/>
      <c r="ABZ372" s="35"/>
      <c r="ACA372" s="35"/>
      <c r="ACB372" s="35"/>
      <c r="ACC372" s="35"/>
      <c r="ACD372" s="35"/>
      <c r="ACE372" s="35"/>
      <c r="ACF372" s="35"/>
      <c r="ACG372" s="35"/>
      <c r="ACH372" s="35"/>
      <c r="ACI372" s="35"/>
      <c r="ACJ372" s="35"/>
      <c r="ACK372" s="35"/>
      <c r="ACL372" s="35"/>
      <c r="ACM372" s="35"/>
      <c r="ACN372" s="35"/>
      <c r="ACO372" s="35"/>
      <c r="ACP372" s="35"/>
      <c r="ACQ372" s="35"/>
      <c r="ACR372" s="35"/>
      <c r="ACS372" s="35"/>
      <c r="ACT372" s="35"/>
      <c r="ACU372" s="35"/>
      <c r="ACV372" s="35"/>
      <c r="ACW372" s="35"/>
      <c r="ACX372" s="35"/>
      <c r="ACY372" s="35"/>
      <c r="ACZ372" s="35"/>
      <c r="ADA372" s="35"/>
      <c r="ADB372" s="35"/>
      <c r="ADC372" s="35"/>
      <c r="ADD372" s="35"/>
      <c r="ADE372" s="35"/>
      <c r="ADF372" s="35"/>
      <c r="ADG372" s="35"/>
      <c r="ADH372" s="35"/>
      <c r="ADI372" s="35"/>
      <c r="ADJ372" s="35"/>
      <c r="ADK372" s="35"/>
      <c r="ADL372" s="35"/>
      <c r="ADM372" s="35"/>
      <c r="ADN372" s="35"/>
      <c r="ADO372" s="35"/>
      <c r="ADP372" s="35"/>
      <c r="ADQ372" s="35"/>
      <c r="ADR372" s="35"/>
      <c r="ADS372" s="35"/>
      <c r="ADT372" s="35"/>
      <c r="ADU372" s="35"/>
      <c r="ADV372" s="35"/>
      <c r="ADW372" s="35"/>
      <c r="ADX372" s="35"/>
      <c r="ADY372" s="35"/>
      <c r="ADZ372" s="35"/>
      <c r="AEA372" s="35"/>
      <c r="AEB372" s="35"/>
      <c r="AEC372" s="35"/>
      <c r="AED372" s="35"/>
      <c r="AEE372" s="35"/>
      <c r="AEF372" s="35"/>
      <c r="AEG372" s="35"/>
      <c r="AEH372" s="35"/>
      <c r="AEI372" s="35"/>
      <c r="AEJ372" s="35"/>
      <c r="AEK372" s="35"/>
      <c r="AEL372" s="35"/>
      <c r="AEM372" s="35"/>
      <c r="AEN372" s="35"/>
      <c r="AEO372" s="35"/>
      <c r="AEP372" s="35"/>
      <c r="AEQ372" s="35"/>
      <c r="AER372" s="35"/>
      <c r="AES372" s="35"/>
      <c r="AET372" s="35"/>
      <c r="AEU372" s="35"/>
      <c r="AEV372" s="35"/>
      <c r="AEW372" s="35"/>
      <c r="AEX372" s="35"/>
      <c r="AEY372" s="35"/>
      <c r="AEZ372" s="35"/>
      <c r="AFA372" s="35"/>
      <c r="AFB372" s="35"/>
      <c r="AFC372" s="35"/>
      <c r="AFD372" s="35"/>
      <c r="AFE372" s="35"/>
      <c r="AFF372" s="35"/>
      <c r="AFG372" s="35"/>
      <c r="AFH372" s="35"/>
      <c r="AFI372" s="35"/>
      <c r="AFJ372" s="35"/>
      <c r="AFK372" s="35"/>
      <c r="AFL372" s="35"/>
      <c r="AFM372" s="35"/>
      <c r="AFN372" s="35"/>
      <c r="AFO372" s="35"/>
      <c r="AFP372" s="35"/>
      <c r="AFQ372" s="35"/>
      <c r="AFR372" s="35"/>
      <c r="AFS372" s="35"/>
      <c r="AFT372" s="35"/>
      <c r="AFU372" s="35"/>
      <c r="AFV372" s="35"/>
      <c r="AFW372" s="35"/>
      <c r="AFX372" s="35"/>
      <c r="AFY372" s="35"/>
      <c r="AFZ372" s="35"/>
      <c r="AGA372" s="35"/>
      <c r="AGB372" s="35"/>
      <c r="AGC372" s="35"/>
      <c r="AGD372" s="35"/>
      <c r="AGE372" s="35"/>
      <c r="AGF372" s="35"/>
      <c r="AGG372" s="35"/>
      <c r="AGH372" s="35"/>
      <c r="AGI372" s="35"/>
      <c r="AGJ372" s="35"/>
      <c r="AGK372" s="35"/>
      <c r="AGL372" s="35"/>
      <c r="AGM372" s="35"/>
      <c r="AGN372" s="35"/>
      <c r="AGO372" s="35"/>
      <c r="AGP372" s="35"/>
      <c r="AGQ372" s="35"/>
      <c r="AGR372" s="35"/>
      <c r="AGS372" s="35"/>
      <c r="AGT372" s="35"/>
      <c r="AGU372" s="35"/>
      <c r="AGV372" s="35"/>
      <c r="AGW372" s="35"/>
      <c r="AGX372" s="35"/>
      <c r="AGY372" s="35"/>
      <c r="AGZ372" s="35"/>
      <c r="AHA372" s="35"/>
      <c r="AHB372" s="35"/>
      <c r="AHC372" s="35"/>
      <c r="AHD372" s="35"/>
      <c r="AHE372" s="35"/>
      <c r="AHF372" s="35"/>
      <c r="AHG372" s="35"/>
      <c r="AHH372" s="35"/>
      <c r="AHI372" s="35"/>
      <c r="AHJ372" s="35"/>
      <c r="AHK372" s="35"/>
      <c r="AHL372" s="35"/>
      <c r="AHM372" s="35"/>
      <c r="AHN372" s="35"/>
      <c r="AHO372" s="35"/>
      <c r="AHP372" s="35"/>
      <c r="AHQ372" s="35"/>
      <c r="AHR372" s="35"/>
      <c r="AHS372" s="35"/>
      <c r="AHT372" s="35"/>
      <c r="AHU372" s="35"/>
      <c r="AHV372" s="35"/>
      <c r="AHW372" s="35"/>
      <c r="AHX372" s="35"/>
      <c r="AHY372" s="35"/>
      <c r="AHZ372" s="35"/>
      <c r="AIA372" s="35"/>
      <c r="AIB372" s="35"/>
      <c r="AIC372" s="35"/>
      <c r="AID372" s="35"/>
      <c r="AIE372" s="35"/>
      <c r="AIF372" s="35"/>
      <c r="AIG372" s="35"/>
      <c r="AIH372" s="35"/>
      <c r="AII372" s="35"/>
      <c r="AIJ372" s="35"/>
      <c r="AIK372" s="35"/>
      <c r="AIL372" s="35"/>
      <c r="AIM372" s="35"/>
      <c r="AIN372" s="35"/>
      <c r="AIO372" s="35"/>
      <c r="AIP372" s="35"/>
      <c r="AIQ372" s="35"/>
      <c r="AIR372" s="35"/>
      <c r="AIS372" s="35"/>
      <c r="AIT372" s="35"/>
      <c r="AIU372" s="35"/>
      <c r="AIV372" s="35"/>
      <c r="AIW372" s="35"/>
      <c r="AIX372" s="35"/>
      <c r="AIY372" s="35"/>
      <c r="AIZ372" s="35"/>
      <c r="AJA372" s="35"/>
      <c r="AJB372" s="35"/>
      <c r="AJC372" s="35"/>
      <c r="AJD372" s="35"/>
      <c r="AJE372" s="35"/>
      <c r="AJF372" s="35"/>
      <c r="AJG372" s="35"/>
      <c r="AJH372" s="35"/>
      <c r="AJI372" s="35"/>
      <c r="AJJ372" s="35"/>
      <c r="AJK372" s="35"/>
      <c r="AJL372" s="35"/>
      <c r="AJM372" s="35"/>
      <c r="AJN372" s="35"/>
      <c r="AJO372" s="35"/>
      <c r="AJP372" s="35"/>
      <c r="AJQ372" s="35"/>
      <c r="AJR372" s="35"/>
      <c r="AJS372" s="35"/>
      <c r="AJT372" s="35"/>
      <c r="AJU372" s="35"/>
      <c r="AJV372" s="35"/>
      <c r="AJW372" s="35"/>
      <c r="AJX372" s="35"/>
      <c r="AJY372" s="35"/>
      <c r="AJZ372" s="35"/>
      <c r="AKA372" s="35"/>
      <c r="AKB372" s="35"/>
      <c r="AKC372" s="35"/>
      <c r="AKD372" s="35"/>
      <c r="AKE372" s="35"/>
      <c r="AKF372" s="35"/>
      <c r="AKG372" s="35"/>
      <c r="AKH372" s="35"/>
      <c r="AKI372" s="35"/>
      <c r="AKJ372" s="35"/>
      <c r="AKK372" s="35"/>
      <c r="AKL372" s="35"/>
      <c r="AKM372" s="35"/>
      <c r="AKN372" s="35"/>
      <c r="AKO372" s="35"/>
      <c r="AKP372" s="35"/>
      <c r="AKQ372" s="35"/>
      <c r="AKR372" s="35"/>
      <c r="AKS372" s="35"/>
      <c r="AKT372" s="35"/>
      <c r="AKU372" s="35"/>
      <c r="AKV372" s="35"/>
      <c r="AKW372" s="35"/>
      <c r="AKX372" s="35"/>
      <c r="AKY372" s="35"/>
      <c r="AKZ372" s="35"/>
      <c r="ALA372" s="35"/>
      <c r="ALB372" s="35"/>
      <c r="ALC372" s="35"/>
      <c r="ALD372" s="35"/>
      <c r="ALE372" s="35"/>
      <c r="ALF372" s="35"/>
      <c r="ALG372" s="35"/>
      <c r="ALH372" s="35"/>
      <c r="ALI372" s="35"/>
      <c r="ALJ372" s="35"/>
      <c r="ALK372" s="35"/>
      <c r="ALL372" s="35"/>
      <c r="ALM372" s="35"/>
      <c r="ALN372" s="35"/>
      <c r="ALO372" s="35"/>
      <c r="ALP372" s="35"/>
      <c r="ALQ372" s="35"/>
      <c r="ALR372" s="35"/>
      <c r="ALS372" s="35"/>
      <c r="ALT372" s="35"/>
      <c r="ALU372" s="35"/>
      <c r="ALV372" s="35"/>
      <c r="ALW372" s="35"/>
      <c r="ALX372" s="35"/>
      <c r="ALY372" s="35"/>
      <c r="ALZ372" s="35"/>
      <c r="AMA372" s="35"/>
    </row>
    <row r="373" spans="14:1015">
      <c r="N373" s="3">
        <f>Y373*info!T$4+AC373*info!T$5+AG373*info!T$6+AK373*info!T$7+N372</f>
        <v>12.550799999999983</v>
      </c>
      <c r="P373" s="45">
        <v>333</v>
      </c>
      <c r="Q373" s="131"/>
      <c r="R373" s="131"/>
      <c r="S373" s="161">
        <f t="shared" si="189"/>
        <v>6.4779446640316235E-2</v>
      </c>
      <c r="T373" s="169">
        <f>AA372*$AA$30*$AA$34*(1-$AA$32)+AE372*$AE$30*$AE$34*(1-$AE$32)+AI372*$AI$30*$AI$34*(1-$AI$32)+AM372*$AM$30*$AM$34*(1-$AM$32)+AQ372*$AQ$30*$AQ$34*(1-$AQ$32)+AU372*$AU$30*$AU$34*(1-$AU$32)+Q373-R373+AW372+AX372+Advance!G347</f>
        <v>0.64350000000000063</v>
      </c>
      <c r="U373" s="132">
        <f t="shared" si="198"/>
        <v>0</v>
      </c>
      <c r="V373" s="165">
        <f t="shared" si="177"/>
        <v>0.64350000000000063</v>
      </c>
      <c r="W373" s="166">
        <f t="shared" si="190"/>
        <v>25.343999999999998</v>
      </c>
      <c r="X373" s="49"/>
      <c r="Y373" s="42">
        <f t="shared" si="169"/>
        <v>0</v>
      </c>
      <c r="Z373" s="46">
        <f t="shared" si="191"/>
        <v>0</v>
      </c>
      <c r="AA373" s="47">
        <f t="shared" si="178"/>
        <v>50</v>
      </c>
      <c r="AB373" s="48">
        <f t="shared" si="179"/>
        <v>0.64350000000000063</v>
      </c>
      <c r="AC373" s="49">
        <f t="shared" si="180"/>
        <v>0</v>
      </c>
      <c r="AD373" s="46">
        <f t="shared" si="192"/>
        <v>0</v>
      </c>
      <c r="AE373" s="46">
        <f t="shared" si="181"/>
        <v>100</v>
      </c>
      <c r="AF373" s="50">
        <f t="shared" si="170"/>
        <v>0.64350000000000063</v>
      </c>
      <c r="AG373" s="42">
        <f t="shared" si="193"/>
        <v>3</v>
      </c>
      <c r="AH373" s="46">
        <f t="shared" si="194"/>
        <v>-3</v>
      </c>
      <c r="AI373" s="46">
        <f t="shared" si="182"/>
        <v>200</v>
      </c>
      <c r="AJ373" s="50">
        <f t="shared" si="171"/>
        <v>0.57150000000000056</v>
      </c>
      <c r="AK373" s="42">
        <f t="shared" si="183"/>
        <v>15</v>
      </c>
      <c r="AL373" s="46">
        <f t="shared" si="195"/>
        <v>-7</v>
      </c>
      <c r="AM373" s="46">
        <f t="shared" si="184"/>
        <v>529</v>
      </c>
      <c r="AN373" s="50">
        <f t="shared" si="172"/>
        <v>3.1500000000000639E-2</v>
      </c>
      <c r="AO373" s="42">
        <f t="shared" si="185"/>
        <v>0</v>
      </c>
      <c r="AP373" s="46">
        <f t="shared" si="196"/>
        <v>0</v>
      </c>
      <c r="AQ373" s="46">
        <f t="shared" si="186"/>
        <v>0</v>
      </c>
      <c r="AR373" s="50">
        <f t="shared" si="173"/>
        <v>3.1500000000000639E-2</v>
      </c>
      <c r="AS373" s="42">
        <f t="shared" si="187"/>
        <v>0</v>
      </c>
      <c r="AT373" s="46">
        <f t="shared" si="197"/>
        <v>0</v>
      </c>
      <c r="AU373" s="46">
        <f t="shared" si="188"/>
        <v>0</v>
      </c>
      <c r="AV373" s="51">
        <f t="shared" si="174"/>
        <v>3.1500000000000639E-2</v>
      </c>
      <c r="AW373" s="42">
        <f t="shared" si="175"/>
        <v>0</v>
      </c>
      <c r="AX373" s="43">
        <f t="shared" si="176"/>
        <v>3.1500000000000639E-2</v>
      </c>
      <c r="AY373" s="42">
        <f t="shared" si="199"/>
        <v>879</v>
      </c>
      <c r="AZ373" s="52">
        <f t="shared" si="200"/>
        <v>25.343999999999998</v>
      </c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  <c r="QN373" s="35"/>
      <c r="QO373" s="35"/>
      <c r="QP373" s="35"/>
      <c r="QQ373" s="35"/>
      <c r="QR373" s="35"/>
      <c r="QS373" s="35"/>
      <c r="QT373" s="35"/>
      <c r="QU373" s="35"/>
      <c r="QV373" s="35"/>
      <c r="QW373" s="35"/>
      <c r="QX373" s="35"/>
      <c r="QY373" s="35"/>
      <c r="QZ373" s="35"/>
      <c r="RA373" s="35"/>
      <c r="RB373" s="35"/>
      <c r="RC373" s="35"/>
      <c r="RD373" s="35"/>
      <c r="RE373" s="35"/>
      <c r="RF373" s="35"/>
      <c r="RG373" s="35"/>
      <c r="RH373" s="35"/>
      <c r="RI373" s="35"/>
      <c r="RJ373" s="35"/>
      <c r="RK373" s="35"/>
      <c r="RL373" s="35"/>
      <c r="RM373" s="35"/>
      <c r="RN373" s="35"/>
      <c r="RO373" s="35"/>
      <c r="RP373" s="35"/>
      <c r="RQ373" s="35"/>
      <c r="RR373" s="35"/>
      <c r="RS373" s="35"/>
      <c r="RT373" s="35"/>
      <c r="RU373" s="35"/>
      <c r="RV373" s="35"/>
      <c r="RW373" s="35"/>
      <c r="RX373" s="35"/>
      <c r="RY373" s="35"/>
      <c r="RZ373" s="35"/>
      <c r="SA373" s="35"/>
      <c r="SB373" s="35"/>
      <c r="SC373" s="35"/>
      <c r="SD373" s="35"/>
      <c r="SE373" s="35"/>
      <c r="SF373" s="35"/>
      <c r="SG373" s="35"/>
      <c r="SH373" s="35"/>
      <c r="SI373" s="35"/>
      <c r="SJ373" s="35"/>
      <c r="SK373" s="35"/>
      <c r="SL373" s="35"/>
      <c r="SM373" s="35"/>
      <c r="SN373" s="35"/>
      <c r="SO373" s="35"/>
      <c r="SP373" s="35"/>
      <c r="SQ373" s="35"/>
      <c r="SR373" s="35"/>
      <c r="SS373" s="35"/>
      <c r="ST373" s="35"/>
      <c r="SU373" s="35"/>
      <c r="SV373" s="35"/>
      <c r="SW373" s="35"/>
      <c r="SX373" s="35"/>
      <c r="SY373" s="35"/>
      <c r="SZ373" s="35"/>
      <c r="TA373" s="35"/>
      <c r="TB373" s="35"/>
      <c r="TC373" s="35"/>
      <c r="TD373" s="35"/>
      <c r="TE373" s="35"/>
      <c r="TF373" s="35"/>
      <c r="TG373" s="35"/>
      <c r="TH373" s="35"/>
      <c r="TI373" s="35"/>
      <c r="TJ373" s="35"/>
      <c r="TK373" s="35"/>
      <c r="TL373" s="35"/>
      <c r="TM373" s="35"/>
      <c r="TN373" s="35"/>
      <c r="TO373" s="35"/>
      <c r="TP373" s="35"/>
      <c r="TQ373" s="35"/>
      <c r="TR373" s="35"/>
      <c r="TS373" s="35"/>
      <c r="TT373" s="35"/>
      <c r="TU373" s="35"/>
      <c r="TV373" s="35"/>
      <c r="TW373" s="35"/>
      <c r="TX373" s="35"/>
      <c r="TY373" s="35"/>
      <c r="TZ373" s="35"/>
      <c r="UA373" s="35"/>
      <c r="UB373" s="35"/>
      <c r="UC373" s="35"/>
      <c r="UD373" s="35"/>
      <c r="UE373" s="35"/>
      <c r="UF373" s="35"/>
      <c r="UG373" s="35"/>
      <c r="UH373" s="35"/>
      <c r="UI373" s="35"/>
      <c r="UJ373" s="35"/>
      <c r="UK373" s="35"/>
      <c r="UL373" s="35"/>
      <c r="UM373" s="35"/>
      <c r="UN373" s="35"/>
      <c r="UO373" s="35"/>
      <c r="UP373" s="35"/>
      <c r="UQ373" s="35"/>
      <c r="UR373" s="35"/>
      <c r="US373" s="35"/>
      <c r="UT373" s="35"/>
      <c r="UU373" s="35"/>
      <c r="UV373" s="35"/>
      <c r="UW373" s="35"/>
      <c r="UX373" s="35"/>
      <c r="UY373" s="35"/>
      <c r="UZ373" s="35"/>
      <c r="VA373" s="35"/>
      <c r="VB373" s="35"/>
      <c r="VC373" s="35"/>
      <c r="VD373" s="35"/>
      <c r="VE373" s="35"/>
      <c r="VF373" s="35"/>
      <c r="VG373" s="35"/>
      <c r="VH373" s="35"/>
      <c r="VI373" s="35"/>
      <c r="VJ373" s="35"/>
      <c r="VK373" s="35"/>
      <c r="VL373" s="35"/>
      <c r="VM373" s="35"/>
      <c r="VN373" s="35"/>
      <c r="VO373" s="35"/>
      <c r="VP373" s="35"/>
      <c r="VQ373" s="35"/>
      <c r="VR373" s="35"/>
      <c r="VS373" s="35"/>
      <c r="VT373" s="35"/>
      <c r="VU373" s="35"/>
      <c r="VV373" s="35"/>
      <c r="VW373" s="35"/>
      <c r="VX373" s="35"/>
      <c r="VY373" s="35"/>
      <c r="VZ373" s="35"/>
      <c r="WA373" s="35"/>
      <c r="WB373" s="35"/>
      <c r="WC373" s="35"/>
      <c r="WD373" s="35"/>
      <c r="WE373" s="35"/>
      <c r="WF373" s="35"/>
      <c r="WG373" s="35"/>
      <c r="WH373" s="35"/>
      <c r="WI373" s="35"/>
      <c r="WJ373" s="35"/>
      <c r="WK373" s="35"/>
      <c r="WL373" s="35"/>
      <c r="WM373" s="35"/>
      <c r="WN373" s="35"/>
      <c r="WO373" s="35"/>
      <c r="WP373" s="35"/>
      <c r="WQ373" s="35"/>
      <c r="WR373" s="35"/>
      <c r="WS373" s="35"/>
      <c r="WT373" s="35"/>
      <c r="WU373" s="35"/>
      <c r="WV373" s="35"/>
      <c r="WW373" s="35"/>
      <c r="WX373" s="35"/>
      <c r="WY373" s="35"/>
      <c r="WZ373" s="35"/>
      <c r="XA373" s="35"/>
      <c r="XB373" s="35"/>
      <c r="XC373" s="35"/>
      <c r="XD373" s="35"/>
      <c r="XE373" s="35"/>
      <c r="XF373" s="35"/>
      <c r="XG373" s="35"/>
      <c r="XH373" s="35"/>
      <c r="XI373" s="35"/>
      <c r="XJ373" s="35"/>
      <c r="XK373" s="35"/>
      <c r="XL373" s="35"/>
      <c r="XM373" s="35"/>
      <c r="XN373" s="35"/>
      <c r="XO373" s="35"/>
      <c r="XP373" s="35"/>
      <c r="XQ373" s="35"/>
      <c r="XR373" s="35"/>
      <c r="XS373" s="35"/>
      <c r="XT373" s="35"/>
      <c r="XU373" s="35"/>
      <c r="XV373" s="35"/>
      <c r="XW373" s="35"/>
      <c r="XX373" s="35"/>
      <c r="XY373" s="35"/>
      <c r="XZ373" s="35"/>
      <c r="YA373" s="35"/>
      <c r="YB373" s="35"/>
      <c r="YC373" s="35"/>
      <c r="YD373" s="35"/>
      <c r="YE373" s="35"/>
      <c r="YF373" s="35"/>
      <c r="YG373" s="35"/>
      <c r="YH373" s="35"/>
      <c r="YI373" s="35"/>
      <c r="YJ373" s="35"/>
      <c r="YK373" s="35"/>
      <c r="YL373" s="35"/>
      <c r="YM373" s="35"/>
      <c r="YN373" s="35"/>
      <c r="YO373" s="35"/>
      <c r="YP373" s="35"/>
      <c r="YQ373" s="35"/>
      <c r="YR373" s="35"/>
      <c r="YS373" s="35"/>
      <c r="YT373" s="35"/>
      <c r="YU373" s="35"/>
      <c r="YV373" s="35"/>
      <c r="YW373" s="35"/>
      <c r="YX373" s="35"/>
      <c r="YY373" s="35"/>
      <c r="YZ373" s="35"/>
      <c r="ZA373" s="35"/>
      <c r="ZB373" s="35"/>
      <c r="ZC373" s="35"/>
      <c r="ZD373" s="35"/>
      <c r="ZE373" s="35"/>
      <c r="ZF373" s="35"/>
      <c r="ZG373" s="35"/>
      <c r="ZH373" s="35"/>
      <c r="ZI373" s="35"/>
      <c r="ZJ373" s="35"/>
      <c r="ZK373" s="35"/>
      <c r="ZL373" s="35"/>
      <c r="ZM373" s="35"/>
      <c r="ZN373" s="35"/>
      <c r="ZO373" s="35"/>
      <c r="ZP373" s="35"/>
      <c r="ZQ373" s="35"/>
      <c r="ZR373" s="35"/>
      <c r="ZS373" s="35"/>
      <c r="ZT373" s="35"/>
      <c r="ZU373" s="35"/>
      <c r="ZV373" s="35"/>
      <c r="ZW373" s="35"/>
      <c r="ZX373" s="35"/>
      <c r="ZY373" s="35"/>
      <c r="ZZ373" s="35"/>
      <c r="AAA373" s="35"/>
      <c r="AAB373" s="35"/>
      <c r="AAC373" s="35"/>
      <c r="AAD373" s="35"/>
      <c r="AAE373" s="35"/>
      <c r="AAF373" s="35"/>
      <c r="AAG373" s="35"/>
      <c r="AAH373" s="35"/>
      <c r="AAI373" s="35"/>
      <c r="AAJ373" s="35"/>
      <c r="AAK373" s="35"/>
      <c r="AAL373" s="35"/>
      <c r="AAM373" s="35"/>
      <c r="AAN373" s="35"/>
      <c r="AAO373" s="35"/>
      <c r="AAP373" s="35"/>
      <c r="AAQ373" s="35"/>
      <c r="AAR373" s="35"/>
      <c r="AAS373" s="35"/>
      <c r="AAT373" s="35"/>
      <c r="AAU373" s="35"/>
      <c r="AAV373" s="35"/>
      <c r="AAW373" s="35"/>
      <c r="AAX373" s="35"/>
      <c r="AAY373" s="35"/>
      <c r="AAZ373" s="35"/>
      <c r="ABA373" s="35"/>
      <c r="ABB373" s="35"/>
      <c r="ABC373" s="35"/>
      <c r="ABD373" s="35"/>
      <c r="ABE373" s="35"/>
      <c r="ABF373" s="35"/>
      <c r="ABG373" s="35"/>
      <c r="ABH373" s="35"/>
      <c r="ABI373" s="35"/>
      <c r="ABJ373" s="35"/>
      <c r="ABK373" s="35"/>
      <c r="ABL373" s="35"/>
      <c r="ABM373" s="35"/>
      <c r="ABN373" s="35"/>
      <c r="ABO373" s="35"/>
      <c r="ABP373" s="35"/>
      <c r="ABQ373" s="35"/>
      <c r="ABR373" s="35"/>
      <c r="ABS373" s="35"/>
      <c r="ABT373" s="35"/>
      <c r="ABU373" s="35"/>
      <c r="ABV373" s="35"/>
      <c r="ABW373" s="35"/>
      <c r="ABX373" s="35"/>
      <c r="ABY373" s="35"/>
      <c r="ABZ373" s="35"/>
      <c r="ACA373" s="35"/>
      <c r="ACB373" s="35"/>
      <c r="ACC373" s="35"/>
      <c r="ACD373" s="35"/>
      <c r="ACE373" s="35"/>
      <c r="ACF373" s="35"/>
      <c r="ACG373" s="35"/>
      <c r="ACH373" s="35"/>
      <c r="ACI373" s="35"/>
      <c r="ACJ373" s="35"/>
      <c r="ACK373" s="35"/>
      <c r="ACL373" s="35"/>
      <c r="ACM373" s="35"/>
      <c r="ACN373" s="35"/>
      <c r="ACO373" s="35"/>
      <c r="ACP373" s="35"/>
      <c r="ACQ373" s="35"/>
      <c r="ACR373" s="35"/>
      <c r="ACS373" s="35"/>
      <c r="ACT373" s="35"/>
      <c r="ACU373" s="35"/>
      <c r="ACV373" s="35"/>
      <c r="ACW373" s="35"/>
      <c r="ACX373" s="35"/>
      <c r="ACY373" s="35"/>
      <c r="ACZ373" s="35"/>
      <c r="ADA373" s="35"/>
      <c r="ADB373" s="35"/>
      <c r="ADC373" s="35"/>
      <c r="ADD373" s="35"/>
      <c r="ADE373" s="35"/>
      <c r="ADF373" s="35"/>
      <c r="ADG373" s="35"/>
      <c r="ADH373" s="35"/>
      <c r="ADI373" s="35"/>
      <c r="ADJ373" s="35"/>
      <c r="ADK373" s="35"/>
      <c r="ADL373" s="35"/>
      <c r="ADM373" s="35"/>
      <c r="ADN373" s="35"/>
      <c r="ADO373" s="35"/>
      <c r="ADP373" s="35"/>
      <c r="ADQ373" s="35"/>
      <c r="ADR373" s="35"/>
      <c r="ADS373" s="35"/>
      <c r="ADT373" s="35"/>
      <c r="ADU373" s="35"/>
      <c r="ADV373" s="35"/>
      <c r="ADW373" s="35"/>
      <c r="ADX373" s="35"/>
      <c r="ADY373" s="35"/>
      <c r="ADZ373" s="35"/>
      <c r="AEA373" s="35"/>
      <c r="AEB373" s="35"/>
      <c r="AEC373" s="35"/>
      <c r="AED373" s="35"/>
      <c r="AEE373" s="35"/>
      <c r="AEF373" s="35"/>
      <c r="AEG373" s="35"/>
      <c r="AEH373" s="35"/>
      <c r="AEI373" s="35"/>
      <c r="AEJ373" s="35"/>
      <c r="AEK373" s="35"/>
      <c r="AEL373" s="35"/>
      <c r="AEM373" s="35"/>
      <c r="AEN373" s="35"/>
      <c r="AEO373" s="35"/>
      <c r="AEP373" s="35"/>
      <c r="AEQ373" s="35"/>
      <c r="AER373" s="35"/>
      <c r="AES373" s="35"/>
      <c r="AET373" s="35"/>
      <c r="AEU373" s="35"/>
      <c r="AEV373" s="35"/>
      <c r="AEW373" s="35"/>
      <c r="AEX373" s="35"/>
      <c r="AEY373" s="35"/>
      <c r="AEZ373" s="35"/>
      <c r="AFA373" s="35"/>
      <c r="AFB373" s="35"/>
      <c r="AFC373" s="35"/>
      <c r="AFD373" s="35"/>
      <c r="AFE373" s="35"/>
      <c r="AFF373" s="35"/>
      <c r="AFG373" s="35"/>
      <c r="AFH373" s="35"/>
      <c r="AFI373" s="35"/>
      <c r="AFJ373" s="35"/>
      <c r="AFK373" s="35"/>
      <c r="AFL373" s="35"/>
      <c r="AFM373" s="35"/>
      <c r="AFN373" s="35"/>
      <c r="AFO373" s="35"/>
      <c r="AFP373" s="35"/>
      <c r="AFQ373" s="35"/>
      <c r="AFR373" s="35"/>
      <c r="AFS373" s="35"/>
      <c r="AFT373" s="35"/>
      <c r="AFU373" s="35"/>
      <c r="AFV373" s="35"/>
      <c r="AFW373" s="35"/>
      <c r="AFX373" s="35"/>
      <c r="AFY373" s="35"/>
      <c r="AFZ373" s="35"/>
      <c r="AGA373" s="35"/>
      <c r="AGB373" s="35"/>
      <c r="AGC373" s="35"/>
      <c r="AGD373" s="35"/>
      <c r="AGE373" s="35"/>
      <c r="AGF373" s="35"/>
      <c r="AGG373" s="35"/>
      <c r="AGH373" s="35"/>
      <c r="AGI373" s="35"/>
      <c r="AGJ373" s="35"/>
      <c r="AGK373" s="35"/>
      <c r="AGL373" s="35"/>
      <c r="AGM373" s="35"/>
      <c r="AGN373" s="35"/>
      <c r="AGO373" s="35"/>
      <c r="AGP373" s="35"/>
      <c r="AGQ373" s="35"/>
      <c r="AGR373" s="35"/>
      <c r="AGS373" s="35"/>
      <c r="AGT373" s="35"/>
      <c r="AGU373" s="35"/>
      <c r="AGV373" s="35"/>
      <c r="AGW373" s="35"/>
      <c r="AGX373" s="35"/>
      <c r="AGY373" s="35"/>
      <c r="AGZ373" s="35"/>
      <c r="AHA373" s="35"/>
      <c r="AHB373" s="35"/>
      <c r="AHC373" s="35"/>
      <c r="AHD373" s="35"/>
      <c r="AHE373" s="35"/>
      <c r="AHF373" s="35"/>
      <c r="AHG373" s="35"/>
      <c r="AHH373" s="35"/>
      <c r="AHI373" s="35"/>
      <c r="AHJ373" s="35"/>
      <c r="AHK373" s="35"/>
      <c r="AHL373" s="35"/>
      <c r="AHM373" s="35"/>
      <c r="AHN373" s="35"/>
      <c r="AHO373" s="35"/>
      <c r="AHP373" s="35"/>
      <c r="AHQ373" s="35"/>
      <c r="AHR373" s="35"/>
      <c r="AHS373" s="35"/>
      <c r="AHT373" s="35"/>
      <c r="AHU373" s="35"/>
      <c r="AHV373" s="35"/>
      <c r="AHW373" s="35"/>
      <c r="AHX373" s="35"/>
      <c r="AHY373" s="35"/>
      <c r="AHZ373" s="35"/>
      <c r="AIA373" s="35"/>
      <c r="AIB373" s="35"/>
      <c r="AIC373" s="35"/>
      <c r="AID373" s="35"/>
      <c r="AIE373" s="35"/>
      <c r="AIF373" s="35"/>
      <c r="AIG373" s="35"/>
      <c r="AIH373" s="35"/>
      <c r="AII373" s="35"/>
      <c r="AIJ373" s="35"/>
      <c r="AIK373" s="35"/>
      <c r="AIL373" s="35"/>
      <c r="AIM373" s="35"/>
      <c r="AIN373" s="35"/>
      <c r="AIO373" s="35"/>
      <c r="AIP373" s="35"/>
      <c r="AIQ373" s="35"/>
      <c r="AIR373" s="35"/>
      <c r="AIS373" s="35"/>
      <c r="AIT373" s="35"/>
      <c r="AIU373" s="35"/>
      <c r="AIV373" s="35"/>
      <c r="AIW373" s="35"/>
      <c r="AIX373" s="35"/>
      <c r="AIY373" s="35"/>
      <c r="AIZ373" s="35"/>
      <c r="AJA373" s="35"/>
      <c r="AJB373" s="35"/>
      <c r="AJC373" s="35"/>
      <c r="AJD373" s="35"/>
      <c r="AJE373" s="35"/>
      <c r="AJF373" s="35"/>
      <c r="AJG373" s="35"/>
      <c r="AJH373" s="35"/>
      <c r="AJI373" s="35"/>
      <c r="AJJ373" s="35"/>
      <c r="AJK373" s="35"/>
      <c r="AJL373" s="35"/>
      <c r="AJM373" s="35"/>
      <c r="AJN373" s="35"/>
      <c r="AJO373" s="35"/>
      <c r="AJP373" s="35"/>
      <c r="AJQ373" s="35"/>
      <c r="AJR373" s="35"/>
      <c r="AJS373" s="35"/>
      <c r="AJT373" s="35"/>
      <c r="AJU373" s="35"/>
      <c r="AJV373" s="35"/>
      <c r="AJW373" s="35"/>
      <c r="AJX373" s="35"/>
      <c r="AJY373" s="35"/>
      <c r="AJZ373" s="35"/>
      <c r="AKA373" s="35"/>
      <c r="AKB373" s="35"/>
      <c r="AKC373" s="35"/>
      <c r="AKD373" s="35"/>
      <c r="AKE373" s="35"/>
      <c r="AKF373" s="35"/>
      <c r="AKG373" s="35"/>
      <c r="AKH373" s="35"/>
      <c r="AKI373" s="35"/>
      <c r="AKJ373" s="35"/>
      <c r="AKK373" s="35"/>
      <c r="AKL373" s="35"/>
      <c r="AKM373" s="35"/>
      <c r="AKN373" s="35"/>
      <c r="AKO373" s="35"/>
      <c r="AKP373" s="35"/>
      <c r="AKQ373" s="35"/>
      <c r="AKR373" s="35"/>
      <c r="AKS373" s="35"/>
      <c r="AKT373" s="35"/>
      <c r="AKU373" s="35"/>
      <c r="AKV373" s="35"/>
      <c r="AKW373" s="35"/>
      <c r="AKX373" s="35"/>
      <c r="AKY373" s="35"/>
      <c r="AKZ373" s="35"/>
      <c r="ALA373" s="35"/>
      <c r="ALB373" s="35"/>
      <c r="ALC373" s="35"/>
      <c r="ALD373" s="35"/>
      <c r="ALE373" s="35"/>
      <c r="ALF373" s="35"/>
      <c r="ALG373" s="35"/>
      <c r="ALH373" s="35"/>
      <c r="ALI373" s="35"/>
      <c r="ALJ373" s="35"/>
      <c r="ALK373" s="35"/>
      <c r="ALL373" s="35"/>
      <c r="ALM373" s="35"/>
      <c r="ALN373" s="35"/>
      <c r="ALO373" s="35"/>
      <c r="ALP373" s="35"/>
      <c r="ALQ373" s="35"/>
      <c r="ALR373" s="35"/>
      <c r="ALS373" s="35"/>
      <c r="ALT373" s="35"/>
      <c r="ALU373" s="35"/>
      <c r="ALV373" s="35"/>
      <c r="ALW373" s="35"/>
      <c r="ALX373" s="35"/>
      <c r="ALY373" s="35"/>
      <c r="ALZ373" s="35"/>
      <c r="AMA373" s="35"/>
    </row>
    <row r="374" spans="14:1015">
      <c r="N374" s="3">
        <f>Y374*info!T$4+AC374*info!T$5+AG374*info!T$6+AK374*info!T$7+N373</f>
        <v>12.661799999999984</v>
      </c>
      <c r="P374" s="45">
        <v>334</v>
      </c>
      <c r="Q374" s="131"/>
      <c r="R374" s="131"/>
      <c r="S374" s="161">
        <f t="shared" si="189"/>
        <v>6.5433992094861684E-2</v>
      </c>
      <c r="T374" s="169">
        <f>AA373*$AA$30*$AA$34*(1-$AA$32)+AE373*$AE$30*$AE$34*(1-$AE$32)+AI373*$AI$30*$AI$34*(1-$AI$32)+AM373*$AM$30*$AM$34*(1-$AM$32)+AQ373*$AQ$30*$AQ$34*(1-$AQ$32)+AU373*$AU$30*$AU$34*(1-$AU$32)+Q374-R374+AW373+AX373+Advance!G348</f>
        <v>0.66510000000000058</v>
      </c>
      <c r="U374" s="132">
        <f t="shared" si="198"/>
        <v>0</v>
      </c>
      <c r="V374" s="165">
        <f t="shared" si="177"/>
        <v>0.66510000000000058</v>
      </c>
      <c r="W374" s="166">
        <f t="shared" si="190"/>
        <v>25.38</v>
      </c>
      <c r="X374" s="49"/>
      <c r="Y374" s="42">
        <f t="shared" si="169"/>
        <v>50</v>
      </c>
      <c r="Z374" s="46">
        <f t="shared" si="191"/>
        <v>-50</v>
      </c>
      <c r="AA374" s="47">
        <f t="shared" si="178"/>
        <v>50</v>
      </c>
      <c r="AB374" s="48">
        <f t="shared" si="179"/>
        <v>0.36510000000000059</v>
      </c>
      <c r="AC374" s="49">
        <f t="shared" si="180"/>
        <v>0</v>
      </c>
      <c r="AD374" s="46">
        <f t="shared" si="192"/>
        <v>0</v>
      </c>
      <c r="AE374" s="46">
        <f t="shared" si="181"/>
        <v>100</v>
      </c>
      <c r="AF374" s="50">
        <f t="shared" si="170"/>
        <v>0.36510000000000059</v>
      </c>
      <c r="AG374" s="42">
        <f t="shared" si="193"/>
        <v>2</v>
      </c>
      <c r="AH374" s="46">
        <f t="shared" si="194"/>
        <v>-2</v>
      </c>
      <c r="AI374" s="46">
        <f t="shared" si="182"/>
        <v>200</v>
      </c>
      <c r="AJ374" s="50">
        <f t="shared" si="171"/>
        <v>0.3171000000000006</v>
      </c>
      <c r="AK374" s="42">
        <f t="shared" si="183"/>
        <v>8</v>
      </c>
      <c r="AL374" s="46">
        <f t="shared" si="195"/>
        <v>-7</v>
      </c>
      <c r="AM374" s="46">
        <f t="shared" si="184"/>
        <v>530</v>
      </c>
      <c r="AN374" s="50">
        <f t="shared" si="172"/>
        <v>2.9100000000000625E-2</v>
      </c>
      <c r="AO374" s="42">
        <f t="shared" si="185"/>
        <v>0</v>
      </c>
      <c r="AP374" s="46">
        <f t="shared" si="196"/>
        <v>0</v>
      </c>
      <c r="AQ374" s="46">
        <f t="shared" si="186"/>
        <v>0</v>
      </c>
      <c r="AR374" s="50">
        <f t="shared" si="173"/>
        <v>2.9100000000000625E-2</v>
      </c>
      <c r="AS374" s="42">
        <f t="shared" si="187"/>
        <v>0</v>
      </c>
      <c r="AT374" s="46">
        <f t="shared" si="197"/>
        <v>0</v>
      </c>
      <c r="AU374" s="46">
        <f t="shared" si="188"/>
        <v>0</v>
      </c>
      <c r="AV374" s="51">
        <f t="shared" si="174"/>
        <v>2.9100000000000625E-2</v>
      </c>
      <c r="AW374" s="42">
        <f t="shared" si="175"/>
        <v>0</v>
      </c>
      <c r="AX374" s="43">
        <f t="shared" si="176"/>
        <v>2.9100000000000625E-2</v>
      </c>
      <c r="AY374" s="42">
        <f t="shared" si="199"/>
        <v>880</v>
      </c>
      <c r="AZ374" s="52">
        <f t="shared" si="200"/>
        <v>25.38</v>
      </c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  <c r="QN374" s="35"/>
      <c r="QO374" s="35"/>
      <c r="QP374" s="35"/>
      <c r="QQ374" s="35"/>
      <c r="QR374" s="35"/>
      <c r="QS374" s="35"/>
      <c r="QT374" s="35"/>
      <c r="QU374" s="35"/>
      <c r="QV374" s="35"/>
      <c r="QW374" s="35"/>
      <c r="QX374" s="35"/>
      <c r="QY374" s="35"/>
      <c r="QZ374" s="35"/>
      <c r="RA374" s="35"/>
      <c r="RB374" s="35"/>
      <c r="RC374" s="35"/>
      <c r="RD374" s="35"/>
      <c r="RE374" s="35"/>
      <c r="RF374" s="35"/>
      <c r="RG374" s="35"/>
      <c r="RH374" s="35"/>
      <c r="RI374" s="35"/>
      <c r="RJ374" s="35"/>
      <c r="RK374" s="35"/>
      <c r="RL374" s="35"/>
      <c r="RM374" s="35"/>
      <c r="RN374" s="35"/>
      <c r="RO374" s="35"/>
      <c r="RP374" s="35"/>
      <c r="RQ374" s="35"/>
      <c r="RR374" s="35"/>
      <c r="RS374" s="35"/>
      <c r="RT374" s="35"/>
      <c r="RU374" s="35"/>
      <c r="RV374" s="35"/>
      <c r="RW374" s="35"/>
      <c r="RX374" s="35"/>
      <c r="RY374" s="35"/>
      <c r="RZ374" s="35"/>
      <c r="SA374" s="35"/>
      <c r="SB374" s="35"/>
      <c r="SC374" s="35"/>
      <c r="SD374" s="35"/>
      <c r="SE374" s="35"/>
      <c r="SF374" s="35"/>
      <c r="SG374" s="35"/>
      <c r="SH374" s="35"/>
      <c r="SI374" s="35"/>
      <c r="SJ374" s="35"/>
      <c r="SK374" s="35"/>
      <c r="SL374" s="35"/>
      <c r="SM374" s="35"/>
      <c r="SN374" s="35"/>
      <c r="SO374" s="35"/>
      <c r="SP374" s="35"/>
      <c r="SQ374" s="35"/>
      <c r="SR374" s="35"/>
      <c r="SS374" s="35"/>
      <c r="ST374" s="35"/>
      <c r="SU374" s="35"/>
      <c r="SV374" s="35"/>
      <c r="SW374" s="35"/>
      <c r="SX374" s="35"/>
      <c r="SY374" s="35"/>
      <c r="SZ374" s="35"/>
      <c r="TA374" s="35"/>
      <c r="TB374" s="35"/>
      <c r="TC374" s="35"/>
      <c r="TD374" s="35"/>
      <c r="TE374" s="35"/>
      <c r="TF374" s="35"/>
      <c r="TG374" s="35"/>
      <c r="TH374" s="35"/>
      <c r="TI374" s="35"/>
      <c r="TJ374" s="35"/>
      <c r="TK374" s="35"/>
      <c r="TL374" s="35"/>
      <c r="TM374" s="35"/>
      <c r="TN374" s="35"/>
      <c r="TO374" s="35"/>
      <c r="TP374" s="35"/>
      <c r="TQ374" s="35"/>
      <c r="TR374" s="35"/>
      <c r="TS374" s="35"/>
      <c r="TT374" s="35"/>
      <c r="TU374" s="35"/>
      <c r="TV374" s="35"/>
      <c r="TW374" s="35"/>
      <c r="TX374" s="35"/>
      <c r="TY374" s="35"/>
      <c r="TZ374" s="35"/>
      <c r="UA374" s="35"/>
      <c r="UB374" s="35"/>
      <c r="UC374" s="35"/>
      <c r="UD374" s="35"/>
      <c r="UE374" s="35"/>
      <c r="UF374" s="35"/>
      <c r="UG374" s="35"/>
      <c r="UH374" s="35"/>
      <c r="UI374" s="35"/>
      <c r="UJ374" s="35"/>
      <c r="UK374" s="35"/>
      <c r="UL374" s="35"/>
      <c r="UM374" s="35"/>
      <c r="UN374" s="35"/>
      <c r="UO374" s="35"/>
      <c r="UP374" s="35"/>
      <c r="UQ374" s="35"/>
      <c r="UR374" s="35"/>
      <c r="US374" s="35"/>
      <c r="UT374" s="35"/>
      <c r="UU374" s="35"/>
      <c r="UV374" s="35"/>
      <c r="UW374" s="35"/>
      <c r="UX374" s="35"/>
      <c r="UY374" s="35"/>
      <c r="UZ374" s="35"/>
      <c r="VA374" s="35"/>
      <c r="VB374" s="35"/>
      <c r="VC374" s="35"/>
      <c r="VD374" s="35"/>
      <c r="VE374" s="35"/>
      <c r="VF374" s="35"/>
      <c r="VG374" s="35"/>
      <c r="VH374" s="35"/>
      <c r="VI374" s="35"/>
      <c r="VJ374" s="35"/>
      <c r="VK374" s="35"/>
      <c r="VL374" s="35"/>
      <c r="VM374" s="35"/>
      <c r="VN374" s="35"/>
      <c r="VO374" s="35"/>
      <c r="VP374" s="35"/>
      <c r="VQ374" s="35"/>
      <c r="VR374" s="35"/>
      <c r="VS374" s="35"/>
      <c r="VT374" s="35"/>
      <c r="VU374" s="35"/>
      <c r="VV374" s="35"/>
      <c r="VW374" s="35"/>
      <c r="VX374" s="35"/>
      <c r="VY374" s="35"/>
      <c r="VZ374" s="35"/>
      <c r="WA374" s="35"/>
      <c r="WB374" s="35"/>
      <c r="WC374" s="35"/>
      <c r="WD374" s="35"/>
      <c r="WE374" s="35"/>
      <c r="WF374" s="35"/>
      <c r="WG374" s="35"/>
      <c r="WH374" s="35"/>
      <c r="WI374" s="35"/>
      <c r="WJ374" s="35"/>
      <c r="WK374" s="35"/>
      <c r="WL374" s="35"/>
      <c r="WM374" s="35"/>
      <c r="WN374" s="35"/>
      <c r="WO374" s="35"/>
      <c r="WP374" s="35"/>
      <c r="WQ374" s="35"/>
      <c r="WR374" s="35"/>
      <c r="WS374" s="35"/>
      <c r="WT374" s="35"/>
      <c r="WU374" s="35"/>
      <c r="WV374" s="35"/>
      <c r="WW374" s="35"/>
      <c r="WX374" s="35"/>
      <c r="WY374" s="35"/>
      <c r="WZ374" s="35"/>
      <c r="XA374" s="35"/>
      <c r="XB374" s="35"/>
      <c r="XC374" s="35"/>
      <c r="XD374" s="35"/>
      <c r="XE374" s="35"/>
      <c r="XF374" s="35"/>
      <c r="XG374" s="35"/>
      <c r="XH374" s="35"/>
      <c r="XI374" s="35"/>
      <c r="XJ374" s="35"/>
      <c r="XK374" s="35"/>
      <c r="XL374" s="35"/>
      <c r="XM374" s="35"/>
      <c r="XN374" s="35"/>
      <c r="XO374" s="35"/>
      <c r="XP374" s="35"/>
      <c r="XQ374" s="35"/>
      <c r="XR374" s="35"/>
      <c r="XS374" s="35"/>
      <c r="XT374" s="35"/>
      <c r="XU374" s="35"/>
      <c r="XV374" s="35"/>
      <c r="XW374" s="35"/>
      <c r="XX374" s="35"/>
      <c r="XY374" s="35"/>
      <c r="XZ374" s="35"/>
      <c r="YA374" s="35"/>
      <c r="YB374" s="35"/>
      <c r="YC374" s="35"/>
      <c r="YD374" s="35"/>
      <c r="YE374" s="35"/>
      <c r="YF374" s="35"/>
      <c r="YG374" s="35"/>
      <c r="YH374" s="35"/>
      <c r="YI374" s="35"/>
      <c r="YJ374" s="35"/>
      <c r="YK374" s="35"/>
      <c r="YL374" s="35"/>
      <c r="YM374" s="35"/>
      <c r="YN374" s="35"/>
      <c r="YO374" s="35"/>
      <c r="YP374" s="35"/>
      <c r="YQ374" s="35"/>
      <c r="YR374" s="35"/>
      <c r="YS374" s="35"/>
      <c r="YT374" s="35"/>
      <c r="YU374" s="35"/>
      <c r="YV374" s="35"/>
      <c r="YW374" s="35"/>
      <c r="YX374" s="35"/>
      <c r="YY374" s="35"/>
      <c r="YZ374" s="35"/>
      <c r="ZA374" s="35"/>
      <c r="ZB374" s="35"/>
      <c r="ZC374" s="35"/>
      <c r="ZD374" s="35"/>
      <c r="ZE374" s="35"/>
      <c r="ZF374" s="35"/>
      <c r="ZG374" s="35"/>
      <c r="ZH374" s="35"/>
      <c r="ZI374" s="35"/>
      <c r="ZJ374" s="35"/>
      <c r="ZK374" s="35"/>
      <c r="ZL374" s="35"/>
      <c r="ZM374" s="35"/>
      <c r="ZN374" s="35"/>
      <c r="ZO374" s="35"/>
      <c r="ZP374" s="35"/>
      <c r="ZQ374" s="35"/>
      <c r="ZR374" s="35"/>
      <c r="ZS374" s="35"/>
      <c r="ZT374" s="35"/>
      <c r="ZU374" s="35"/>
      <c r="ZV374" s="35"/>
      <c r="ZW374" s="35"/>
      <c r="ZX374" s="35"/>
      <c r="ZY374" s="35"/>
      <c r="ZZ374" s="35"/>
      <c r="AAA374" s="35"/>
      <c r="AAB374" s="35"/>
      <c r="AAC374" s="35"/>
      <c r="AAD374" s="35"/>
      <c r="AAE374" s="35"/>
      <c r="AAF374" s="35"/>
      <c r="AAG374" s="35"/>
      <c r="AAH374" s="35"/>
      <c r="AAI374" s="35"/>
      <c r="AAJ374" s="35"/>
      <c r="AAK374" s="35"/>
      <c r="AAL374" s="35"/>
      <c r="AAM374" s="35"/>
      <c r="AAN374" s="35"/>
      <c r="AAO374" s="35"/>
      <c r="AAP374" s="35"/>
      <c r="AAQ374" s="35"/>
      <c r="AAR374" s="35"/>
      <c r="AAS374" s="35"/>
      <c r="AAT374" s="35"/>
      <c r="AAU374" s="35"/>
      <c r="AAV374" s="35"/>
      <c r="AAW374" s="35"/>
      <c r="AAX374" s="35"/>
      <c r="AAY374" s="35"/>
      <c r="AAZ374" s="35"/>
      <c r="ABA374" s="35"/>
      <c r="ABB374" s="35"/>
      <c r="ABC374" s="35"/>
      <c r="ABD374" s="35"/>
      <c r="ABE374" s="35"/>
      <c r="ABF374" s="35"/>
      <c r="ABG374" s="35"/>
      <c r="ABH374" s="35"/>
      <c r="ABI374" s="35"/>
      <c r="ABJ374" s="35"/>
      <c r="ABK374" s="35"/>
      <c r="ABL374" s="35"/>
      <c r="ABM374" s="35"/>
      <c r="ABN374" s="35"/>
      <c r="ABO374" s="35"/>
      <c r="ABP374" s="35"/>
      <c r="ABQ374" s="35"/>
      <c r="ABR374" s="35"/>
      <c r="ABS374" s="35"/>
      <c r="ABT374" s="35"/>
      <c r="ABU374" s="35"/>
      <c r="ABV374" s="35"/>
      <c r="ABW374" s="35"/>
      <c r="ABX374" s="35"/>
      <c r="ABY374" s="35"/>
      <c r="ABZ374" s="35"/>
      <c r="ACA374" s="35"/>
      <c r="ACB374" s="35"/>
      <c r="ACC374" s="35"/>
      <c r="ACD374" s="35"/>
      <c r="ACE374" s="35"/>
      <c r="ACF374" s="35"/>
      <c r="ACG374" s="35"/>
      <c r="ACH374" s="35"/>
      <c r="ACI374" s="35"/>
      <c r="ACJ374" s="35"/>
      <c r="ACK374" s="35"/>
      <c r="ACL374" s="35"/>
      <c r="ACM374" s="35"/>
      <c r="ACN374" s="35"/>
      <c r="ACO374" s="35"/>
      <c r="ACP374" s="35"/>
      <c r="ACQ374" s="35"/>
      <c r="ACR374" s="35"/>
      <c r="ACS374" s="35"/>
      <c r="ACT374" s="35"/>
      <c r="ACU374" s="35"/>
      <c r="ACV374" s="35"/>
      <c r="ACW374" s="35"/>
      <c r="ACX374" s="35"/>
      <c r="ACY374" s="35"/>
      <c r="ACZ374" s="35"/>
      <c r="ADA374" s="35"/>
      <c r="ADB374" s="35"/>
      <c r="ADC374" s="35"/>
      <c r="ADD374" s="35"/>
      <c r="ADE374" s="35"/>
      <c r="ADF374" s="35"/>
      <c r="ADG374" s="35"/>
      <c r="ADH374" s="35"/>
      <c r="ADI374" s="35"/>
      <c r="ADJ374" s="35"/>
      <c r="ADK374" s="35"/>
      <c r="ADL374" s="35"/>
      <c r="ADM374" s="35"/>
      <c r="ADN374" s="35"/>
      <c r="ADO374" s="35"/>
      <c r="ADP374" s="35"/>
      <c r="ADQ374" s="35"/>
      <c r="ADR374" s="35"/>
      <c r="ADS374" s="35"/>
      <c r="ADT374" s="35"/>
      <c r="ADU374" s="35"/>
      <c r="ADV374" s="35"/>
      <c r="ADW374" s="35"/>
      <c r="ADX374" s="35"/>
      <c r="ADY374" s="35"/>
      <c r="ADZ374" s="35"/>
      <c r="AEA374" s="35"/>
      <c r="AEB374" s="35"/>
      <c r="AEC374" s="35"/>
      <c r="AED374" s="35"/>
      <c r="AEE374" s="35"/>
      <c r="AEF374" s="35"/>
      <c r="AEG374" s="35"/>
      <c r="AEH374" s="35"/>
      <c r="AEI374" s="35"/>
      <c r="AEJ374" s="35"/>
      <c r="AEK374" s="35"/>
      <c r="AEL374" s="35"/>
      <c r="AEM374" s="35"/>
      <c r="AEN374" s="35"/>
      <c r="AEO374" s="35"/>
      <c r="AEP374" s="35"/>
      <c r="AEQ374" s="35"/>
      <c r="AER374" s="35"/>
      <c r="AES374" s="35"/>
      <c r="AET374" s="35"/>
      <c r="AEU374" s="35"/>
      <c r="AEV374" s="35"/>
      <c r="AEW374" s="35"/>
      <c r="AEX374" s="35"/>
      <c r="AEY374" s="35"/>
      <c r="AEZ374" s="35"/>
      <c r="AFA374" s="35"/>
      <c r="AFB374" s="35"/>
      <c r="AFC374" s="35"/>
      <c r="AFD374" s="35"/>
      <c r="AFE374" s="35"/>
      <c r="AFF374" s="35"/>
      <c r="AFG374" s="35"/>
      <c r="AFH374" s="35"/>
      <c r="AFI374" s="35"/>
      <c r="AFJ374" s="35"/>
      <c r="AFK374" s="35"/>
      <c r="AFL374" s="35"/>
      <c r="AFM374" s="35"/>
      <c r="AFN374" s="35"/>
      <c r="AFO374" s="35"/>
      <c r="AFP374" s="35"/>
      <c r="AFQ374" s="35"/>
      <c r="AFR374" s="35"/>
      <c r="AFS374" s="35"/>
      <c r="AFT374" s="35"/>
      <c r="AFU374" s="35"/>
      <c r="AFV374" s="35"/>
      <c r="AFW374" s="35"/>
      <c r="AFX374" s="35"/>
      <c r="AFY374" s="35"/>
      <c r="AFZ374" s="35"/>
      <c r="AGA374" s="35"/>
      <c r="AGB374" s="35"/>
      <c r="AGC374" s="35"/>
      <c r="AGD374" s="35"/>
      <c r="AGE374" s="35"/>
      <c r="AGF374" s="35"/>
      <c r="AGG374" s="35"/>
      <c r="AGH374" s="35"/>
      <c r="AGI374" s="35"/>
      <c r="AGJ374" s="35"/>
      <c r="AGK374" s="35"/>
      <c r="AGL374" s="35"/>
      <c r="AGM374" s="35"/>
      <c r="AGN374" s="35"/>
      <c r="AGO374" s="35"/>
      <c r="AGP374" s="35"/>
      <c r="AGQ374" s="35"/>
      <c r="AGR374" s="35"/>
      <c r="AGS374" s="35"/>
      <c r="AGT374" s="35"/>
      <c r="AGU374" s="35"/>
      <c r="AGV374" s="35"/>
      <c r="AGW374" s="35"/>
      <c r="AGX374" s="35"/>
      <c r="AGY374" s="35"/>
      <c r="AGZ374" s="35"/>
      <c r="AHA374" s="35"/>
      <c r="AHB374" s="35"/>
      <c r="AHC374" s="35"/>
      <c r="AHD374" s="35"/>
      <c r="AHE374" s="35"/>
      <c r="AHF374" s="35"/>
      <c r="AHG374" s="35"/>
      <c r="AHH374" s="35"/>
      <c r="AHI374" s="35"/>
      <c r="AHJ374" s="35"/>
      <c r="AHK374" s="35"/>
      <c r="AHL374" s="35"/>
      <c r="AHM374" s="35"/>
      <c r="AHN374" s="35"/>
      <c r="AHO374" s="35"/>
      <c r="AHP374" s="35"/>
      <c r="AHQ374" s="35"/>
      <c r="AHR374" s="35"/>
      <c r="AHS374" s="35"/>
      <c r="AHT374" s="35"/>
      <c r="AHU374" s="35"/>
      <c r="AHV374" s="35"/>
      <c r="AHW374" s="35"/>
      <c r="AHX374" s="35"/>
      <c r="AHY374" s="35"/>
      <c r="AHZ374" s="35"/>
      <c r="AIA374" s="35"/>
      <c r="AIB374" s="35"/>
      <c r="AIC374" s="35"/>
      <c r="AID374" s="35"/>
      <c r="AIE374" s="35"/>
      <c r="AIF374" s="35"/>
      <c r="AIG374" s="35"/>
      <c r="AIH374" s="35"/>
      <c r="AII374" s="35"/>
      <c r="AIJ374" s="35"/>
      <c r="AIK374" s="35"/>
      <c r="AIL374" s="35"/>
      <c r="AIM374" s="35"/>
      <c r="AIN374" s="35"/>
      <c r="AIO374" s="35"/>
      <c r="AIP374" s="35"/>
      <c r="AIQ374" s="35"/>
      <c r="AIR374" s="35"/>
      <c r="AIS374" s="35"/>
      <c r="AIT374" s="35"/>
      <c r="AIU374" s="35"/>
      <c r="AIV374" s="35"/>
      <c r="AIW374" s="35"/>
      <c r="AIX374" s="35"/>
      <c r="AIY374" s="35"/>
      <c r="AIZ374" s="35"/>
      <c r="AJA374" s="35"/>
      <c r="AJB374" s="35"/>
      <c r="AJC374" s="35"/>
      <c r="AJD374" s="35"/>
      <c r="AJE374" s="35"/>
      <c r="AJF374" s="35"/>
      <c r="AJG374" s="35"/>
      <c r="AJH374" s="35"/>
      <c r="AJI374" s="35"/>
      <c r="AJJ374" s="35"/>
      <c r="AJK374" s="35"/>
      <c r="AJL374" s="35"/>
      <c r="AJM374" s="35"/>
      <c r="AJN374" s="35"/>
      <c r="AJO374" s="35"/>
      <c r="AJP374" s="35"/>
      <c r="AJQ374" s="35"/>
      <c r="AJR374" s="35"/>
      <c r="AJS374" s="35"/>
      <c r="AJT374" s="35"/>
      <c r="AJU374" s="35"/>
      <c r="AJV374" s="35"/>
      <c r="AJW374" s="35"/>
      <c r="AJX374" s="35"/>
      <c r="AJY374" s="35"/>
      <c r="AJZ374" s="35"/>
      <c r="AKA374" s="35"/>
      <c r="AKB374" s="35"/>
      <c r="AKC374" s="35"/>
      <c r="AKD374" s="35"/>
      <c r="AKE374" s="35"/>
      <c r="AKF374" s="35"/>
      <c r="AKG374" s="35"/>
      <c r="AKH374" s="35"/>
      <c r="AKI374" s="35"/>
      <c r="AKJ374" s="35"/>
      <c r="AKK374" s="35"/>
      <c r="AKL374" s="35"/>
      <c r="AKM374" s="35"/>
      <c r="AKN374" s="35"/>
      <c r="AKO374" s="35"/>
      <c r="AKP374" s="35"/>
      <c r="AKQ374" s="35"/>
      <c r="AKR374" s="35"/>
      <c r="AKS374" s="35"/>
      <c r="AKT374" s="35"/>
      <c r="AKU374" s="35"/>
      <c r="AKV374" s="35"/>
      <c r="AKW374" s="35"/>
      <c r="AKX374" s="35"/>
      <c r="AKY374" s="35"/>
      <c r="AKZ374" s="35"/>
      <c r="ALA374" s="35"/>
      <c r="ALB374" s="35"/>
      <c r="ALC374" s="35"/>
      <c r="ALD374" s="35"/>
      <c r="ALE374" s="35"/>
      <c r="ALF374" s="35"/>
      <c r="ALG374" s="35"/>
      <c r="ALH374" s="35"/>
      <c r="ALI374" s="35"/>
      <c r="ALJ374" s="35"/>
      <c r="ALK374" s="35"/>
      <c r="ALL374" s="35"/>
      <c r="ALM374" s="35"/>
      <c r="ALN374" s="35"/>
      <c r="ALO374" s="35"/>
      <c r="ALP374" s="35"/>
      <c r="ALQ374" s="35"/>
      <c r="ALR374" s="35"/>
      <c r="ALS374" s="35"/>
      <c r="ALT374" s="35"/>
      <c r="ALU374" s="35"/>
      <c r="ALV374" s="35"/>
      <c r="ALW374" s="35"/>
      <c r="ALX374" s="35"/>
      <c r="ALY374" s="35"/>
      <c r="ALZ374" s="35"/>
      <c r="AMA374" s="35"/>
    </row>
    <row r="375" spans="14:1015">
      <c r="N375" s="3">
        <f>Y375*info!T$4+AC375*info!T$5+AG375*info!T$6+AK375*info!T$7+N374</f>
        <v>12.733799999999983</v>
      </c>
      <c r="P375" s="45">
        <v>335</v>
      </c>
      <c r="Q375" s="131"/>
      <c r="R375" s="131"/>
      <c r="S375" s="161">
        <f t="shared" si="189"/>
        <v>6.5515810276679867E-2</v>
      </c>
      <c r="T375" s="169">
        <f>AA374*$AA$30*$AA$34*(1-$AA$32)+AE374*$AE$30*$AE$34*(1-$AE$32)+AI374*$AI$30*$AI$34*(1-$AI$32)+AM374*$AM$30*$AM$34*(1-$AM$32)+AQ374*$AQ$30*$AQ$34*(1-$AQ$32)+AU374*$AU$30*$AU$34*(1-$AU$32)+Q375-R375+AW374+AX374+Advance!G349</f>
        <v>0.66360000000000063</v>
      </c>
      <c r="U375" s="132">
        <f t="shared" si="198"/>
        <v>0</v>
      </c>
      <c r="V375" s="165">
        <f t="shared" si="177"/>
        <v>0.66360000000000063</v>
      </c>
      <c r="W375" s="166">
        <f t="shared" si="190"/>
        <v>25.667999999999999</v>
      </c>
      <c r="X375" s="49"/>
      <c r="Y375" s="42">
        <f t="shared" si="169"/>
        <v>0</v>
      </c>
      <c r="Z375" s="46">
        <f t="shared" si="191"/>
        <v>0</v>
      </c>
      <c r="AA375" s="47">
        <f t="shared" si="178"/>
        <v>50</v>
      </c>
      <c r="AB375" s="48">
        <f t="shared" si="179"/>
        <v>0.66360000000000063</v>
      </c>
      <c r="AC375" s="49">
        <f t="shared" si="180"/>
        <v>0</v>
      </c>
      <c r="AD375" s="46">
        <f t="shared" si="192"/>
        <v>0</v>
      </c>
      <c r="AE375" s="46">
        <f t="shared" si="181"/>
        <v>100</v>
      </c>
      <c r="AF375" s="50">
        <f t="shared" si="170"/>
        <v>0.66360000000000063</v>
      </c>
      <c r="AG375" s="42">
        <f t="shared" si="193"/>
        <v>6</v>
      </c>
      <c r="AH375" s="46">
        <f t="shared" si="194"/>
        <v>-6</v>
      </c>
      <c r="AI375" s="46">
        <f t="shared" si="182"/>
        <v>200</v>
      </c>
      <c r="AJ375" s="50">
        <f t="shared" si="171"/>
        <v>0.51960000000000062</v>
      </c>
      <c r="AK375" s="42">
        <f t="shared" si="183"/>
        <v>14</v>
      </c>
      <c r="AL375" s="46">
        <f t="shared" si="195"/>
        <v>-6</v>
      </c>
      <c r="AM375" s="46">
        <f t="shared" si="184"/>
        <v>538</v>
      </c>
      <c r="AN375" s="50">
        <f t="shared" si="172"/>
        <v>1.5600000000000613E-2</v>
      </c>
      <c r="AO375" s="42">
        <f t="shared" si="185"/>
        <v>0</v>
      </c>
      <c r="AP375" s="46">
        <f t="shared" si="196"/>
        <v>0</v>
      </c>
      <c r="AQ375" s="46">
        <f t="shared" si="186"/>
        <v>0</v>
      </c>
      <c r="AR375" s="50">
        <f t="shared" si="173"/>
        <v>1.5600000000000613E-2</v>
      </c>
      <c r="AS375" s="42">
        <f t="shared" si="187"/>
        <v>0</v>
      </c>
      <c r="AT375" s="46">
        <f t="shared" si="197"/>
        <v>0</v>
      </c>
      <c r="AU375" s="46">
        <f t="shared" si="188"/>
        <v>0</v>
      </c>
      <c r="AV375" s="51">
        <f t="shared" si="174"/>
        <v>1.5600000000000613E-2</v>
      </c>
      <c r="AW375" s="42">
        <f t="shared" si="175"/>
        <v>0</v>
      </c>
      <c r="AX375" s="43">
        <f t="shared" si="176"/>
        <v>1.5600000000000613E-2</v>
      </c>
      <c r="AY375" s="42">
        <f t="shared" si="199"/>
        <v>888</v>
      </c>
      <c r="AZ375" s="52">
        <f t="shared" si="200"/>
        <v>25.667999999999999</v>
      </c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  <c r="QN375" s="35"/>
      <c r="QO375" s="35"/>
      <c r="QP375" s="35"/>
      <c r="QQ375" s="35"/>
      <c r="QR375" s="35"/>
      <c r="QS375" s="35"/>
      <c r="QT375" s="35"/>
      <c r="QU375" s="35"/>
      <c r="QV375" s="35"/>
      <c r="QW375" s="35"/>
      <c r="QX375" s="35"/>
      <c r="QY375" s="35"/>
      <c r="QZ375" s="35"/>
      <c r="RA375" s="35"/>
      <c r="RB375" s="35"/>
      <c r="RC375" s="35"/>
      <c r="RD375" s="35"/>
      <c r="RE375" s="35"/>
      <c r="RF375" s="35"/>
      <c r="RG375" s="35"/>
      <c r="RH375" s="35"/>
      <c r="RI375" s="35"/>
      <c r="RJ375" s="35"/>
      <c r="RK375" s="35"/>
      <c r="RL375" s="35"/>
      <c r="RM375" s="35"/>
      <c r="RN375" s="35"/>
      <c r="RO375" s="35"/>
      <c r="RP375" s="35"/>
      <c r="RQ375" s="35"/>
      <c r="RR375" s="35"/>
      <c r="RS375" s="35"/>
      <c r="RT375" s="35"/>
      <c r="RU375" s="35"/>
      <c r="RV375" s="35"/>
      <c r="RW375" s="35"/>
      <c r="RX375" s="35"/>
      <c r="RY375" s="35"/>
      <c r="RZ375" s="35"/>
      <c r="SA375" s="35"/>
      <c r="SB375" s="35"/>
      <c r="SC375" s="35"/>
      <c r="SD375" s="35"/>
      <c r="SE375" s="35"/>
      <c r="SF375" s="35"/>
      <c r="SG375" s="35"/>
      <c r="SH375" s="35"/>
      <c r="SI375" s="35"/>
      <c r="SJ375" s="35"/>
      <c r="SK375" s="35"/>
      <c r="SL375" s="35"/>
      <c r="SM375" s="35"/>
      <c r="SN375" s="35"/>
      <c r="SO375" s="35"/>
      <c r="SP375" s="35"/>
      <c r="SQ375" s="35"/>
      <c r="SR375" s="35"/>
      <c r="SS375" s="35"/>
      <c r="ST375" s="35"/>
      <c r="SU375" s="35"/>
      <c r="SV375" s="35"/>
      <c r="SW375" s="35"/>
      <c r="SX375" s="35"/>
      <c r="SY375" s="35"/>
      <c r="SZ375" s="35"/>
      <c r="TA375" s="35"/>
      <c r="TB375" s="35"/>
      <c r="TC375" s="35"/>
      <c r="TD375" s="35"/>
      <c r="TE375" s="35"/>
      <c r="TF375" s="35"/>
      <c r="TG375" s="35"/>
      <c r="TH375" s="35"/>
      <c r="TI375" s="35"/>
      <c r="TJ375" s="35"/>
      <c r="TK375" s="35"/>
      <c r="TL375" s="35"/>
      <c r="TM375" s="35"/>
      <c r="TN375" s="35"/>
      <c r="TO375" s="35"/>
      <c r="TP375" s="35"/>
      <c r="TQ375" s="35"/>
      <c r="TR375" s="35"/>
      <c r="TS375" s="35"/>
      <c r="TT375" s="35"/>
      <c r="TU375" s="35"/>
      <c r="TV375" s="35"/>
      <c r="TW375" s="35"/>
      <c r="TX375" s="35"/>
      <c r="TY375" s="35"/>
      <c r="TZ375" s="35"/>
      <c r="UA375" s="35"/>
      <c r="UB375" s="35"/>
      <c r="UC375" s="35"/>
      <c r="UD375" s="35"/>
      <c r="UE375" s="35"/>
      <c r="UF375" s="35"/>
      <c r="UG375" s="35"/>
      <c r="UH375" s="35"/>
      <c r="UI375" s="35"/>
      <c r="UJ375" s="35"/>
      <c r="UK375" s="35"/>
      <c r="UL375" s="35"/>
      <c r="UM375" s="35"/>
      <c r="UN375" s="35"/>
      <c r="UO375" s="35"/>
      <c r="UP375" s="35"/>
      <c r="UQ375" s="35"/>
      <c r="UR375" s="35"/>
      <c r="US375" s="35"/>
      <c r="UT375" s="35"/>
      <c r="UU375" s="35"/>
      <c r="UV375" s="35"/>
      <c r="UW375" s="35"/>
      <c r="UX375" s="35"/>
      <c r="UY375" s="35"/>
      <c r="UZ375" s="35"/>
      <c r="VA375" s="35"/>
      <c r="VB375" s="35"/>
      <c r="VC375" s="35"/>
      <c r="VD375" s="35"/>
      <c r="VE375" s="35"/>
      <c r="VF375" s="35"/>
      <c r="VG375" s="35"/>
      <c r="VH375" s="35"/>
      <c r="VI375" s="35"/>
      <c r="VJ375" s="35"/>
      <c r="VK375" s="35"/>
      <c r="VL375" s="35"/>
      <c r="VM375" s="35"/>
      <c r="VN375" s="35"/>
      <c r="VO375" s="35"/>
      <c r="VP375" s="35"/>
      <c r="VQ375" s="35"/>
      <c r="VR375" s="35"/>
      <c r="VS375" s="35"/>
      <c r="VT375" s="35"/>
      <c r="VU375" s="35"/>
      <c r="VV375" s="35"/>
      <c r="VW375" s="35"/>
      <c r="VX375" s="35"/>
      <c r="VY375" s="35"/>
      <c r="VZ375" s="35"/>
      <c r="WA375" s="35"/>
      <c r="WB375" s="35"/>
      <c r="WC375" s="35"/>
      <c r="WD375" s="35"/>
      <c r="WE375" s="35"/>
      <c r="WF375" s="35"/>
      <c r="WG375" s="35"/>
      <c r="WH375" s="35"/>
      <c r="WI375" s="35"/>
      <c r="WJ375" s="35"/>
      <c r="WK375" s="35"/>
      <c r="WL375" s="35"/>
      <c r="WM375" s="35"/>
      <c r="WN375" s="35"/>
      <c r="WO375" s="35"/>
      <c r="WP375" s="35"/>
      <c r="WQ375" s="35"/>
      <c r="WR375" s="35"/>
      <c r="WS375" s="35"/>
      <c r="WT375" s="35"/>
      <c r="WU375" s="35"/>
      <c r="WV375" s="35"/>
      <c r="WW375" s="35"/>
      <c r="WX375" s="35"/>
      <c r="WY375" s="35"/>
      <c r="WZ375" s="35"/>
      <c r="XA375" s="35"/>
      <c r="XB375" s="35"/>
      <c r="XC375" s="35"/>
      <c r="XD375" s="35"/>
      <c r="XE375" s="35"/>
      <c r="XF375" s="35"/>
      <c r="XG375" s="35"/>
      <c r="XH375" s="35"/>
      <c r="XI375" s="35"/>
      <c r="XJ375" s="35"/>
      <c r="XK375" s="35"/>
      <c r="XL375" s="35"/>
      <c r="XM375" s="35"/>
      <c r="XN375" s="35"/>
      <c r="XO375" s="35"/>
      <c r="XP375" s="35"/>
      <c r="XQ375" s="35"/>
      <c r="XR375" s="35"/>
      <c r="XS375" s="35"/>
      <c r="XT375" s="35"/>
      <c r="XU375" s="35"/>
      <c r="XV375" s="35"/>
      <c r="XW375" s="35"/>
      <c r="XX375" s="35"/>
      <c r="XY375" s="35"/>
      <c r="XZ375" s="35"/>
      <c r="YA375" s="35"/>
      <c r="YB375" s="35"/>
      <c r="YC375" s="35"/>
      <c r="YD375" s="35"/>
      <c r="YE375" s="35"/>
      <c r="YF375" s="35"/>
      <c r="YG375" s="35"/>
      <c r="YH375" s="35"/>
      <c r="YI375" s="35"/>
      <c r="YJ375" s="35"/>
      <c r="YK375" s="35"/>
      <c r="YL375" s="35"/>
      <c r="YM375" s="35"/>
      <c r="YN375" s="35"/>
      <c r="YO375" s="35"/>
      <c r="YP375" s="35"/>
      <c r="YQ375" s="35"/>
      <c r="YR375" s="35"/>
      <c r="YS375" s="35"/>
      <c r="YT375" s="35"/>
      <c r="YU375" s="35"/>
      <c r="YV375" s="35"/>
      <c r="YW375" s="35"/>
      <c r="YX375" s="35"/>
      <c r="YY375" s="35"/>
      <c r="YZ375" s="35"/>
      <c r="ZA375" s="35"/>
      <c r="ZB375" s="35"/>
      <c r="ZC375" s="35"/>
      <c r="ZD375" s="35"/>
      <c r="ZE375" s="35"/>
      <c r="ZF375" s="35"/>
      <c r="ZG375" s="35"/>
      <c r="ZH375" s="35"/>
      <c r="ZI375" s="35"/>
      <c r="ZJ375" s="35"/>
      <c r="ZK375" s="35"/>
      <c r="ZL375" s="35"/>
      <c r="ZM375" s="35"/>
      <c r="ZN375" s="35"/>
      <c r="ZO375" s="35"/>
      <c r="ZP375" s="35"/>
      <c r="ZQ375" s="35"/>
      <c r="ZR375" s="35"/>
      <c r="ZS375" s="35"/>
      <c r="ZT375" s="35"/>
      <c r="ZU375" s="35"/>
      <c r="ZV375" s="35"/>
      <c r="ZW375" s="35"/>
      <c r="ZX375" s="35"/>
      <c r="ZY375" s="35"/>
      <c r="ZZ375" s="35"/>
      <c r="AAA375" s="35"/>
      <c r="AAB375" s="35"/>
      <c r="AAC375" s="35"/>
      <c r="AAD375" s="35"/>
      <c r="AAE375" s="35"/>
      <c r="AAF375" s="35"/>
      <c r="AAG375" s="35"/>
      <c r="AAH375" s="35"/>
      <c r="AAI375" s="35"/>
      <c r="AAJ375" s="35"/>
      <c r="AAK375" s="35"/>
      <c r="AAL375" s="35"/>
      <c r="AAM375" s="35"/>
      <c r="AAN375" s="35"/>
      <c r="AAO375" s="35"/>
      <c r="AAP375" s="35"/>
      <c r="AAQ375" s="35"/>
      <c r="AAR375" s="35"/>
      <c r="AAS375" s="35"/>
      <c r="AAT375" s="35"/>
      <c r="AAU375" s="35"/>
      <c r="AAV375" s="35"/>
      <c r="AAW375" s="35"/>
      <c r="AAX375" s="35"/>
      <c r="AAY375" s="35"/>
      <c r="AAZ375" s="35"/>
      <c r="ABA375" s="35"/>
      <c r="ABB375" s="35"/>
      <c r="ABC375" s="35"/>
      <c r="ABD375" s="35"/>
      <c r="ABE375" s="35"/>
      <c r="ABF375" s="35"/>
      <c r="ABG375" s="35"/>
      <c r="ABH375" s="35"/>
      <c r="ABI375" s="35"/>
      <c r="ABJ375" s="35"/>
      <c r="ABK375" s="35"/>
      <c r="ABL375" s="35"/>
      <c r="ABM375" s="35"/>
      <c r="ABN375" s="35"/>
      <c r="ABO375" s="35"/>
      <c r="ABP375" s="35"/>
      <c r="ABQ375" s="35"/>
      <c r="ABR375" s="35"/>
      <c r="ABS375" s="35"/>
      <c r="ABT375" s="35"/>
      <c r="ABU375" s="35"/>
      <c r="ABV375" s="35"/>
      <c r="ABW375" s="35"/>
      <c r="ABX375" s="35"/>
      <c r="ABY375" s="35"/>
      <c r="ABZ375" s="35"/>
      <c r="ACA375" s="35"/>
      <c r="ACB375" s="35"/>
      <c r="ACC375" s="35"/>
      <c r="ACD375" s="35"/>
      <c r="ACE375" s="35"/>
      <c r="ACF375" s="35"/>
      <c r="ACG375" s="35"/>
      <c r="ACH375" s="35"/>
      <c r="ACI375" s="35"/>
      <c r="ACJ375" s="35"/>
      <c r="ACK375" s="35"/>
      <c r="ACL375" s="35"/>
      <c r="ACM375" s="35"/>
      <c r="ACN375" s="35"/>
      <c r="ACO375" s="35"/>
      <c r="ACP375" s="35"/>
      <c r="ACQ375" s="35"/>
      <c r="ACR375" s="35"/>
      <c r="ACS375" s="35"/>
      <c r="ACT375" s="35"/>
      <c r="ACU375" s="35"/>
      <c r="ACV375" s="35"/>
      <c r="ACW375" s="35"/>
      <c r="ACX375" s="35"/>
      <c r="ACY375" s="35"/>
      <c r="ACZ375" s="35"/>
      <c r="ADA375" s="35"/>
      <c r="ADB375" s="35"/>
      <c r="ADC375" s="35"/>
      <c r="ADD375" s="35"/>
      <c r="ADE375" s="35"/>
      <c r="ADF375" s="35"/>
      <c r="ADG375" s="35"/>
      <c r="ADH375" s="35"/>
      <c r="ADI375" s="35"/>
      <c r="ADJ375" s="35"/>
      <c r="ADK375" s="35"/>
      <c r="ADL375" s="35"/>
      <c r="ADM375" s="35"/>
      <c r="ADN375" s="35"/>
      <c r="ADO375" s="35"/>
      <c r="ADP375" s="35"/>
      <c r="ADQ375" s="35"/>
      <c r="ADR375" s="35"/>
      <c r="ADS375" s="35"/>
      <c r="ADT375" s="35"/>
      <c r="ADU375" s="35"/>
      <c r="ADV375" s="35"/>
      <c r="ADW375" s="35"/>
      <c r="ADX375" s="35"/>
      <c r="ADY375" s="35"/>
      <c r="ADZ375" s="35"/>
      <c r="AEA375" s="35"/>
      <c r="AEB375" s="35"/>
      <c r="AEC375" s="35"/>
      <c r="AED375" s="35"/>
      <c r="AEE375" s="35"/>
      <c r="AEF375" s="35"/>
      <c r="AEG375" s="35"/>
      <c r="AEH375" s="35"/>
      <c r="AEI375" s="35"/>
      <c r="AEJ375" s="35"/>
      <c r="AEK375" s="35"/>
      <c r="AEL375" s="35"/>
      <c r="AEM375" s="35"/>
      <c r="AEN375" s="35"/>
      <c r="AEO375" s="35"/>
      <c r="AEP375" s="35"/>
      <c r="AEQ375" s="35"/>
      <c r="AER375" s="35"/>
      <c r="AES375" s="35"/>
      <c r="AET375" s="35"/>
      <c r="AEU375" s="35"/>
      <c r="AEV375" s="35"/>
      <c r="AEW375" s="35"/>
      <c r="AEX375" s="35"/>
      <c r="AEY375" s="35"/>
      <c r="AEZ375" s="35"/>
      <c r="AFA375" s="35"/>
      <c r="AFB375" s="35"/>
      <c r="AFC375" s="35"/>
      <c r="AFD375" s="35"/>
      <c r="AFE375" s="35"/>
      <c r="AFF375" s="35"/>
      <c r="AFG375" s="35"/>
      <c r="AFH375" s="35"/>
      <c r="AFI375" s="35"/>
      <c r="AFJ375" s="35"/>
      <c r="AFK375" s="35"/>
      <c r="AFL375" s="35"/>
      <c r="AFM375" s="35"/>
      <c r="AFN375" s="35"/>
      <c r="AFO375" s="35"/>
      <c r="AFP375" s="35"/>
      <c r="AFQ375" s="35"/>
      <c r="AFR375" s="35"/>
      <c r="AFS375" s="35"/>
      <c r="AFT375" s="35"/>
      <c r="AFU375" s="35"/>
      <c r="AFV375" s="35"/>
      <c r="AFW375" s="35"/>
      <c r="AFX375" s="35"/>
      <c r="AFY375" s="35"/>
      <c r="AFZ375" s="35"/>
      <c r="AGA375" s="35"/>
      <c r="AGB375" s="35"/>
      <c r="AGC375" s="35"/>
      <c r="AGD375" s="35"/>
      <c r="AGE375" s="35"/>
      <c r="AGF375" s="35"/>
      <c r="AGG375" s="35"/>
      <c r="AGH375" s="35"/>
      <c r="AGI375" s="35"/>
      <c r="AGJ375" s="35"/>
      <c r="AGK375" s="35"/>
      <c r="AGL375" s="35"/>
      <c r="AGM375" s="35"/>
      <c r="AGN375" s="35"/>
      <c r="AGO375" s="35"/>
      <c r="AGP375" s="35"/>
      <c r="AGQ375" s="35"/>
      <c r="AGR375" s="35"/>
      <c r="AGS375" s="35"/>
      <c r="AGT375" s="35"/>
      <c r="AGU375" s="35"/>
      <c r="AGV375" s="35"/>
      <c r="AGW375" s="35"/>
      <c r="AGX375" s="35"/>
      <c r="AGY375" s="35"/>
      <c r="AGZ375" s="35"/>
      <c r="AHA375" s="35"/>
      <c r="AHB375" s="35"/>
      <c r="AHC375" s="35"/>
      <c r="AHD375" s="35"/>
      <c r="AHE375" s="35"/>
      <c r="AHF375" s="35"/>
      <c r="AHG375" s="35"/>
      <c r="AHH375" s="35"/>
      <c r="AHI375" s="35"/>
      <c r="AHJ375" s="35"/>
      <c r="AHK375" s="35"/>
      <c r="AHL375" s="35"/>
      <c r="AHM375" s="35"/>
      <c r="AHN375" s="35"/>
      <c r="AHO375" s="35"/>
      <c r="AHP375" s="35"/>
      <c r="AHQ375" s="35"/>
      <c r="AHR375" s="35"/>
      <c r="AHS375" s="35"/>
      <c r="AHT375" s="35"/>
      <c r="AHU375" s="35"/>
      <c r="AHV375" s="35"/>
      <c r="AHW375" s="35"/>
      <c r="AHX375" s="35"/>
      <c r="AHY375" s="35"/>
      <c r="AHZ375" s="35"/>
      <c r="AIA375" s="35"/>
      <c r="AIB375" s="35"/>
      <c r="AIC375" s="35"/>
      <c r="AID375" s="35"/>
      <c r="AIE375" s="35"/>
      <c r="AIF375" s="35"/>
      <c r="AIG375" s="35"/>
      <c r="AIH375" s="35"/>
      <c r="AII375" s="35"/>
      <c r="AIJ375" s="35"/>
      <c r="AIK375" s="35"/>
      <c r="AIL375" s="35"/>
      <c r="AIM375" s="35"/>
      <c r="AIN375" s="35"/>
      <c r="AIO375" s="35"/>
      <c r="AIP375" s="35"/>
      <c r="AIQ375" s="35"/>
      <c r="AIR375" s="35"/>
      <c r="AIS375" s="35"/>
      <c r="AIT375" s="35"/>
      <c r="AIU375" s="35"/>
      <c r="AIV375" s="35"/>
      <c r="AIW375" s="35"/>
      <c r="AIX375" s="35"/>
      <c r="AIY375" s="35"/>
      <c r="AIZ375" s="35"/>
      <c r="AJA375" s="35"/>
      <c r="AJB375" s="35"/>
      <c r="AJC375" s="35"/>
      <c r="AJD375" s="35"/>
      <c r="AJE375" s="35"/>
      <c r="AJF375" s="35"/>
      <c r="AJG375" s="35"/>
      <c r="AJH375" s="35"/>
      <c r="AJI375" s="35"/>
      <c r="AJJ375" s="35"/>
      <c r="AJK375" s="35"/>
      <c r="AJL375" s="35"/>
      <c r="AJM375" s="35"/>
      <c r="AJN375" s="35"/>
      <c r="AJO375" s="35"/>
      <c r="AJP375" s="35"/>
      <c r="AJQ375" s="35"/>
      <c r="AJR375" s="35"/>
      <c r="AJS375" s="35"/>
      <c r="AJT375" s="35"/>
      <c r="AJU375" s="35"/>
      <c r="AJV375" s="35"/>
      <c r="AJW375" s="35"/>
      <c r="AJX375" s="35"/>
      <c r="AJY375" s="35"/>
      <c r="AJZ375" s="35"/>
      <c r="AKA375" s="35"/>
      <c r="AKB375" s="35"/>
      <c r="AKC375" s="35"/>
      <c r="AKD375" s="35"/>
      <c r="AKE375" s="35"/>
      <c r="AKF375" s="35"/>
      <c r="AKG375" s="35"/>
      <c r="AKH375" s="35"/>
      <c r="AKI375" s="35"/>
      <c r="AKJ375" s="35"/>
      <c r="AKK375" s="35"/>
      <c r="AKL375" s="35"/>
      <c r="AKM375" s="35"/>
      <c r="AKN375" s="35"/>
      <c r="AKO375" s="35"/>
      <c r="AKP375" s="35"/>
      <c r="AKQ375" s="35"/>
      <c r="AKR375" s="35"/>
      <c r="AKS375" s="35"/>
      <c r="AKT375" s="35"/>
      <c r="AKU375" s="35"/>
      <c r="AKV375" s="35"/>
      <c r="AKW375" s="35"/>
      <c r="AKX375" s="35"/>
      <c r="AKY375" s="35"/>
      <c r="AKZ375" s="35"/>
      <c r="ALA375" s="35"/>
      <c r="ALB375" s="35"/>
      <c r="ALC375" s="35"/>
      <c r="ALD375" s="35"/>
      <c r="ALE375" s="35"/>
      <c r="ALF375" s="35"/>
      <c r="ALG375" s="35"/>
      <c r="ALH375" s="35"/>
      <c r="ALI375" s="35"/>
      <c r="ALJ375" s="35"/>
      <c r="ALK375" s="35"/>
      <c r="ALL375" s="35"/>
      <c r="ALM375" s="35"/>
      <c r="ALN375" s="35"/>
      <c r="ALO375" s="35"/>
      <c r="ALP375" s="35"/>
      <c r="ALQ375" s="35"/>
      <c r="ALR375" s="35"/>
      <c r="ALS375" s="35"/>
      <c r="ALT375" s="35"/>
      <c r="ALU375" s="35"/>
      <c r="ALV375" s="35"/>
      <c r="ALW375" s="35"/>
      <c r="ALX375" s="35"/>
      <c r="ALY375" s="35"/>
      <c r="ALZ375" s="35"/>
      <c r="AMA375" s="35"/>
    </row>
    <row r="376" spans="14:1015">
      <c r="N376" s="3">
        <f>Y376*info!T$4+AC376*info!T$5+AG376*info!T$6+AK376*info!T$7+N375</f>
        <v>12.821399999999983</v>
      </c>
      <c r="P376" s="45">
        <v>336</v>
      </c>
      <c r="Q376" s="131"/>
      <c r="R376" s="131"/>
      <c r="S376" s="161">
        <f t="shared" si="189"/>
        <v>6.617035573122533E-2</v>
      </c>
      <c r="T376" s="169">
        <f>AA375*$AA$30*$AA$34*(1-$AA$32)+AE375*$AE$30*$AE$34*(1-$AE$32)+AI375*$AI$30*$AI$34*(1-$AI$32)+AM375*$AM$30*$AM$34*(1-$AM$32)+AQ375*$AQ$30*$AQ$34*(1-$AQ$32)+AU375*$AU$30*$AU$34*(1-$AU$32)+Q376-R376+AW375+AX375+Advance!G350</f>
        <v>0.65730000000000055</v>
      </c>
      <c r="U376" s="132">
        <f t="shared" si="198"/>
        <v>0</v>
      </c>
      <c r="V376" s="165">
        <f t="shared" si="177"/>
        <v>0.65730000000000055</v>
      </c>
      <c r="W376" s="166">
        <f t="shared" si="190"/>
        <v>25.811999999999998</v>
      </c>
      <c r="X376" s="49"/>
      <c r="Y376" s="42">
        <f t="shared" si="169"/>
        <v>0</v>
      </c>
      <c r="Z376" s="46">
        <f t="shared" si="191"/>
        <v>0</v>
      </c>
      <c r="AA376" s="47">
        <f t="shared" si="178"/>
        <v>50</v>
      </c>
      <c r="AB376" s="48">
        <f t="shared" si="179"/>
        <v>0.65730000000000055</v>
      </c>
      <c r="AC376" s="49">
        <f t="shared" si="180"/>
        <v>14</v>
      </c>
      <c r="AD376" s="46">
        <f t="shared" si="192"/>
        <v>-14</v>
      </c>
      <c r="AE376" s="46">
        <f t="shared" si="181"/>
        <v>100</v>
      </c>
      <c r="AF376" s="50">
        <f t="shared" si="170"/>
        <v>0.48930000000000051</v>
      </c>
      <c r="AG376" s="42">
        <f t="shared" si="193"/>
        <v>5</v>
      </c>
      <c r="AH376" s="46">
        <f t="shared" si="194"/>
        <v>-5</v>
      </c>
      <c r="AI376" s="46">
        <f t="shared" si="182"/>
        <v>200</v>
      </c>
      <c r="AJ376" s="50">
        <f t="shared" si="171"/>
        <v>0.36930000000000052</v>
      </c>
      <c r="AK376" s="42">
        <f t="shared" si="183"/>
        <v>10</v>
      </c>
      <c r="AL376" s="46">
        <f t="shared" si="195"/>
        <v>-6</v>
      </c>
      <c r="AM376" s="46">
        <f t="shared" si="184"/>
        <v>542</v>
      </c>
      <c r="AN376" s="50">
        <f t="shared" si="172"/>
        <v>9.3000000000005301E-3</v>
      </c>
      <c r="AO376" s="42">
        <f t="shared" si="185"/>
        <v>0</v>
      </c>
      <c r="AP376" s="46">
        <f t="shared" si="196"/>
        <v>0</v>
      </c>
      <c r="AQ376" s="46">
        <f t="shared" si="186"/>
        <v>0</v>
      </c>
      <c r="AR376" s="50">
        <f t="shared" si="173"/>
        <v>9.3000000000005301E-3</v>
      </c>
      <c r="AS376" s="42">
        <f t="shared" si="187"/>
        <v>0</v>
      </c>
      <c r="AT376" s="46">
        <f t="shared" si="197"/>
        <v>0</v>
      </c>
      <c r="AU376" s="46">
        <f t="shared" si="188"/>
        <v>0</v>
      </c>
      <c r="AV376" s="51">
        <f t="shared" si="174"/>
        <v>9.3000000000005301E-3</v>
      </c>
      <c r="AW376" s="42">
        <f t="shared" si="175"/>
        <v>0</v>
      </c>
      <c r="AX376" s="43">
        <f t="shared" si="176"/>
        <v>9.3000000000005301E-3</v>
      </c>
      <c r="AY376" s="42">
        <f t="shared" si="199"/>
        <v>892</v>
      </c>
      <c r="AZ376" s="52">
        <f t="shared" si="200"/>
        <v>25.811999999999998</v>
      </c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  <c r="QN376" s="35"/>
      <c r="QO376" s="35"/>
      <c r="QP376" s="35"/>
      <c r="QQ376" s="35"/>
      <c r="QR376" s="35"/>
      <c r="QS376" s="35"/>
      <c r="QT376" s="35"/>
      <c r="QU376" s="35"/>
      <c r="QV376" s="35"/>
      <c r="QW376" s="35"/>
      <c r="QX376" s="35"/>
      <c r="QY376" s="35"/>
      <c r="QZ376" s="35"/>
      <c r="RA376" s="35"/>
      <c r="RB376" s="35"/>
      <c r="RC376" s="35"/>
      <c r="RD376" s="35"/>
      <c r="RE376" s="35"/>
      <c r="RF376" s="35"/>
      <c r="RG376" s="35"/>
      <c r="RH376" s="35"/>
      <c r="RI376" s="35"/>
      <c r="RJ376" s="35"/>
      <c r="RK376" s="35"/>
      <c r="RL376" s="35"/>
      <c r="RM376" s="35"/>
      <c r="RN376" s="35"/>
      <c r="RO376" s="35"/>
      <c r="RP376" s="35"/>
      <c r="RQ376" s="35"/>
      <c r="RR376" s="35"/>
      <c r="RS376" s="35"/>
      <c r="RT376" s="35"/>
      <c r="RU376" s="35"/>
      <c r="RV376" s="35"/>
      <c r="RW376" s="35"/>
      <c r="RX376" s="35"/>
      <c r="RY376" s="35"/>
      <c r="RZ376" s="35"/>
      <c r="SA376" s="35"/>
      <c r="SB376" s="35"/>
      <c r="SC376" s="35"/>
      <c r="SD376" s="35"/>
      <c r="SE376" s="35"/>
      <c r="SF376" s="35"/>
      <c r="SG376" s="35"/>
      <c r="SH376" s="35"/>
      <c r="SI376" s="35"/>
      <c r="SJ376" s="35"/>
      <c r="SK376" s="35"/>
      <c r="SL376" s="35"/>
      <c r="SM376" s="35"/>
      <c r="SN376" s="35"/>
      <c r="SO376" s="35"/>
      <c r="SP376" s="35"/>
      <c r="SQ376" s="35"/>
      <c r="SR376" s="35"/>
      <c r="SS376" s="35"/>
      <c r="ST376" s="35"/>
      <c r="SU376" s="35"/>
      <c r="SV376" s="35"/>
      <c r="SW376" s="35"/>
      <c r="SX376" s="35"/>
      <c r="SY376" s="35"/>
      <c r="SZ376" s="35"/>
      <c r="TA376" s="35"/>
      <c r="TB376" s="35"/>
      <c r="TC376" s="35"/>
      <c r="TD376" s="35"/>
      <c r="TE376" s="35"/>
      <c r="TF376" s="35"/>
      <c r="TG376" s="35"/>
      <c r="TH376" s="35"/>
      <c r="TI376" s="35"/>
      <c r="TJ376" s="35"/>
      <c r="TK376" s="35"/>
      <c r="TL376" s="35"/>
      <c r="TM376" s="35"/>
      <c r="TN376" s="35"/>
      <c r="TO376" s="35"/>
      <c r="TP376" s="35"/>
      <c r="TQ376" s="35"/>
      <c r="TR376" s="35"/>
      <c r="TS376" s="35"/>
      <c r="TT376" s="35"/>
      <c r="TU376" s="35"/>
      <c r="TV376" s="35"/>
      <c r="TW376" s="35"/>
      <c r="TX376" s="35"/>
      <c r="TY376" s="35"/>
      <c r="TZ376" s="35"/>
      <c r="UA376" s="35"/>
      <c r="UB376" s="35"/>
      <c r="UC376" s="35"/>
      <c r="UD376" s="35"/>
      <c r="UE376" s="35"/>
      <c r="UF376" s="35"/>
      <c r="UG376" s="35"/>
      <c r="UH376" s="35"/>
      <c r="UI376" s="35"/>
      <c r="UJ376" s="35"/>
      <c r="UK376" s="35"/>
      <c r="UL376" s="35"/>
      <c r="UM376" s="35"/>
      <c r="UN376" s="35"/>
      <c r="UO376" s="35"/>
      <c r="UP376" s="35"/>
      <c r="UQ376" s="35"/>
      <c r="UR376" s="35"/>
      <c r="US376" s="35"/>
      <c r="UT376" s="35"/>
      <c r="UU376" s="35"/>
      <c r="UV376" s="35"/>
      <c r="UW376" s="35"/>
      <c r="UX376" s="35"/>
      <c r="UY376" s="35"/>
      <c r="UZ376" s="35"/>
      <c r="VA376" s="35"/>
      <c r="VB376" s="35"/>
      <c r="VC376" s="35"/>
      <c r="VD376" s="35"/>
      <c r="VE376" s="35"/>
      <c r="VF376" s="35"/>
      <c r="VG376" s="35"/>
      <c r="VH376" s="35"/>
      <c r="VI376" s="35"/>
      <c r="VJ376" s="35"/>
      <c r="VK376" s="35"/>
      <c r="VL376" s="35"/>
      <c r="VM376" s="35"/>
      <c r="VN376" s="35"/>
      <c r="VO376" s="35"/>
      <c r="VP376" s="35"/>
      <c r="VQ376" s="35"/>
      <c r="VR376" s="35"/>
      <c r="VS376" s="35"/>
      <c r="VT376" s="35"/>
      <c r="VU376" s="35"/>
      <c r="VV376" s="35"/>
      <c r="VW376" s="35"/>
      <c r="VX376" s="35"/>
      <c r="VY376" s="35"/>
      <c r="VZ376" s="35"/>
      <c r="WA376" s="35"/>
      <c r="WB376" s="35"/>
      <c r="WC376" s="35"/>
      <c r="WD376" s="35"/>
      <c r="WE376" s="35"/>
      <c r="WF376" s="35"/>
      <c r="WG376" s="35"/>
      <c r="WH376" s="35"/>
      <c r="WI376" s="35"/>
      <c r="WJ376" s="35"/>
      <c r="WK376" s="35"/>
      <c r="WL376" s="35"/>
      <c r="WM376" s="35"/>
      <c r="WN376" s="35"/>
      <c r="WO376" s="35"/>
      <c r="WP376" s="35"/>
      <c r="WQ376" s="35"/>
      <c r="WR376" s="35"/>
      <c r="WS376" s="35"/>
      <c r="WT376" s="35"/>
      <c r="WU376" s="35"/>
      <c r="WV376" s="35"/>
      <c r="WW376" s="35"/>
      <c r="WX376" s="35"/>
      <c r="WY376" s="35"/>
      <c r="WZ376" s="35"/>
      <c r="XA376" s="35"/>
      <c r="XB376" s="35"/>
      <c r="XC376" s="35"/>
      <c r="XD376" s="35"/>
      <c r="XE376" s="35"/>
      <c r="XF376" s="35"/>
      <c r="XG376" s="35"/>
      <c r="XH376" s="35"/>
      <c r="XI376" s="35"/>
      <c r="XJ376" s="35"/>
      <c r="XK376" s="35"/>
      <c r="XL376" s="35"/>
      <c r="XM376" s="35"/>
      <c r="XN376" s="35"/>
      <c r="XO376" s="35"/>
      <c r="XP376" s="35"/>
      <c r="XQ376" s="35"/>
      <c r="XR376" s="35"/>
      <c r="XS376" s="35"/>
      <c r="XT376" s="35"/>
      <c r="XU376" s="35"/>
      <c r="XV376" s="35"/>
      <c r="XW376" s="35"/>
      <c r="XX376" s="35"/>
      <c r="XY376" s="35"/>
      <c r="XZ376" s="35"/>
      <c r="YA376" s="35"/>
      <c r="YB376" s="35"/>
      <c r="YC376" s="35"/>
      <c r="YD376" s="35"/>
      <c r="YE376" s="35"/>
      <c r="YF376" s="35"/>
      <c r="YG376" s="35"/>
      <c r="YH376" s="35"/>
      <c r="YI376" s="35"/>
      <c r="YJ376" s="35"/>
      <c r="YK376" s="35"/>
      <c r="YL376" s="35"/>
      <c r="YM376" s="35"/>
      <c r="YN376" s="35"/>
      <c r="YO376" s="35"/>
      <c r="YP376" s="35"/>
      <c r="YQ376" s="35"/>
      <c r="YR376" s="35"/>
      <c r="YS376" s="35"/>
      <c r="YT376" s="35"/>
      <c r="YU376" s="35"/>
      <c r="YV376" s="35"/>
      <c r="YW376" s="35"/>
      <c r="YX376" s="35"/>
      <c r="YY376" s="35"/>
      <c r="YZ376" s="35"/>
      <c r="ZA376" s="35"/>
      <c r="ZB376" s="35"/>
      <c r="ZC376" s="35"/>
      <c r="ZD376" s="35"/>
      <c r="ZE376" s="35"/>
      <c r="ZF376" s="35"/>
      <c r="ZG376" s="35"/>
      <c r="ZH376" s="35"/>
      <c r="ZI376" s="35"/>
      <c r="ZJ376" s="35"/>
      <c r="ZK376" s="35"/>
      <c r="ZL376" s="35"/>
      <c r="ZM376" s="35"/>
      <c r="ZN376" s="35"/>
      <c r="ZO376" s="35"/>
      <c r="ZP376" s="35"/>
      <c r="ZQ376" s="35"/>
      <c r="ZR376" s="35"/>
      <c r="ZS376" s="35"/>
      <c r="ZT376" s="35"/>
      <c r="ZU376" s="35"/>
      <c r="ZV376" s="35"/>
      <c r="ZW376" s="35"/>
      <c r="ZX376" s="35"/>
      <c r="ZY376" s="35"/>
      <c r="ZZ376" s="35"/>
      <c r="AAA376" s="35"/>
      <c r="AAB376" s="35"/>
      <c r="AAC376" s="35"/>
      <c r="AAD376" s="35"/>
      <c r="AAE376" s="35"/>
      <c r="AAF376" s="35"/>
      <c r="AAG376" s="35"/>
      <c r="AAH376" s="35"/>
      <c r="AAI376" s="35"/>
      <c r="AAJ376" s="35"/>
      <c r="AAK376" s="35"/>
      <c r="AAL376" s="35"/>
      <c r="AAM376" s="35"/>
      <c r="AAN376" s="35"/>
      <c r="AAO376" s="35"/>
      <c r="AAP376" s="35"/>
      <c r="AAQ376" s="35"/>
      <c r="AAR376" s="35"/>
      <c r="AAS376" s="35"/>
      <c r="AAT376" s="35"/>
      <c r="AAU376" s="35"/>
      <c r="AAV376" s="35"/>
      <c r="AAW376" s="35"/>
      <c r="AAX376" s="35"/>
      <c r="AAY376" s="35"/>
      <c r="AAZ376" s="35"/>
      <c r="ABA376" s="35"/>
      <c r="ABB376" s="35"/>
      <c r="ABC376" s="35"/>
      <c r="ABD376" s="35"/>
      <c r="ABE376" s="35"/>
      <c r="ABF376" s="35"/>
      <c r="ABG376" s="35"/>
      <c r="ABH376" s="35"/>
      <c r="ABI376" s="35"/>
      <c r="ABJ376" s="35"/>
      <c r="ABK376" s="35"/>
      <c r="ABL376" s="35"/>
      <c r="ABM376" s="35"/>
      <c r="ABN376" s="35"/>
      <c r="ABO376" s="35"/>
      <c r="ABP376" s="35"/>
      <c r="ABQ376" s="35"/>
      <c r="ABR376" s="35"/>
      <c r="ABS376" s="35"/>
      <c r="ABT376" s="35"/>
      <c r="ABU376" s="35"/>
      <c r="ABV376" s="35"/>
      <c r="ABW376" s="35"/>
      <c r="ABX376" s="35"/>
      <c r="ABY376" s="35"/>
      <c r="ABZ376" s="35"/>
      <c r="ACA376" s="35"/>
      <c r="ACB376" s="35"/>
      <c r="ACC376" s="35"/>
      <c r="ACD376" s="35"/>
      <c r="ACE376" s="35"/>
      <c r="ACF376" s="35"/>
      <c r="ACG376" s="35"/>
      <c r="ACH376" s="35"/>
      <c r="ACI376" s="35"/>
      <c r="ACJ376" s="35"/>
      <c r="ACK376" s="35"/>
      <c r="ACL376" s="35"/>
      <c r="ACM376" s="35"/>
      <c r="ACN376" s="35"/>
      <c r="ACO376" s="35"/>
      <c r="ACP376" s="35"/>
      <c r="ACQ376" s="35"/>
      <c r="ACR376" s="35"/>
      <c r="ACS376" s="35"/>
      <c r="ACT376" s="35"/>
      <c r="ACU376" s="35"/>
      <c r="ACV376" s="35"/>
      <c r="ACW376" s="35"/>
      <c r="ACX376" s="35"/>
      <c r="ACY376" s="35"/>
      <c r="ACZ376" s="35"/>
      <c r="ADA376" s="35"/>
      <c r="ADB376" s="35"/>
      <c r="ADC376" s="35"/>
      <c r="ADD376" s="35"/>
      <c r="ADE376" s="35"/>
      <c r="ADF376" s="35"/>
      <c r="ADG376" s="35"/>
      <c r="ADH376" s="35"/>
      <c r="ADI376" s="35"/>
      <c r="ADJ376" s="35"/>
      <c r="ADK376" s="35"/>
      <c r="ADL376" s="35"/>
      <c r="ADM376" s="35"/>
      <c r="ADN376" s="35"/>
      <c r="ADO376" s="35"/>
      <c r="ADP376" s="35"/>
      <c r="ADQ376" s="35"/>
      <c r="ADR376" s="35"/>
      <c r="ADS376" s="35"/>
      <c r="ADT376" s="35"/>
      <c r="ADU376" s="35"/>
      <c r="ADV376" s="35"/>
      <c r="ADW376" s="35"/>
      <c r="ADX376" s="35"/>
      <c r="ADY376" s="35"/>
      <c r="ADZ376" s="35"/>
      <c r="AEA376" s="35"/>
      <c r="AEB376" s="35"/>
      <c r="AEC376" s="35"/>
      <c r="AED376" s="35"/>
      <c r="AEE376" s="35"/>
      <c r="AEF376" s="35"/>
      <c r="AEG376" s="35"/>
      <c r="AEH376" s="35"/>
      <c r="AEI376" s="35"/>
      <c r="AEJ376" s="35"/>
      <c r="AEK376" s="35"/>
      <c r="AEL376" s="35"/>
      <c r="AEM376" s="35"/>
      <c r="AEN376" s="35"/>
      <c r="AEO376" s="35"/>
      <c r="AEP376" s="35"/>
      <c r="AEQ376" s="35"/>
      <c r="AER376" s="35"/>
      <c r="AES376" s="35"/>
      <c r="AET376" s="35"/>
      <c r="AEU376" s="35"/>
      <c r="AEV376" s="35"/>
      <c r="AEW376" s="35"/>
      <c r="AEX376" s="35"/>
      <c r="AEY376" s="35"/>
      <c r="AEZ376" s="35"/>
      <c r="AFA376" s="35"/>
      <c r="AFB376" s="35"/>
      <c r="AFC376" s="35"/>
      <c r="AFD376" s="35"/>
      <c r="AFE376" s="35"/>
      <c r="AFF376" s="35"/>
      <c r="AFG376" s="35"/>
      <c r="AFH376" s="35"/>
      <c r="AFI376" s="35"/>
      <c r="AFJ376" s="35"/>
      <c r="AFK376" s="35"/>
      <c r="AFL376" s="35"/>
      <c r="AFM376" s="35"/>
      <c r="AFN376" s="35"/>
      <c r="AFO376" s="35"/>
      <c r="AFP376" s="35"/>
      <c r="AFQ376" s="35"/>
      <c r="AFR376" s="35"/>
      <c r="AFS376" s="35"/>
      <c r="AFT376" s="35"/>
      <c r="AFU376" s="35"/>
      <c r="AFV376" s="35"/>
      <c r="AFW376" s="35"/>
      <c r="AFX376" s="35"/>
      <c r="AFY376" s="35"/>
      <c r="AFZ376" s="35"/>
      <c r="AGA376" s="35"/>
      <c r="AGB376" s="35"/>
      <c r="AGC376" s="35"/>
      <c r="AGD376" s="35"/>
      <c r="AGE376" s="35"/>
      <c r="AGF376" s="35"/>
      <c r="AGG376" s="35"/>
      <c r="AGH376" s="35"/>
      <c r="AGI376" s="35"/>
      <c r="AGJ376" s="35"/>
      <c r="AGK376" s="35"/>
      <c r="AGL376" s="35"/>
      <c r="AGM376" s="35"/>
      <c r="AGN376" s="35"/>
      <c r="AGO376" s="35"/>
      <c r="AGP376" s="35"/>
      <c r="AGQ376" s="35"/>
      <c r="AGR376" s="35"/>
      <c r="AGS376" s="35"/>
      <c r="AGT376" s="35"/>
      <c r="AGU376" s="35"/>
      <c r="AGV376" s="35"/>
      <c r="AGW376" s="35"/>
      <c r="AGX376" s="35"/>
      <c r="AGY376" s="35"/>
      <c r="AGZ376" s="35"/>
      <c r="AHA376" s="35"/>
      <c r="AHB376" s="35"/>
      <c r="AHC376" s="35"/>
      <c r="AHD376" s="35"/>
      <c r="AHE376" s="35"/>
      <c r="AHF376" s="35"/>
      <c r="AHG376" s="35"/>
      <c r="AHH376" s="35"/>
      <c r="AHI376" s="35"/>
      <c r="AHJ376" s="35"/>
      <c r="AHK376" s="35"/>
      <c r="AHL376" s="35"/>
      <c r="AHM376" s="35"/>
      <c r="AHN376" s="35"/>
      <c r="AHO376" s="35"/>
      <c r="AHP376" s="35"/>
      <c r="AHQ376" s="35"/>
      <c r="AHR376" s="35"/>
      <c r="AHS376" s="35"/>
      <c r="AHT376" s="35"/>
      <c r="AHU376" s="35"/>
      <c r="AHV376" s="35"/>
      <c r="AHW376" s="35"/>
      <c r="AHX376" s="35"/>
      <c r="AHY376" s="35"/>
      <c r="AHZ376" s="35"/>
      <c r="AIA376" s="35"/>
      <c r="AIB376" s="35"/>
      <c r="AIC376" s="35"/>
      <c r="AID376" s="35"/>
      <c r="AIE376" s="35"/>
      <c r="AIF376" s="35"/>
      <c r="AIG376" s="35"/>
      <c r="AIH376" s="35"/>
      <c r="AII376" s="35"/>
      <c r="AIJ376" s="35"/>
      <c r="AIK376" s="35"/>
      <c r="AIL376" s="35"/>
      <c r="AIM376" s="35"/>
      <c r="AIN376" s="35"/>
      <c r="AIO376" s="35"/>
      <c r="AIP376" s="35"/>
      <c r="AIQ376" s="35"/>
      <c r="AIR376" s="35"/>
      <c r="AIS376" s="35"/>
      <c r="AIT376" s="35"/>
      <c r="AIU376" s="35"/>
      <c r="AIV376" s="35"/>
      <c r="AIW376" s="35"/>
      <c r="AIX376" s="35"/>
      <c r="AIY376" s="35"/>
      <c r="AIZ376" s="35"/>
      <c r="AJA376" s="35"/>
      <c r="AJB376" s="35"/>
      <c r="AJC376" s="35"/>
      <c r="AJD376" s="35"/>
      <c r="AJE376" s="35"/>
      <c r="AJF376" s="35"/>
      <c r="AJG376" s="35"/>
      <c r="AJH376" s="35"/>
      <c r="AJI376" s="35"/>
      <c r="AJJ376" s="35"/>
      <c r="AJK376" s="35"/>
      <c r="AJL376" s="35"/>
      <c r="AJM376" s="35"/>
      <c r="AJN376" s="35"/>
      <c r="AJO376" s="35"/>
      <c r="AJP376" s="35"/>
      <c r="AJQ376" s="35"/>
      <c r="AJR376" s="35"/>
      <c r="AJS376" s="35"/>
      <c r="AJT376" s="35"/>
      <c r="AJU376" s="35"/>
      <c r="AJV376" s="35"/>
      <c r="AJW376" s="35"/>
      <c r="AJX376" s="35"/>
      <c r="AJY376" s="35"/>
      <c r="AJZ376" s="35"/>
      <c r="AKA376" s="35"/>
      <c r="AKB376" s="35"/>
      <c r="AKC376" s="35"/>
      <c r="AKD376" s="35"/>
      <c r="AKE376" s="35"/>
      <c r="AKF376" s="35"/>
      <c r="AKG376" s="35"/>
      <c r="AKH376" s="35"/>
      <c r="AKI376" s="35"/>
      <c r="AKJ376" s="35"/>
      <c r="AKK376" s="35"/>
      <c r="AKL376" s="35"/>
      <c r="AKM376" s="35"/>
      <c r="AKN376" s="35"/>
      <c r="AKO376" s="35"/>
      <c r="AKP376" s="35"/>
      <c r="AKQ376" s="35"/>
      <c r="AKR376" s="35"/>
      <c r="AKS376" s="35"/>
      <c r="AKT376" s="35"/>
      <c r="AKU376" s="35"/>
      <c r="AKV376" s="35"/>
      <c r="AKW376" s="35"/>
      <c r="AKX376" s="35"/>
      <c r="AKY376" s="35"/>
      <c r="AKZ376" s="35"/>
      <c r="ALA376" s="35"/>
      <c r="ALB376" s="35"/>
      <c r="ALC376" s="35"/>
      <c r="ALD376" s="35"/>
      <c r="ALE376" s="35"/>
      <c r="ALF376" s="35"/>
      <c r="ALG376" s="35"/>
      <c r="ALH376" s="35"/>
      <c r="ALI376" s="35"/>
      <c r="ALJ376" s="35"/>
      <c r="ALK376" s="35"/>
      <c r="ALL376" s="35"/>
      <c r="ALM376" s="35"/>
      <c r="ALN376" s="35"/>
      <c r="ALO376" s="35"/>
      <c r="ALP376" s="35"/>
      <c r="ALQ376" s="35"/>
      <c r="ALR376" s="35"/>
      <c r="ALS376" s="35"/>
      <c r="ALT376" s="35"/>
      <c r="ALU376" s="35"/>
      <c r="ALV376" s="35"/>
      <c r="ALW376" s="35"/>
      <c r="ALX376" s="35"/>
      <c r="ALY376" s="35"/>
      <c r="ALZ376" s="35"/>
      <c r="AMA376" s="35"/>
    </row>
    <row r="377" spans="14:1015">
      <c r="N377" s="3">
        <f>Y377*info!T$4+AC377*info!T$5+AG377*info!T$6+AK377*info!T$7+N376</f>
        <v>12.906599999999983</v>
      </c>
      <c r="P377" s="45">
        <v>337</v>
      </c>
      <c r="Q377" s="131"/>
      <c r="R377" s="131"/>
      <c r="S377" s="161">
        <f t="shared" si="189"/>
        <v>6.6497628458498048E-2</v>
      </c>
      <c r="T377" s="169">
        <f>AA376*$AA$30*$AA$34*(1-$AA$32)+AE376*$AE$30*$AE$34*(1-$AE$32)+AI376*$AI$30*$AI$34*(1-$AI$32)+AM376*$AM$30*$AM$34*(1-$AM$32)+AQ376*$AQ$30*$AQ$34*(1-$AQ$32)+AU376*$AU$30*$AU$34*(1-$AU$32)+Q377-R377+AW376+AX376+Advance!G351</f>
        <v>0.65460000000000051</v>
      </c>
      <c r="U377" s="132">
        <f t="shared" si="198"/>
        <v>0</v>
      </c>
      <c r="V377" s="165">
        <f t="shared" si="177"/>
        <v>0.65460000000000051</v>
      </c>
      <c r="W377" s="166">
        <f t="shared" si="190"/>
        <v>25.847999999999999</v>
      </c>
      <c r="X377" s="49"/>
      <c r="Y377" s="42">
        <f t="shared" si="169"/>
        <v>0</v>
      </c>
      <c r="Z377" s="46">
        <f t="shared" si="191"/>
        <v>0</v>
      </c>
      <c r="AA377" s="47">
        <f t="shared" si="178"/>
        <v>50</v>
      </c>
      <c r="AB377" s="48">
        <f t="shared" si="179"/>
        <v>0.65460000000000051</v>
      </c>
      <c r="AC377" s="49">
        <f t="shared" si="180"/>
        <v>10</v>
      </c>
      <c r="AD377" s="46">
        <f t="shared" si="192"/>
        <v>-10</v>
      </c>
      <c r="AE377" s="46">
        <f t="shared" si="181"/>
        <v>100</v>
      </c>
      <c r="AF377" s="50">
        <f t="shared" si="170"/>
        <v>0.53460000000000052</v>
      </c>
      <c r="AG377" s="42">
        <f t="shared" si="193"/>
        <v>8</v>
      </c>
      <c r="AH377" s="46">
        <f t="shared" si="194"/>
        <v>-8</v>
      </c>
      <c r="AI377" s="46">
        <f t="shared" si="182"/>
        <v>200</v>
      </c>
      <c r="AJ377" s="50">
        <f t="shared" si="171"/>
        <v>0.34260000000000052</v>
      </c>
      <c r="AK377" s="42">
        <f t="shared" si="183"/>
        <v>9</v>
      </c>
      <c r="AL377" s="46">
        <f t="shared" si="195"/>
        <v>-8</v>
      </c>
      <c r="AM377" s="46">
        <f t="shared" si="184"/>
        <v>543</v>
      </c>
      <c r="AN377" s="50">
        <f t="shared" si="172"/>
        <v>1.8600000000000561E-2</v>
      </c>
      <c r="AO377" s="42">
        <f t="shared" si="185"/>
        <v>0</v>
      </c>
      <c r="AP377" s="46">
        <f t="shared" si="196"/>
        <v>0</v>
      </c>
      <c r="AQ377" s="46">
        <f t="shared" si="186"/>
        <v>0</v>
      </c>
      <c r="AR377" s="50">
        <f t="shared" si="173"/>
        <v>1.8600000000000561E-2</v>
      </c>
      <c r="AS377" s="42">
        <f t="shared" si="187"/>
        <v>0</v>
      </c>
      <c r="AT377" s="46">
        <f t="shared" si="197"/>
        <v>0</v>
      </c>
      <c r="AU377" s="46">
        <f t="shared" si="188"/>
        <v>0</v>
      </c>
      <c r="AV377" s="51">
        <f t="shared" si="174"/>
        <v>1.8600000000000561E-2</v>
      </c>
      <c r="AW377" s="42">
        <f t="shared" si="175"/>
        <v>0</v>
      </c>
      <c r="AX377" s="43">
        <f t="shared" si="176"/>
        <v>1.8600000000000561E-2</v>
      </c>
      <c r="AY377" s="42">
        <f t="shared" si="199"/>
        <v>893</v>
      </c>
      <c r="AZ377" s="52">
        <f t="shared" si="200"/>
        <v>25.847999999999999</v>
      </c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  <c r="QN377" s="35"/>
      <c r="QO377" s="35"/>
      <c r="QP377" s="35"/>
      <c r="QQ377" s="35"/>
      <c r="QR377" s="35"/>
      <c r="QS377" s="35"/>
      <c r="QT377" s="35"/>
      <c r="QU377" s="35"/>
      <c r="QV377" s="35"/>
      <c r="QW377" s="35"/>
      <c r="QX377" s="35"/>
      <c r="QY377" s="35"/>
      <c r="QZ377" s="35"/>
      <c r="RA377" s="35"/>
      <c r="RB377" s="35"/>
      <c r="RC377" s="35"/>
      <c r="RD377" s="35"/>
      <c r="RE377" s="35"/>
      <c r="RF377" s="35"/>
      <c r="RG377" s="35"/>
      <c r="RH377" s="35"/>
      <c r="RI377" s="35"/>
      <c r="RJ377" s="35"/>
      <c r="RK377" s="35"/>
      <c r="RL377" s="35"/>
      <c r="RM377" s="35"/>
      <c r="RN377" s="35"/>
      <c r="RO377" s="35"/>
      <c r="RP377" s="35"/>
      <c r="RQ377" s="35"/>
      <c r="RR377" s="35"/>
      <c r="RS377" s="35"/>
      <c r="RT377" s="35"/>
      <c r="RU377" s="35"/>
      <c r="RV377" s="35"/>
      <c r="RW377" s="35"/>
      <c r="RX377" s="35"/>
      <c r="RY377" s="35"/>
      <c r="RZ377" s="35"/>
      <c r="SA377" s="35"/>
      <c r="SB377" s="35"/>
      <c r="SC377" s="35"/>
      <c r="SD377" s="35"/>
      <c r="SE377" s="35"/>
      <c r="SF377" s="35"/>
      <c r="SG377" s="35"/>
      <c r="SH377" s="35"/>
      <c r="SI377" s="35"/>
      <c r="SJ377" s="35"/>
      <c r="SK377" s="35"/>
      <c r="SL377" s="35"/>
      <c r="SM377" s="35"/>
      <c r="SN377" s="35"/>
      <c r="SO377" s="35"/>
      <c r="SP377" s="35"/>
      <c r="SQ377" s="35"/>
      <c r="SR377" s="35"/>
      <c r="SS377" s="35"/>
      <c r="ST377" s="35"/>
      <c r="SU377" s="35"/>
      <c r="SV377" s="35"/>
      <c r="SW377" s="35"/>
      <c r="SX377" s="35"/>
      <c r="SY377" s="35"/>
      <c r="SZ377" s="35"/>
      <c r="TA377" s="35"/>
      <c r="TB377" s="35"/>
      <c r="TC377" s="35"/>
      <c r="TD377" s="35"/>
      <c r="TE377" s="35"/>
      <c r="TF377" s="35"/>
      <c r="TG377" s="35"/>
      <c r="TH377" s="35"/>
      <c r="TI377" s="35"/>
      <c r="TJ377" s="35"/>
      <c r="TK377" s="35"/>
      <c r="TL377" s="35"/>
      <c r="TM377" s="35"/>
      <c r="TN377" s="35"/>
      <c r="TO377" s="35"/>
      <c r="TP377" s="35"/>
      <c r="TQ377" s="35"/>
      <c r="TR377" s="35"/>
      <c r="TS377" s="35"/>
      <c r="TT377" s="35"/>
      <c r="TU377" s="35"/>
      <c r="TV377" s="35"/>
      <c r="TW377" s="35"/>
      <c r="TX377" s="35"/>
      <c r="TY377" s="35"/>
      <c r="TZ377" s="35"/>
      <c r="UA377" s="35"/>
      <c r="UB377" s="35"/>
      <c r="UC377" s="35"/>
      <c r="UD377" s="35"/>
      <c r="UE377" s="35"/>
      <c r="UF377" s="35"/>
      <c r="UG377" s="35"/>
      <c r="UH377" s="35"/>
      <c r="UI377" s="35"/>
      <c r="UJ377" s="35"/>
      <c r="UK377" s="35"/>
      <c r="UL377" s="35"/>
      <c r="UM377" s="35"/>
      <c r="UN377" s="35"/>
      <c r="UO377" s="35"/>
      <c r="UP377" s="35"/>
      <c r="UQ377" s="35"/>
      <c r="UR377" s="35"/>
      <c r="US377" s="35"/>
      <c r="UT377" s="35"/>
      <c r="UU377" s="35"/>
      <c r="UV377" s="35"/>
      <c r="UW377" s="35"/>
      <c r="UX377" s="35"/>
      <c r="UY377" s="35"/>
      <c r="UZ377" s="35"/>
      <c r="VA377" s="35"/>
      <c r="VB377" s="35"/>
      <c r="VC377" s="35"/>
      <c r="VD377" s="35"/>
      <c r="VE377" s="35"/>
      <c r="VF377" s="35"/>
      <c r="VG377" s="35"/>
      <c r="VH377" s="35"/>
      <c r="VI377" s="35"/>
      <c r="VJ377" s="35"/>
      <c r="VK377" s="35"/>
      <c r="VL377" s="35"/>
      <c r="VM377" s="35"/>
      <c r="VN377" s="35"/>
      <c r="VO377" s="35"/>
      <c r="VP377" s="35"/>
      <c r="VQ377" s="35"/>
      <c r="VR377" s="35"/>
      <c r="VS377" s="35"/>
      <c r="VT377" s="35"/>
      <c r="VU377" s="35"/>
      <c r="VV377" s="35"/>
      <c r="VW377" s="35"/>
      <c r="VX377" s="35"/>
      <c r="VY377" s="35"/>
      <c r="VZ377" s="35"/>
      <c r="WA377" s="35"/>
      <c r="WB377" s="35"/>
      <c r="WC377" s="35"/>
      <c r="WD377" s="35"/>
      <c r="WE377" s="35"/>
      <c r="WF377" s="35"/>
      <c r="WG377" s="35"/>
      <c r="WH377" s="35"/>
      <c r="WI377" s="35"/>
      <c r="WJ377" s="35"/>
      <c r="WK377" s="35"/>
      <c r="WL377" s="35"/>
      <c r="WM377" s="35"/>
      <c r="WN377" s="35"/>
      <c r="WO377" s="35"/>
      <c r="WP377" s="35"/>
      <c r="WQ377" s="35"/>
      <c r="WR377" s="35"/>
      <c r="WS377" s="35"/>
      <c r="WT377" s="35"/>
      <c r="WU377" s="35"/>
      <c r="WV377" s="35"/>
      <c r="WW377" s="35"/>
      <c r="WX377" s="35"/>
      <c r="WY377" s="35"/>
      <c r="WZ377" s="35"/>
      <c r="XA377" s="35"/>
      <c r="XB377" s="35"/>
      <c r="XC377" s="35"/>
      <c r="XD377" s="35"/>
      <c r="XE377" s="35"/>
      <c r="XF377" s="35"/>
      <c r="XG377" s="35"/>
      <c r="XH377" s="35"/>
      <c r="XI377" s="35"/>
      <c r="XJ377" s="35"/>
      <c r="XK377" s="35"/>
      <c r="XL377" s="35"/>
      <c r="XM377" s="35"/>
      <c r="XN377" s="35"/>
      <c r="XO377" s="35"/>
      <c r="XP377" s="35"/>
      <c r="XQ377" s="35"/>
      <c r="XR377" s="35"/>
      <c r="XS377" s="35"/>
      <c r="XT377" s="35"/>
      <c r="XU377" s="35"/>
      <c r="XV377" s="35"/>
      <c r="XW377" s="35"/>
      <c r="XX377" s="35"/>
      <c r="XY377" s="35"/>
      <c r="XZ377" s="35"/>
      <c r="YA377" s="35"/>
      <c r="YB377" s="35"/>
      <c r="YC377" s="35"/>
      <c r="YD377" s="35"/>
      <c r="YE377" s="35"/>
      <c r="YF377" s="35"/>
      <c r="YG377" s="35"/>
      <c r="YH377" s="35"/>
      <c r="YI377" s="35"/>
      <c r="YJ377" s="35"/>
      <c r="YK377" s="35"/>
      <c r="YL377" s="35"/>
      <c r="YM377" s="35"/>
      <c r="YN377" s="35"/>
      <c r="YO377" s="35"/>
      <c r="YP377" s="35"/>
      <c r="YQ377" s="35"/>
      <c r="YR377" s="35"/>
      <c r="YS377" s="35"/>
      <c r="YT377" s="35"/>
      <c r="YU377" s="35"/>
      <c r="YV377" s="35"/>
      <c r="YW377" s="35"/>
      <c r="YX377" s="35"/>
      <c r="YY377" s="35"/>
      <c r="YZ377" s="35"/>
      <c r="ZA377" s="35"/>
      <c r="ZB377" s="35"/>
      <c r="ZC377" s="35"/>
      <c r="ZD377" s="35"/>
      <c r="ZE377" s="35"/>
      <c r="ZF377" s="35"/>
      <c r="ZG377" s="35"/>
      <c r="ZH377" s="35"/>
      <c r="ZI377" s="35"/>
      <c r="ZJ377" s="35"/>
      <c r="ZK377" s="35"/>
      <c r="ZL377" s="35"/>
      <c r="ZM377" s="35"/>
      <c r="ZN377" s="35"/>
      <c r="ZO377" s="35"/>
      <c r="ZP377" s="35"/>
      <c r="ZQ377" s="35"/>
      <c r="ZR377" s="35"/>
      <c r="ZS377" s="35"/>
      <c r="ZT377" s="35"/>
      <c r="ZU377" s="35"/>
      <c r="ZV377" s="35"/>
      <c r="ZW377" s="35"/>
      <c r="ZX377" s="35"/>
      <c r="ZY377" s="35"/>
      <c r="ZZ377" s="35"/>
      <c r="AAA377" s="35"/>
      <c r="AAB377" s="35"/>
      <c r="AAC377" s="35"/>
      <c r="AAD377" s="35"/>
      <c r="AAE377" s="35"/>
      <c r="AAF377" s="35"/>
      <c r="AAG377" s="35"/>
      <c r="AAH377" s="35"/>
      <c r="AAI377" s="35"/>
      <c r="AAJ377" s="35"/>
      <c r="AAK377" s="35"/>
      <c r="AAL377" s="35"/>
      <c r="AAM377" s="35"/>
      <c r="AAN377" s="35"/>
      <c r="AAO377" s="35"/>
      <c r="AAP377" s="35"/>
      <c r="AAQ377" s="35"/>
      <c r="AAR377" s="35"/>
      <c r="AAS377" s="35"/>
      <c r="AAT377" s="35"/>
      <c r="AAU377" s="35"/>
      <c r="AAV377" s="35"/>
      <c r="AAW377" s="35"/>
      <c r="AAX377" s="35"/>
      <c r="AAY377" s="35"/>
      <c r="AAZ377" s="35"/>
      <c r="ABA377" s="35"/>
      <c r="ABB377" s="35"/>
      <c r="ABC377" s="35"/>
      <c r="ABD377" s="35"/>
      <c r="ABE377" s="35"/>
      <c r="ABF377" s="35"/>
      <c r="ABG377" s="35"/>
      <c r="ABH377" s="35"/>
      <c r="ABI377" s="35"/>
      <c r="ABJ377" s="35"/>
      <c r="ABK377" s="35"/>
      <c r="ABL377" s="35"/>
      <c r="ABM377" s="35"/>
      <c r="ABN377" s="35"/>
      <c r="ABO377" s="35"/>
      <c r="ABP377" s="35"/>
      <c r="ABQ377" s="35"/>
      <c r="ABR377" s="35"/>
      <c r="ABS377" s="35"/>
      <c r="ABT377" s="35"/>
      <c r="ABU377" s="35"/>
      <c r="ABV377" s="35"/>
      <c r="ABW377" s="35"/>
      <c r="ABX377" s="35"/>
      <c r="ABY377" s="35"/>
      <c r="ABZ377" s="35"/>
      <c r="ACA377" s="35"/>
      <c r="ACB377" s="35"/>
      <c r="ACC377" s="35"/>
      <c r="ACD377" s="35"/>
      <c r="ACE377" s="35"/>
      <c r="ACF377" s="35"/>
      <c r="ACG377" s="35"/>
      <c r="ACH377" s="35"/>
      <c r="ACI377" s="35"/>
      <c r="ACJ377" s="35"/>
      <c r="ACK377" s="35"/>
      <c r="ACL377" s="35"/>
      <c r="ACM377" s="35"/>
      <c r="ACN377" s="35"/>
      <c r="ACO377" s="35"/>
      <c r="ACP377" s="35"/>
      <c r="ACQ377" s="35"/>
      <c r="ACR377" s="35"/>
      <c r="ACS377" s="35"/>
      <c r="ACT377" s="35"/>
      <c r="ACU377" s="35"/>
      <c r="ACV377" s="35"/>
      <c r="ACW377" s="35"/>
      <c r="ACX377" s="35"/>
      <c r="ACY377" s="35"/>
      <c r="ACZ377" s="35"/>
      <c r="ADA377" s="35"/>
      <c r="ADB377" s="35"/>
      <c r="ADC377" s="35"/>
      <c r="ADD377" s="35"/>
      <c r="ADE377" s="35"/>
      <c r="ADF377" s="35"/>
      <c r="ADG377" s="35"/>
      <c r="ADH377" s="35"/>
      <c r="ADI377" s="35"/>
      <c r="ADJ377" s="35"/>
      <c r="ADK377" s="35"/>
      <c r="ADL377" s="35"/>
      <c r="ADM377" s="35"/>
      <c r="ADN377" s="35"/>
      <c r="ADO377" s="35"/>
      <c r="ADP377" s="35"/>
      <c r="ADQ377" s="35"/>
      <c r="ADR377" s="35"/>
      <c r="ADS377" s="35"/>
      <c r="ADT377" s="35"/>
      <c r="ADU377" s="35"/>
      <c r="ADV377" s="35"/>
      <c r="ADW377" s="35"/>
      <c r="ADX377" s="35"/>
      <c r="ADY377" s="35"/>
      <c r="ADZ377" s="35"/>
      <c r="AEA377" s="35"/>
      <c r="AEB377" s="35"/>
      <c r="AEC377" s="35"/>
      <c r="AED377" s="35"/>
      <c r="AEE377" s="35"/>
      <c r="AEF377" s="35"/>
      <c r="AEG377" s="35"/>
      <c r="AEH377" s="35"/>
      <c r="AEI377" s="35"/>
      <c r="AEJ377" s="35"/>
      <c r="AEK377" s="35"/>
      <c r="AEL377" s="35"/>
      <c r="AEM377" s="35"/>
      <c r="AEN377" s="35"/>
      <c r="AEO377" s="35"/>
      <c r="AEP377" s="35"/>
      <c r="AEQ377" s="35"/>
      <c r="AER377" s="35"/>
      <c r="AES377" s="35"/>
      <c r="AET377" s="35"/>
      <c r="AEU377" s="35"/>
      <c r="AEV377" s="35"/>
      <c r="AEW377" s="35"/>
      <c r="AEX377" s="35"/>
      <c r="AEY377" s="35"/>
      <c r="AEZ377" s="35"/>
      <c r="AFA377" s="35"/>
      <c r="AFB377" s="35"/>
      <c r="AFC377" s="35"/>
      <c r="AFD377" s="35"/>
      <c r="AFE377" s="35"/>
      <c r="AFF377" s="35"/>
      <c r="AFG377" s="35"/>
      <c r="AFH377" s="35"/>
      <c r="AFI377" s="35"/>
      <c r="AFJ377" s="35"/>
      <c r="AFK377" s="35"/>
      <c r="AFL377" s="35"/>
      <c r="AFM377" s="35"/>
      <c r="AFN377" s="35"/>
      <c r="AFO377" s="35"/>
      <c r="AFP377" s="35"/>
      <c r="AFQ377" s="35"/>
      <c r="AFR377" s="35"/>
      <c r="AFS377" s="35"/>
      <c r="AFT377" s="35"/>
      <c r="AFU377" s="35"/>
      <c r="AFV377" s="35"/>
      <c r="AFW377" s="35"/>
      <c r="AFX377" s="35"/>
      <c r="AFY377" s="35"/>
      <c r="AFZ377" s="35"/>
      <c r="AGA377" s="35"/>
      <c r="AGB377" s="35"/>
      <c r="AGC377" s="35"/>
      <c r="AGD377" s="35"/>
      <c r="AGE377" s="35"/>
      <c r="AGF377" s="35"/>
      <c r="AGG377" s="35"/>
      <c r="AGH377" s="35"/>
      <c r="AGI377" s="35"/>
      <c r="AGJ377" s="35"/>
      <c r="AGK377" s="35"/>
      <c r="AGL377" s="35"/>
      <c r="AGM377" s="35"/>
      <c r="AGN377" s="35"/>
      <c r="AGO377" s="35"/>
      <c r="AGP377" s="35"/>
      <c r="AGQ377" s="35"/>
      <c r="AGR377" s="35"/>
      <c r="AGS377" s="35"/>
      <c r="AGT377" s="35"/>
      <c r="AGU377" s="35"/>
      <c r="AGV377" s="35"/>
      <c r="AGW377" s="35"/>
      <c r="AGX377" s="35"/>
      <c r="AGY377" s="35"/>
      <c r="AGZ377" s="35"/>
      <c r="AHA377" s="35"/>
      <c r="AHB377" s="35"/>
      <c r="AHC377" s="35"/>
      <c r="AHD377" s="35"/>
      <c r="AHE377" s="35"/>
      <c r="AHF377" s="35"/>
      <c r="AHG377" s="35"/>
      <c r="AHH377" s="35"/>
      <c r="AHI377" s="35"/>
      <c r="AHJ377" s="35"/>
      <c r="AHK377" s="35"/>
      <c r="AHL377" s="35"/>
      <c r="AHM377" s="35"/>
      <c r="AHN377" s="35"/>
      <c r="AHO377" s="35"/>
      <c r="AHP377" s="35"/>
      <c r="AHQ377" s="35"/>
      <c r="AHR377" s="35"/>
      <c r="AHS377" s="35"/>
      <c r="AHT377" s="35"/>
      <c r="AHU377" s="35"/>
      <c r="AHV377" s="35"/>
      <c r="AHW377" s="35"/>
      <c r="AHX377" s="35"/>
      <c r="AHY377" s="35"/>
      <c r="AHZ377" s="35"/>
      <c r="AIA377" s="35"/>
      <c r="AIB377" s="35"/>
      <c r="AIC377" s="35"/>
      <c r="AID377" s="35"/>
      <c r="AIE377" s="35"/>
      <c r="AIF377" s="35"/>
      <c r="AIG377" s="35"/>
      <c r="AIH377" s="35"/>
      <c r="AII377" s="35"/>
      <c r="AIJ377" s="35"/>
      <c r="AIK377" s="35"/>
      <c r="AIL377" s="35"/>
      <c r="AIM377" s="35"/>
      <c r="AIN377" s="35"/>
      <c r="AIO377" s="35"/>
      <c r="AIP377" s="35"/>
      <c r="AIQ377" s="35"/>
      <c r="AIR377" s="35"/>
      <c r="AIS377" s="35"/>
      <c r="AIT377" s="35"/>
      <c r="AIU377" s="35"/>
      <c r="AIV377" s="35"/>
      <c r="AIW377" s="35"/>
      <c r="AIX377" s="35"/>
      <c r="AIY377" s="35"/>
      <c r="AIZ377" s="35"/>
      <c r="AJA377" s="35"/>
      <c r="AJB377" s="35"/>
      <c r="AJC377" s="35"/>
      <c r="AJD377" s="35"/>
      <c r="AJE377" s="35"/>
      <c r="AJF377" s="35"/>
      <c r="AJG377" s="35"/>
      <c r="AJH377" s="35"/>
      <c r="AJI377" s="35"/>
      <c r="AJJ377" s="35"/>
      <c r="AJK377" s="35"/>
      <c r="AJL377" s="35"/>
      <c r="AJM377" s="35"/>
      <c r="AJN377" s="35"/>
      <c r="AJO377" s="35"/>
      <c r="AJP377" s="35"/>
      <c r="AJQ377" s="35"/>
      <c r="AJR377" s="35"/>
      <c r="AJS377" s="35"/>
      <c r="AJT377" s="35"/>
      <c r="AJU377" s="35"/>
      <c r="AJV377" s="35"/>
      <c r="AJW377" s="35"/>
      <c r="AJX377" s="35"/>
      <c r="AJY377" s="35"/>
      <c r="AJZ377" s="35"/>
      <c r="AKA377" s="35"/>
      <c r="AKB377" s="35"/>
      <c r="AKC377" s="35"/>
      <c r="AKD377" s="35"/>
      <c r="AKE377" s="35"/>
      <c r="AKF377" s="35"/>
      <c r="AKG377" s="35"/>
      <c r="AKH377" s="35"/>
      <c r="AKI377" s="35"/>
      <c r="AKJ377" s="35"/>
      <c r="AKK377" s="35"/>
      <c r="AKL377" s="35"/>
      <c r="AKM377" s="35"/>
      <c r="AKN377" s="35"/>
      <c r="AKO377" s="35"/>
      <c r="AKP377" s="35"/>
      <c r="AKQ377" s="35"/>
      <c r="AKR377" s="35"/>
      <c r="AKS377" s="35"/>
      <c r="AKT377" s="35"/>
      <c r="AKU377" s="35"/>
      <c r="AKV377" s="35"/>
      <c r="AKW377" s="35"/>
      <c r="AKX377" s="35"/>
      <c r="AKY377" s="35"/>
      <c r="AKZ377" s="35"/>
      <c r="ALA377" s="35"/>
      <c r="ALB377" s="35"/>
      <c r="ALC377" s="35"/>
      <c r="ALD377" s="35"/>
      <c r="ALE377" s="35"/>
      <c r="ALF377" s="35"/>
      <c r="ALG377" s="35"/>
      <c r="ALH377" s="35"/>
      <c r="ALI377" s="35"/>
      <c r="ALJ377" s="35"/>
      <c r="ALK377" s="35"/>
      <c r="ALL377" s="35"/>
      <c r="ALM377" s="35"/>
      <c r="ALN377" s="35"/>
      <c r="ALO377" s="35"/>
      <c r="ALP377" s="35"/>
      <c r="ALQ377" s="35"/>
      <c r="ALR377" s="35"/>
      <c r="ALS377" s="35"/>
      <c r="ALT377" s="35"/>
      <c r="ALU377" s="35"/>
      <c r="ALV377" s="35"/>
      <c r="ALW377" s="35"/>
      <c r="ALX377" s="35"/>
      <c r="ALY377" s="35"/>
      <c r="ALZ377" s="35"/>
      <c r="AMA377" s="35"/>
    </row>
    <row r="378" spans="14:1015">
      <c r="N378" s="3">
        <f>Y378*info!T$4+AC378*info!T$5+AG378*info!T$6+AK378*info!T$7+N377</f>
        <v>12.994199999999983</v>
      </c>
      <c r="P378" s="45">
        <v>338</v>
      </c>
      <c r="Q378" s="131"/>
      <c r="R378" s="131"/>
      <c r="S378" s="161">
        <f t="shared" si="189"/>
        <v>6.6579446640316231E-2</v>
      </c>
      <c r="T378" s="169">
        <f>AA377*$AA$30*$AA$34*(1-$AA$32)+AE377*$AE$30*$AE$34*(1-$AE$32)+AI377*$AI$30*$AI$34*(1-$AI$32)+AM377*$AM$30*$AM$34*(1-$AM$32)+AQ377*$AQ$30*$AQ$34*(1-$AQ$32)+AU377*$AU$30*$AU$34*(1-$AU$32)+Q378-R378+AW377+AX377+Advance!G352</f>
        <v>0.6648000000000005</v>
      </c>
      <c r="U378" s="132">
        <f t="shared" si="198"/>
        <v>0</v>
      </c>
      <c r="V378" s="165">
        <f t="shared" si="177"/>
        <v>0.6648000000000005</v>
      </c>
      <c r="W378" s="166">
        <f t="shared" si="190"/>
        <v>25.956</v>
      </c>
      <c r="X378" s="49"/>
      <c r="Y378" s="42">
        <f t="shared" si="169"/>
        <v>0</v>
      </c>
      <c r="Z378" s="46">
        <f t="shared" si="191"/>
        <v>0</v>
      </c>
      <c r="AA378" s="47">
        <f t="shared" si="178"/>
        <v>50</v>
      </c>
      <c r="AB378" s="48">
        <f t="shared" si="179"/>
        <v>0.6648000000000005</v>
      </c>
      <c r="AC378" s="49">
        <f t="shared" si="180"/>
        <v>11</v>
      </c>
      <c r="AD378" s="46">
        <f t="shared" si="192"/>
        <v>-11</v>
      </c>
      <c r="AE378" s="46">
        <f t="shared" si="181"/>
        <v>100</v>
      </c>
      <c r="AF378" s="50">
        <f t="shared" si="170"/>
        <v>0.5328000000000005</v>
      </c>
      <c r="AG378" s="42">
        <f t="shared" si="193"/>
        <v>7</v>
      </c>
      <c r="AH378" s="46">
        <f t="shared" si="194"/>
        <v>-7</v>
      </c>
      <c r="AI378" s="46">
        <f t="shared" si="182"/>
        <v>200</v>
      </c>
      <c r="AJ378" s="50">
        <f t="shared" si="171"/>
        <v>0.36480000000000046</v>
      </c>
      <c r="AK378" s="42">
        <f t="shared" si="183"/>
        <v>10</v>
      </c>
      <c r="AL378" s="46">
        <f t="shared" si="195"/>
        <v>-7</v>
      </c>
      <c r="AM378" s="46">
        <f t="shared" si="184"/>
        <v>546</v>
      </c>
      <c r="AN378" s="50">
        <f t="shared" si="172"/>
        <v>4.8000000000004706E-3</v>
      </c>
      <c r="AO378" s="42">
        <f t="shared" si="185"/>
        <v>0</v>
      </c>
      <c r="AP378" s="46">
        <f t="shared" si="196"/>
        <v>0</v>
      </c>
      <c r="AQ378" s="46">
        <f t="shared" si="186"/>
        <v>0</v>
      </c>
      <c r="AR378" s="50">
        <f t="shared" si="173"/>
        <v>4.8000000000004706E-3</v>
      </c>
      <c r="AS378" s="42">
        <f t="shared" si="187"/>
        <v>0</v>
      </c>
      <c r="AT378" s="46">
        <f t="shared" si="197"/>
        <v>0</v>
      </c>
      <c r="AU378" s="46">
        <f t="shared" si="188"/>
        <v>0</v>
      </c>
      <c r="AV378" s="51">
        <f t="shared" si="174"/>
        <v>4.8000000000004706E-3</v>
      </c>
      <c r="AW378" s="42">
        <f t="shared" si="175"/>
        <v>0</v>
      </c>
      <c r="AX378" s="43">
        <f t="shared" si="176"/>
        <v>4.8000000000004706E-3</v>
      </c>
      <c r="AY378" s="42">
        <f t="shared" si="199"/>
        <v>896</v>
      </c>
      <c r="AZ378" s="52">
        <f t="shared" si="200"/>
        <v>25.956</v>
      </c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  <c r="QN378" s="35"/>
      <c r="QO378" s="35"/>
      <c r="QP378" s="35"/>
      <c r="QQ378" s="35"/>
      <c r="QR378" s="35"/>
      <c r="QS378" s="35"/>
      <c r="QT378" s="35"/>
      <c r="QU378" s="35"/>
      <c r="QV378" s="35"/>
      <c r="QW378" s="35"/>
      <c r="QX378" s="35"/>
      <c r="QY378" s="35"/>
      <c r="QZ378" s="35"/>
      <c r="RA378" s="35"/>
      <c r="RB378" s="35"/>
      <c r="RC378" s="35"/>
      <c r="RD378" s="35"/>
      <c r="RE378" s="35"/>
      <c r="RF378" s="35"/>
      <c r="RG378" s="35"/>
      <c r="RH378" s="35"/>
      <c r="RI378" s="35"/>
      <c r="RJ378" s="35"/>
      <c r="RK378" s="35"/>
      <c r="RL378" s="35"/>
      <c r="RM378" s="35"/>
      <c r="RN378" s="35"/>
      <c r="RO378" s="35"/>
      <c r="RP378" s="35"/>
      <c r="RQ378" s="35"/>
      <c r="RR378" s="35"/>
      <c r="RS378" s="35"/>
      <c r="RT378" s="35"/>
      <c r="RU378" s="35"/>
      <c r="RV378" s="35"/>
      <c r="RW378" s="35"/>
      <c r="RX378" s="35"/>
      <c r="RY378" s="35"/>
      <c r="RZ378" s="35"/>
      <c r="SA378" s="35"/>
      <c r="SB378" s="35"/>
      <c r="SC378" s="35"/>
      <c r="SD378" s="35"/>
      <c r="SE378" s="35"/>
      <c r="SF378" s="35"/>
      <c r="SG378" s="35"/>
      <c r="SH378" s="35"/>
      <c r="SI378" s="35"/>
      <c r="SJ378" s="35"/>
      <c r="SK378" s="35"/>
      <c r="SL378" s="35"/>
      <c r="SM378" s="35"/>
      <c r="SN378" s="35"/>
      <c r="SO378" s="35"/>
      <c r="SP378" s="35"/>
      <c r="SQ378" s="35"/>
      <c r="SR378" s="35"/>
      <c r="SS378" s="35"/>
      <c r="ST378" s="35"/>
      <c r="SU378" s="35"/>
      <c r="SV378" s="35"/>
      <c r="SW378" s="35"/>
      <c r="SX378" s="35"/>
      <c r="SY378" s="35"/>
      <c r="SZ378" s="35"/>
      <c r="TA378" s="35"/>
      <c r="TB378" s="35"/>
      <c r="TC378" s="35"/>
      <c r="TD378" s="35"/>
      <c r="TE378" s="35"/>
      <c r="TF378" s="35"/>
      <c r="TG378" s="35"/>
      <c r="TH378" s="35"/>
      <c r="TI378" s="35"/>
      <c r="TJ378" s="35"/>
      <c r="TK378" s="35"/>
      <c r="TL378" s="35"/>
      <c r="TM378" s="35"/>
      <c r="TN378" s="35"/>
      <c r="TO378" s="35"/>
      <c r="TP378" s="35"/>
      <c r="TQ378" s="35"/>
      <c r="TR378" s="35"/>
      <c r="TS378" s="35"/>
      <c r="TT378" s="35"/>
      <c r="TU378" s="35"/>
      <c r="TV378" s="35"/>
      <c r="TW378" s="35"/>
      <c r="TX378" s="35"/>
      <c r="TY378" s="35"/>
      <c r="TZ378" s="35"/>
      <c r="UA378" s="35"/>
      <c r="UB378" s="35"/>
      <c r="UC378" s="35"/>
      <c r="UD378" s="35"/>
      <c r="UE378" s="35"/>
      <c r="UF378" s="35"/>
      <c r="UG378" s="35"/>
      <c r="UH378" s="35"/>
      <c r="UI378" s="35"/>
      <c r="UJ378" s="35"/>
      <c r="UK378" s="35"/>
      <c r="UL378" s="35"/>
      <c r="UM378" s="35"/>
      <c r="UN378" s="35"/>
      <c r="UO378" s="35"/>
      <c r="UP378" s="35"/>
      <c r="UQ378" s="35"/>
      <c r="UR378" s="35"/>
      <c r="US378" s="35"/>
      <c r="UT378" s="35"/>
      <c r="UU378" s="35"/>
      <c r="UV378" s="35"/>
      <c r="UW378" s="35"/>
      <c r="UX378" s="35"/>
      <c r="UY378" s="35"/>
      <c r="UZ378" s="35"/>
      <c r="VA378" s="35"/>
      <c r="VB378" s="35"/>
      <c r="VC378" s="35"/>
      <c r="VD378" s="35"/>
      <c r="VE378" s="35"/>
      <c r="VF378" s="35"/>
      <c r="VG378" s="35"/>
      <c r="VH378" s="35"/>
      <c r="VI378" s="35"/>
      <c r="VJ378" s="35"/>
      <c r="VK378" s="35"/>
      <c r="VL378" s="35"/>
      <c r="VM378" s="35"/>
      <c r="VN378" s="35"/>
      <c r="VO378" s="35"/>
      <c r="VP378" s="35"/>
      <c r="VQ378" s="35"/>
      <c r="VR378" s="35"/>
      <c r="VS378" s="35"/>
      <c r="VT378" s="35"/>
      <c r="VU378" s="35"/>
      <c r="VV378" s="35"/>
      <c r="VW378" s="35"/>
      <c r="VX378" s="35"/>
      <c r="VY378" s="35"/>
      <c r="VZ378" s="35"/>
      <c r="WA378" s="35"/>
      <c r="WB378" s="35"/>
      <c r="WC378" s="35"/>
      <c r="WD378" s="35"/>
      <c r="WE378" s="35"/>
      <c r="WF378" s="35"/>
      <c r="WG378" s="35"/>
      <c r="WH378" s="35"/>
      <c r="WI378" s="35"/>
      <c r="WJ378" s="35"/>
      <c r="WK378" s="35"/>
      <c r="WL378" s="35"/>
      <c r="WM378" s="35"/>
      <c r="WN378" s="35"/>
      <c r="WO378" s="35"/>
      <c r="WP378" s="35"/>
      <c r="WQ378" s="35"/>
      <c r="WR378" s="35"/>
      <c r="WS378" s="35"/>
      <c r="WT378" s="35"/>
      <c r="WU378" s="35"/>
      <c r="WV378" s="35"/>
      <c r="WW378" s="35"/>
      <c r="WX378" s="35"/>
      <c r="WY378" s="35"/>
      <c r="WZ378" s="35"/>
      <c r="XA378" s="35"/>
      <c r="XB378" s="35"/>
      <c r="XC378" s="35"/>
      <c r="XD378" s="35"/>
      <c r="XE378" s="35"/>
      <c r="XF378" s="35"/>
      <c r="XG378" s="35"/>
      <c r="XH378" s="35"/>
      <c r="XI378" s="35"/>
      <c r="XJ378" s="35"/>
      <c r="XK378" s="35"/>
      <c r="XL378" s="35"/>
      <c r="XM378" s="35"/>
      <c r="XN378" s="35"/>
      <c r="XO378" s="35"/>
      <c r="XP378" s="35"/>
      <c r="XQ378" s="35"/>
      <c r="XR378" s="35"/>
      <c r="XS378" s="35"/>
      <c r="XT378" s="35"/>
      <c r="XU378" s="35"/>
      <c r="XV378" s="35"/>
      <c r="XW378" s="35"/>
      <c r="XX378" s="35"/>
      <c r="XY378" s="35"/>
      <c r="XZ378" s="35"/>
      <c r="YA378" s="35"/>
      <c r="YB378" s="35"/>
      <c r="YC378" s="35"/>
      <c r="YD378" s="35"/>
      <c r="YE378" s="35"/>
      <c r="YF378" s="35"/>
      <c r="YG378" s="35"/>
      <c r="YH378" s="35"/>
      <c r="YI378" s="35"/>
      <c r="YJ378" s="35"/>
      <c r="YK378" s="35"/>
      <c r="YL378" s="35"/>
      <c r="YM378" s="35"/>
      <c r="YN378" s="35"/>
      <c r="YO378" s="35"/>
      <c r="YP378" s="35"/>
      <c r="YQ378" s="35"/>
      <c r="YR378" s="35"/>
      <c r="YS378" s="35"/>
      <c r="YT378" s="35"/>
      <c r="YU378" s="35"/>
      <c r="YV378" s="35"/>
      <c r="YW378" s="35"/>
      <c r="YX378" s="35"/>
      <c r="YY378" s="35"/>
      <c r="YZ378" s="35"/>
      <c r="ZA378" s="35"/>
      <c r="ZB378" s="35"/>
      <c r="ZC378" s="35"/>
      <c r="ZD378" s="35"/>
      <c r="ZE378" s="35"/>
      <c r="ZF378" s="35"/>
      <c r="ZG378" s="35"/>
      <c r="ZH378" s="35"/>
      <c r="ZI378" s="35"/>
      <c r="ZJ378" s="35"/>
      <c r="ZK378" s="35"/>
      <c r="ZL378" s="35"/>
      <c r="ZM378" s="35"/>
      <c r="ZN378" s="35"/>
      <c r="ZO378" s="35"/>
      <c r="ZP378" s="35"/>
      <c r="ZQ378" s="35"/>
      <c r="ZR378" s="35"/>
      <c r="ZS378" s="35"/>
      <c r="ZT378" s="35"/>
      <c r="ZU378" s="35"/>
      <c r="ZV378" s="35"/>
      <c r="ZW378" s="35"/>
      <c r="ZX378" s="35"/>
      <c r="ZY378" s="35"/>
      <c r="ZZ378" s="35"/>
      <c r="AAA378" s="35"/>
      <c r="AAB378" s="35"/>
      <c r="AAC378" s="35"/>
      <c r="AAD378" s="35"/>
      <c r="AAE378" s="35"/>
      <c r="AAF378" s="35"/>
      <c r="AAG378" s="35"/>
      <c r="AAH378" s="35"/>
      <c r="AAI378" s="35"/>
      <c r="AAJ378" s="35"/>
      <c r="AAK378" s="35"/>
      <c r="AAL378" s="35"/>
      <c r="AAM378" s="35"/>
      <c r="AAN378" s="35"/>
      <c r="AAO378" s="35"/>
      <c r="AAP378" s="35"/>
      <c r="AAQ378" s="35"/>
      <c r="AAR378" s="35"/>
      <c r="AAS378" s="35"/>
      <c r="AAT378" s="35"/>
      <c r="AAU378" s="35"/>
      <c r="AAV378" s="35"/>
      <c r="AAW378" s="35"/>
      <c r="AAX378" s="35"/>
      <c r="AAY378" s="35"/>
      <c r="AAZ378" s="35"/>
      <c r="ABA378" s="35"/>
      <c r="ABB378" s="35"/>
      <c r="ABC378" s="35"/>
      <c r="ABD378" s="35"/>
      <c r="ABE378" s="35"/>
      <c r="ABF378" s="35"/>
      <c r="ABG378" s="35"/>
      <c r="ABH378" s="35"/>
      <c r="ABI378" s="35"/>
      <c r="ABJ378" s="35"/>
      <c r="ABK378" s="35"/>
      <c r="ABL378" s="35"/>
      <c r="ABM378" s="35"/>
      <c r="ABN378" s="35"/>
      <c r="ABO378" s="35"/>
      <c r="ABP378" s="35"/>
      <c r="ABQ378" s="35"/>
      <c r="ABR378" s="35"/>
      <c r="ABS378" s="35"/>
      <c r="ABT378" s="35"/>
      <c r="ABU378" s="35"/>
      <c r="ABV378" s="35"/>
      <c r="ABW378" s="35"/>
      <c r="ABX378" s="35"/>
      <c r="ABY378" s="35"/>
      <c r="ABZ378" s="35"/>
      <c r="ACA378" s="35"/>
      <c r="ACB378" s="35"/>
      <c r="ACC378" s="35"/>
      <c r="ACD378" s="35"/>
      <c r="ACE378" s="35"/>
      <c r="ACF378" s="35"/>
      <c r="ACG378" s="35"/>
      <c r="ACH378" s="35"/>
      <c r="ACI378" s="35"/>
      <c r="ACJ378" s="35"/>
      <c r="ACK378" s="35"/>
      <c r="ACL378" s="35"/>
      <c r="ACM378" s="35"/>
      <c r="ACN378" s="35"/>
      <c r="ACO378" s="35"/>
      <c r="ACP378" s="35"/>
      <c r="ACQ378" s="35"/>
      <c r="ACR378" s="35"/>
      <c r="ACS378" s="35"/>
      <c r="ACT378" s="35"/>
      <c r="ACU378" s="35"/>
      <c r="ACV378" s="35"/>
      <c r="ACW378" s="35"/>
      <c r="ACX378" s="35"/>
      <c r="ACY378" s="35"/>
      <c r="ACZ378" s="35"/>
      <c r="ADA378" s="35"/>
      <c r="ADB378" s="35"/>
      <c r="ADC378" s="35"/>
      <c r="ADD378" s="35"/>
      <c r="ADE378" s="35"/>
      <c r="ADF378" s="35"/>
      <c r="ADG378" s="35"/>
      <c r="ADH378" s="35"/>
      <c r="ADI378" s="35"/>
      <c r="ADJ378" s="35"/>
      <c r="ADK378" s="35"/>
      <c r="ADL378" s="35"/>
      <c r="ADM378" s="35"/>
      <c r="ADN378" s="35"/>
      <c r="ADO378" s="35"/>
      <c r="ADP378" s="35"/>
      <c r="ADQ378" s="35"/>
      <c r="ADR378" s="35"/>
      <c r="ADS378" s="35"/>
      <c r="ADT378" s="35"/>
      <c r="ADU378" s="35"/>
      <c r="ADV378" s="35"/>
      <c r="ADW378" s="35"/>
      <c r="ADX378" s="35"/>
      <c r="ADY378" s="35"/>
      <c r="ADZ378" s="35"/>
      <c r="AEA378" s="35"/>
      <c r="AEB378" s="35"/>
      <c r="AEC378" s="35"/>
      <c r="AED378" s="35"/>
      <c r="AEE378" s="35"/>
      <c r="AEF378" s="35"/>
      <c r="AEG378" s="35"/>
      <c r="AEH378" s="35"/>
      <c r="AEI378" s="35"/>
      <c r="AEJ378" s="35"/>
      <c r="AEK378" s="35"/>
      <c r="AEL378" s="35"/>
      <c r="AEM378" s="35"/>
      <c r="AEN378" s="35"/>
      <c r="AEO378" s="35"/>
      <c r="AEP378" s="35"/>
      <c r="AEQ378" s="35"/>
      <c r="AER378" s="35"/>
      <c r="AES378" s="35"/>
      <c r="AET378" s="35"/>
      <c r="AEU378" s="35"/>
      <c r="AEV378" s="35"/>
      <c r="AEW378" s="35"/>
      <c r="AEX378" s="35"/>
      <c r="AEY378" s="35"/>
      <c r="AEZ378" s="35"/>
      <c r="AFA378" s="35"/>
      <c r="AFB378" s="35"/>
      <c r="AFC378" s="35"/>
      <c r="AFD378" s="35"/>
      <c r="AFE378" s="35"/>
      <c r="AFF378" s="35"/>
      <c r="AFG378" s="35"/>
      <c r="AFH378" s="35"/>
      <c r="AFI378" s="35"/>
      <c r="AFJ378" s="35"/>
      <c r="AFK378" s="35"/>
      <c r="AFL378" s="35"/>
      <c r="AFM378" s="35"/>
      <c r="AFN378" s="35"/>
      <c r="AFO378" s="35"/>
      <c r="AFP378" s="35"/>
      <c r="AFQ378" s="35"/>
      <c r="AFR378" s="35"/>
      <c r="AFS378" s="35"/>
      <c r="AFT378" s="35"/>
      <c r="AFU378" s="35"/>
      <c r="AFV378" s="35"/>
      <c r="AFW378" s="35"/>
      <c r="AFX378" s="35"/>
      <c r="AFY378" s="35"/>
      <c r="AFZ378" s="35"/>
      <c r="AGA378" s="35"/>
      <c r="AGB378" s="35"/>
      <c r="AGC378" s="35"/>
      <c r="AGD378" s="35"/>
      <c r="AGE378" s="35"/>
      <c r="AGF378" s="35"/>
      <c r="AGG378" s="35"/>
      <c r="AGH378" s="35"/>
      <c r="AGI378" s="35"/>
      <c r="AGJ378" s="35"/>
      <c r="AGK378" s="35"/>
      <c r="AGL378" s="35"/>
      <c r="AGM378" s="35"/>
      <c r="AGN378" s="35"/>
      <c r="AGO378" s="35"/>
      <c r="AGP378" s="35"/>
      <c r="AGQ378" s="35"/>
      <c r="AGR378" s="35"/>
      <c r="AGS378" s="35"/>
      <c r="AGT378" s="35"/>
      <c r="AGU378" s="35"/>
      <c r="AGV378" s="35"/>
      <c r="AGW378" s="35"/>
      <c r="AGX378" s="35"/>
      <c r="AGY378" s="35"/>
      <c r="AGZ378" s="35"/>
      <c r="AHA378" s="35"/>
      <c r="AHB378" s="35"/>
      <c r="AHC378" s="35"/>
      <c r="AHD378" s="35"/>
      <c r="AHE378" s="35"/>
      <c r="AHF378" s="35"/>
      <c r="AHG378" s="35"/>
      <c r="AHH378" s="35"/>
      <c r="AHI378" s="35"/>
      <c r="AHJ378" s="35"/>
      <c r="AHK378" s="35"/>
      <c r="AHL378" s="35"/>
      <c r="AHM378" s="35"/>
      <c r="AHN378" s="35"/>
      <c r="AHO378" s="35"/>
      <c r="AHP378" s="35"/>
      <c r="AHQ378" s="35"/>
      <c r="AHR378" s="35"/>
      <c r="AHS378" s="35"/>
      <c r="AHT378" s="35"/>
      <c r="AHU378" s="35"/>
      <c r="AHV378" s="35"/>
      <c r="AHW378" s="35"/>
      <c r="AHX378" s="35"/>
      <c r="AHY378" s="35"/>
      <c r="AHZ378" s="35"/>
      <c r="AIA378" s="35"/>
      <c r="AIB378" s="35"/>
      <c r="AIC378" s="35"/>
      <c r="AID378" s="35"/>
      <c r="AIE378" s="35"/>
      <c r="AIF378" s="35"/>
      <c r="AIG378" s="35"/>
      <c r="AIH378" s="35"/>
      <c r="AII378" s="35"/>
      <c r="AIJ378" s="35"/>
      <c r="AIK378" s="35"/>
      <c r="AIL378" s="35"/>
      <c r="AIM378" s="35"/>
      <c r="AIN378" s="35"/>
      <c r="AIO378" s="35"/>
      <c r="AIP378" s="35"/>
      <c r="AIQ378" s="35"/>
      <c r="AIR378" s="35"/>
      <c r="AIS378" s="35"/>
      <c r="AIT378" s="35"/>
      <c r="AIU378" s="35"/>
      <c r="AIV378" s="35"/>
      <c r="AIW378" s="35"/>
      <c r="AIX378" s="35"/>
      <c r="AIY378" s="35"/>
      <c r="AIZ378" s="35"/>
      <c r="AJA378" s="35"/>
      <c r="AJB378" s="35"/>
      <c r="AJC378" s="35"/>
      <c r="AJD378" s="35"/>
      <c r="AJE378" s="35"/>
      <c r="AJF378" s="35"/>
      <c r="AJG378" s="35"/>
      <c r="AJH378" s="35"/>
      <c r="AJI378" s="35"/>
      <c r="AJJ378" s="35"/>
      <c r="AJK378" s="35"/>
      <c r="AJL378" s="35"/>
      <c r="AJM378" s="35"/>
      <c r="AJN378" s="35"/>
      <c r="AJO378" s="35"/>
      <c r="AJP378" s="35"/>
      <c r="AJQ378" s="35"/>
      <c r="AJR378" s="35"/>
      <c r="AJS378" s="35"/>
      <c r="AJT378" s="35"/>
      <c r="AJU378" s="35"/>
      <c r="AJV378" s="35"/>
      <c r="AJW378" s="35"/>
      <c r="AJX378" s="35"/>
      <c r="AJY378" s="35"/>
      <c r="AJZ378" s="35"/>
      <c r="AKA378" s="35"/>
      <c r="AKB378" s="35"/>
      <c r="AKC378" s="35"/>
      <c r="AKD378" s="35"/>
      <c r="AKE378" s="35"/>
      <c r="AKF378" s="35"/>
      <c r="AKG378" s="35"/>
      <c r="AKH378" s="35"/>
      <c r="AKI378" s="35"/>
      <c r="AKJ378" s="35"/>
      <c r="AKK378" s="35"/>
      <c r="AKL378" s="35"/>
      <c r="AKM378" s="35"/>
      <c r="AKN378" s="35"/>
      <c r="AKO378" s="35"/>
      <c r="AKP378" s="35"/>
      <c r="AKQ378" s="35"/>
      <c r="AKR378" s="35"/>
      <c r="AKS378" s="35"/>
      <c r="AKT378" s="35"/>
      <c r="AKU378" s="35"/>
      <c r="AKV378" s="35"/>
      <c r="AKW378" s="35"/>
      <c r="AKX378" s="35"/>
      <c r="AKY378" s="35"/>
      <c r="AKZ378" s="35"/>
      <c r="ALA378" s="35"/>
      <c r="ALB378" s="35"/>
      <c r="ALC378" s="35"/>
      <c r="ALD378" s="35"/>
      <c r="ALE378" s="35"/>
      <c r="ALF378" s="35"/>
      <c r="ALG378" s="35"/>
      <c r="ALH378" s="35"/>
      <c r="ALI378" s="35"/>
      <c r="ALJ378" s="35"/>
      <c r="ALK378" s="35"/>
      <c r="ALL378" s="35"/>
      <c r="ALM378" s="35"/>
      <c r="ALN378" s="35"/>
      <c r="ALO378" s="35"/>
      <c r="ALP378" s="35"/>
      <c r="ALQ378" s="35"/>
      <c r="ALR378" s="35"/>
      <c r="ALS378" s="35"/>
      <c r="ALT378" s="35"/>
      <c r="ALU378" s="35"/>
      <c r="ALV378" s="35"/>
      <c r="ALW378" s="35"/>
      <c r="ALX378" s="35"/>
      <c r="ALY378" s="35"/>
      <c r="ALZ378" s="35"/>
      <c r="AMA378" s="35"/>
    </row>
    <row r="379" spans="14:1015">
      <c r="N379" s="3">
        <f>Y379*info!T$4+AC379*info!T$5+AG379*info!T$6+AK379*info!T$7+N378</f>
        <v>13.075799999999983</v>
      </c>
      <c r="P379" s="45">
        <v>339</v>
      </c>
      <c r="Q379" s="131"/>
      <c r="R379" s="131"/>
      <c r="S379" s="161">
        <f t="shared" si="189"/>
        <v>6.682490118577078E-2</v>
      </c>
      <c r="T379" s="169">
        <f>AA378*$AA$30*$AA$34*(1-$AA$32)+AE378*$AE$30*$AE$34*(1-$AE$32)+AI378*$AI$30*$AI$34*(1-$AI$32)+AM378*$AM$30*$AM$34*(1-$AM$32)+AQ378*$AQ$30*$AQ$34*(1-$AQ$32)+AU378*$AU$30*$AU$34*(1-$AU$32)+Q379-R379+AW378+AX378+Advance!G353</f>
        <v>0.6537000000000005</v>
      </c>
      <c r="U379" s="132">
        <f t="shared" si="198"/>
        <v>0</v>
      </c>
      <c r="V379" s="165">
        <f t="shared" si="177"/>
        <v>0.6537000000000005</v>
      </c>
      <c r="W379" s="166">
        <f t="shared" si="190"/>
        <v>26.099999999999998</v>
      </c>
      <c r="X379" s="49"/>
      <c r="Y379" s="42">
        <f t="shared" si="169"/>
        <v>0</v>
      </c>
      <c r="Z379" s="46">
        <f t="shared" si="191"/>
        <v>0</v>
      </c>
      <c r="AA379" s="47">
        <f t="shared" si="178"/>
        <v>50</v>
      </c>
      <c r="AB379" s="48">
        <f t="shared" si="179"/>
        <v>0.6537000000000005</v>
      </c>
      <c r="AC379" s="49">
        <f t="shared" si="180"/>
        <v>10</v>
      </c>
      <c r="AD379" s="46">
        <f t="shared" si="192"/>
        <v>-10</v>
      </c>
      <c r="AE379" s="46">
        <f t="shared" si="181"/>
        <v>100</v>
      </c>
      <c r="AF379" s="50">
        <f t="shared" si="170"/>
        <v>0.53370000000000051</v>
      </c>
      <c r="AG379" s="42">
        <f t="shared" si="193"/>
        <v>5</v>
      </c>
      <c r="AH379" s="46">
        <f t="shared" si="194"/>
        <v>-5</v>
      </c>
      <c r="AI379" s="46">
        <f t="shared" si="182"/>
        <v>200</v>
      </c>
      <c r="AJ379" s="50">
        <f t="shared" si="171"/>
        <v>0.41370000000000051</v>
      </c>
      <c r="AK379" s="42">
        <f t="shared" si="183"/>
        <v>11</v>
      </c>
      <c r="AL379" s="46">
        <f t="shared" si="195"/>
        <v>-7</v>
      </c>
      <c r="AM379" s="46">
        <f t="shared" si="184"/>
        <v>550</v>
      </c>
      <c r="AN379" s="50">
        <f t="shared" si="172"/>
        <v>1.7700000000000549E-2</v>
      </c>
      <c r="AO379" s="42">
        <f t="shared" si="185"/>
        <v>0</v>
      </c>
      <c r="AP379" s="46">
        <f t="shared" si="196"/>
        <v>0</v>
      </c>
      <c r="AQ379" s="46">
        <f t="shared" si="186"/>
        <v>0</v>
      </c>
      <c r="AR379" s="50">
        <f t="shared" si="173"/>
        <v>1.7700000000000549E-2</v>
      </c>
      <c r="AS379" s="42">
        <f t="shared" si="187"/>
        <v>0</v>
      </c>
      <c r="AT379" s="46">
        <f t="shared" si="197"/>
        <v>0</v>
      </c>
      <c r="AU379" s="46">
        <f t="shared" si="188"/>
        <v>0</v>
      </c>
      <c r="AV379" s="51">
        <f t="shared" si="174"/>
        <v>1.7700000000000549E-2</v>
      </c>
      <c r="AW379" s="42">
        <f t="shared" si="175"/>
        <v>0</v>
      </c>
      <c r="AX379" s="43">
        <f t="shared" si="176"/>
        <v>1.7700000000000549E-2</v>
      </c>
      <c r="AY379" s="42">
        <f t="shared" si="199"/>
        <v>900</v>
      </c>
      <c r="AZ379" s="52">
        <f t="shared" si="200"/>
        <v>26.099999999999998</v>
      </c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  <c r="QN379" s="35"/>
      <c r="QO379" s="35"/>
      <c r="QP379" s="35"/>
      <c r="QQ379" s="35"/>
      <c r="QR379" s="35"/>
      <c r="QS379" s="35"/>
      <c r="QT379" s="35"/>
      <c r="QU379" s="35"/>
      <c r="QV379" s="35"/>
      <c r="QW379" s="35"/>
      <c r="QX379" s="35"/>
      <c r="QY379" s="35"/>
      <c r="QZ379" s="35"/>
      <c r="RA379" s="35"/>
      <c r="RB379" s="35"/>
      <c r="RC379" s="35"/>
      <c r="RD379" s="35"/>
      <c r="RE379" s="35"/>
      <c r="RF379" s="35"/>
      <c r="RG379" s="35"/>
      <c r="RH379" s="35"/>
      <c r="RI379" s="35"/>
      <c r="RJ379" s="35"/>
      <c r="RK379" s="35"/>
      <c r="RL379" s="35"/>
      <c r="RM379" s="35"/>
      <c r="RN379" s="35"/>
      <c r="RO379" s="35"/>
      <c r="RP379" s="35"/>
      <c r="RQ379" s="35"/>
      <c r="RR379" s="35"/>
      <c r="RS379" s="35"/>
      <c r="RT379" s="35"/>
      <c r="RU379" s="35"/>
      <c r="RV379" s="35"/>
      <c r="RW379" s="35"/>
      <c r="RX379" s="35"/>
      <c r="RY379" s="35"/>
      <c r="RZ379" s="35"/>
      <c r="SA379" s="35"/>
      <c r="SB379" s="35"/>
      <c r="SC379" s="35"/>
      <c r="SD379" s="35"/>
      <c r="SE379" s="35"/>
      <c r="SF379" s="35"/>
      <c r="SG379" s="35"/>
      <c r="SH379" s="35"/>
      <c r="SI379" s="35"/>
      <c r="SJ379" s="35"/>
      <c r="SK379" s="35"/>
      <c r="SL379" s="35"/>
      <c r="SM379" s="35"/>
      <c r="SN379" s="35"/>
      <c r="SO379" s="35"/>
      <c r="SP379" s="35"/>
      <c r="SQ379" s="35"/>
      <c r="SR379" s="35"/>
      <c r="SS379" s="35"/>
      <c r="ST379" s="35"/>
      <c r="SU379" s="35"/>
      <c r="SV379" s="35"/>
      <c r="SW379" s="35"/>
      <c r="SX379" s="35"/>
      <c r="SY379" s="35"/>
      <c r="SZ379" s="35"/>
      <c r="TA379" s="35"/>
      <c r="TB379" s="35"/>
      <c r="TC379" s="35"/>
      <c r="TD379" s="35"/>
      <c r="TE379" s="35"/>
      <c r="TF379" s="35"/>
      <c r="TG379" s="35"/>
      <c r="TH379" s="35"/>
      <c r="TI379" s="35"/>
      <c r="TJ379" s="35"/>
      <c r="TK379" s="35"/>
      <c r="TL379" s="35"/>
      <c r="TM379" s="35"/>
      <c r="TN379" s="35"/>
      <c r="TO379" s="35"/>
      <c r="TP379" s="35"/>
      <c r="TQ379" s="35"/>
      <c r="TR379" s="35"/>
      <c r="TS379" s="35"/>
      <c r="TT379" s="35"/>
      <c r="TU379" s="35"/>
      <c r="TV379" s="35"/>
      <c r="TW379" s="35"/>
      <c r="TX379" s="35"/>
      <c r="TY379" s="35"/>
      <c r="TZ379" s="35"/>
      <c r="UA379" s="35"/>
      <c r="UB379" s="35"/>
      <c r="UC379" s="35"/>
      <c r="UD379" s="35"/>
      <c r="UE379" s="35"/>
      <c r="UF379" s="35"/>
      <c r="UG379" s="35"/>
      <c r="UH379" s="35"/>
      <c r="UI379" s="35"/>
      <c r="UJ379" s="35"/>
      <c r="UK379" s="35"/>
      <c r="UL379" s="35"/>
      <c r="UM379" s="35"/>
      <c r="UN379" s="35"/>
      <c r="UO379" s="35"/>
      <c r="UP379" s="35"/>
      <c r="UQ379" s="35"/>
      <c r="UR379" s="35"/>
      <c r="US379" s="35"/>
      <c r="UT379" s="35"/>
      <c r="UU379" s="35"/>
      <c r="UV379" s="35"/>
      <c r="UW379" s="35"/>
      <c r="UX379" s="35"/>
      <c r="UY379" s="35"/>
      <c r="UZ379" s="35"/>
      <c r="VA379" s="35"/>
      <c r="VB379" s="35"/>
      <c r="VC379" s="35"/>
      <c r="VD379" s="35"/>
      <c r="VE379" s="35"/>
      <c r="VF379" s="35"/>
      <c r="VG379" s="35"/>
      <c r="VH379" s="35"/>
      <c r="VI379" s="35"/>
      <c r="VJ379" s="35"/>
      <c r="VK379" s="35"/>
      <c r="VL379" s="35"/>
      <c r="VM379" s="35"/>
      <c r="VN379" s="35"/>
      <c r="VO379" s="35"/>
      <c r="VP379" s="35"/>
      <c r="VQ379" s="35"/>
      <c r="VR379" s="35"/>
      <c r="VS379" s="35"/>
      <c r="VT379" s="35"/>
      <c r="VU379" s="35"/>
      <c r="VV379" s="35"/>
      <c r="VW379" s="35"/>
      <c r="VX379" s="35"/>
      <c r="VY379" s="35"/>
      <c r="VZ379" s="35"/>
      <c r="WA379" s="35"/>
      <c r="WB379" s="35"/>
      <c r="WC379" s="35"/>
      <c r="WD379" s="35"/>
      <c r="WE379" s="35"/>
      <c r="WF379" s="35"/>
      <c r="WG379" s="35"/>
      <c r="WH379" s="35"/>
      <c r="WI379" s="35"/>
      <c r="WJ379" s="35"/>
      <c r="WK379" s="35"/>
      <c r="WL379" s="35"/>
      <c r="WM379" s="35"/>
      <c r="WN379" s="35"/>
      <c r="WO379" s="35"/>
      <c r="WP379" s="35"/>
      <c r="WQ379" s="35"/>
      <c r="WR379" s="35"/>
      <c r="WS379" s="35"/>
      <c r="WT379" s="35"/>
      <c r="WU379" s="35"/>
      <c r="WV379" s="35"/>
      <c r="WW379" s="35"/>
      <c r="WX379" s="35"/>
      <c r="WY379" s="35"/>
      <c r="WZ379" s="35"/>
      <c r="XA379" s="35"/>
      <c r="XB379" s="35"/>
      <c r="XC379" s="35"/>
      <c r="XD379" s="35"/>
      <c r="XE379" s="35"/>
      <c r="XF379" s="35"/>
      <c r="XG379" s="35"/>
      <c r="XH379" s="35"/>
      <c r="XI379" s="35"/>
      <c r="XJ379" s="35"/>
      <c r="XK379" s="35"/>
      <c r="XL379" s="35"/>
      <c r="XM379" s="35"/>
      <c r="XN379" s="35"/>
      <c r="XO379" s="35"/>
      <c r="XP379" s="35"/>
      <c r="XQ379" s="35"/>
      <c r="XR379" s="35"/>
      <c r="XS379" s="35"/>
      <c r="XT379" s="35"/>
      <c r="XU379" s="35"/>
      <c r="XV379" s="35"/>
      <c r="XW379" s="35"/>
      <c r="XX379" s="35"/>
      <c r="XY379" s="35"/>
      <c r="XZ379" s="35"/>
      <c r="YA379" s="35"/>
      <c r="YB379" s="35"/>
      <c r="YC379" s="35"/>
      <c r="YD379" s="35"/>
      <c r="YE379" s="35"/>
      <c r="YF379" s="35"/>
      <c r="YG379" s="35"/>
      <c r="YH379" s="35"/>
      <c r="YI379" s="35"/>
      <c r="YJ379" s="35"/>
      <c r="YK379" s="35"/>
      <c r="YL379" s="35"/>
      <c r="YM379" s="35"/>
      <c r="YN379" s="35"/>
      <c r="YO379" s="35"/>
      <c r="YP379" s="35"/>
      <c r="YQ379" s="35"/>
      <c r="YR379" s="35"/>
      <c r="YS379" s="35"/>
      <c r="YT379" s="35"/>
      <c r="YU379" s="35"/>
      <c r="YV379" s="35"/>
      <c r="YW379" s="35"/>
      <c r="YX379" s="35"/>
      <c r="YY379" s="35"/>
      <c r="YZ379" s="35"/>
      <c r="ZA379" s="35"/>
      <c r="ZB379" s="35"/>
      <c r="ZC379" s="35"/>
      <c r="ZD379" s="35"/>
      <c r="ZE379" s="35"/>
      <c r="ZF379" s="35"/>
      <c r="ZG379" s="35"/>
      <c r="ZH379" s="35"/>
      <c r="ZI379" s="35"/>
      <c r="ZJ379" s="35"/>
      <c r="ZK379" s="35"/>
      <c r="ZL379" s="35"/>
      <c r="ZM379" s="35"/>
      <c r="ZN379" s="35"/>
      <c r="ZO379" s="35"/>
      <c r="ZP379" s="35"/>
      <c r="ZQ379" s="35"/>
      <c r="ZR379" s="35"/>
      <c r="ZS379" s="35"/>
      <c r="ZT379" s="35"/>
      <c r="ZU379" s="35"/>
      <c r="ZV379" s="35"/>
      <c r="ZW379" s="35"/>
      <c r="ZX379" s="35"/>
      <c r="ZY379" s="35"/>
      <c r="ZZ379" s="35"/>
      <c r="AAA379" s="35"/>
      <c r="AAB379" s="35"/>
      <c r="AAC379" s="35"/>
      <c r="AAD379" s="35"/>
      <c r="AAE379" s="35"/>
      <c r="AAF379" s="35"/>
      <c r="AAG379" s="35"/>
      <c r="AAH379" s="35"/>
      <c r="AAI379" s="35"/>
      <c r="AAJ379" s="35"/>
      <c r="AAK379" s="35"/>
      <c r="AAL379" s="35"/>
      <c r="AAM379" s="35"/>
      <c r="AAN379" s="35"/>
      <c r="AAO379" s="35"/>
      <c r="AAP379" s="35"/>
      <c r="AAQ379" s="35"/>
      <c r="AAR379" s="35"/>
      <c r="AAS379" s="35"/>
      <c r="AAT379" s="35"/>
      <c r="AAU379" s="35"/>
      <c r="AAV379" s="35"/>
      <c r="AAW379" s="35"/>
      <c r="AAX379" s="35"/>
      <c r="AAY379" s="35"/>
      <c r="AAZ379" s="35"/>
      <c r="ABA379" s="35"/>
      <c r="ABB379" s="35"/>
      <c r="ABC379" s="35"/>
      <c r="ABD379" s="35"/>
      <c r="ABE379" s="35"/>
      <c r="ABF379" s="35"/>
      <c r="ABG379" s="35"/>
      <c r="ABH379" s="35"/>
      <c r="ABI379" s="35"/>
      <c r="ABJ379" s="35"/>
      <c r="ABK379" s="35"/>
      <c r="ABL379" s="35"/>
      <c r="ABM379" s="35"/>
      <c r="ABN379" s="35"/>
      <c r="ABO379" s="35"/>
      <c r="ABP379" s="35"/>
      <c r="ABQ379" s="35"/>
      <c r="ABR379" s="35"/>
      <c r="ABS379" s="35"/>
      <c r="ABT379" s="35"/>
      <c r="ABU379" s="35"/>
      <c r="ABV379" s="35"/>
      <c r="ABW379" s="35"/>
      <c r="ABX379" s="35"/>
      <c r="ABY379" s="35"/>
      <c r="ABZ379" s="35"/>
      <c r="ACA379" s="35"/>
      <c r="ACB379" s="35"/>
      <c r="ACC379" s="35"/>
      <c r="ACD379" s="35"/>
      <c r="ACE379" s="35"/>
      <c r="ACF379" s="35"/>
      <c r="ACG379" s="35"/>
      <c r="ACH379" s="35"/>
      <c r="ACI379" s="35"/>
      <c r="ACJ379" s="35"/>
      <c r="ACK379" s="35"/>
      <c r="ACL379" s="35"/>
      <c r="ACM379" s="35"/>
      <c r="ACN379" s="35"/>
      <c r="ACO379" s="35"/>
      <c r="ACP379" s="35"/>
      <c r="ACQ379" s="35"/>
      <c r="ACR379" s="35"/>
      <c r="ACS379" s="35"/>
      <c r="ACT379" s="35"/>
      <c r="ACU379" s="35"/>
      <c r="ACV379" s="35"/>
      <c r="ACW379" s="35"/>
      <c r="ACX379" s="35"/>
      <c r="ACY379" s="35"/>
      <c r="ACZ379" s="35"/>
      <c r="ADA379" s="35"/>
      <c r="ADB379" s="35"/>
      <c r="ADC379" s="35"/>
      <c r="ADD379" s="35"/>
      <c r="ADE379" s="35"/>
      <c r="ADF379" s="35"/>
      <c r="ADG379" s="35"/>
      <c r="ADH379" s="35"/>
      <c r="ADI379" s="35"/>
      <c r="ADJ379" s="35"/>
      <c r="ADK379" s="35"/>
      <c r="ADL379" s="35"/>
      <c r="ADM379" s="35"/>
      <c r="ADN379" s="35"/>
      <c r="ADO379" s="35"/>
      <c r="ADP379" s="35"/>
      <c r="ADQ379" s="35"/>
      <c r="ADR379" s="35"/>
      <c r="ADS379" s="35"/>
      <c r="ADT379" s="35"/>
      <c r="ADU379" s="35"/>
      <c r="ADV379" s="35"/>
      <c r="ADW379" s="35"/>
      <c r="ADX379" s="35"/>
      <c r="ADY379" s="35"/>
      <c r="ADZ379" s="35"/>
      <c r="AEA379" s="35"/>
      <c r="AEB379" s="35"/>
      <c r="AEC379" s="35"/>
      <c r="AED379" s="35"/>
      <c r="AEE379" s="35"/>
      <c r="AEF379" s="35"/>
      <c r="AEG379" s="35"/>
      <c r="AEH379" s="35"/>
      <c r="AEI379" s="35"/>
      <c r="AEJ379" s="35"/>
      <c r="AEK379" s="35"/>
      <c r="AEL379" s="35"/>
      <c r="AEM379" s="35"/>
      <c r="AEN379" s="35"/>
      <c r="AEO379" s="35"/>
      <c r="AEP379" s="35"/>
      <c r="AEQ379" s="35"/>
      <c r="AER379" s="35"/>
      <c r="AES379" s="35"/>
      <c r="AET379" s="35"/>
      <c r="AEU379" s="35"/>
      <c r="AEV379" s="35"/>
      <c r="AEW379" s="35"/>
      <c r="AEX379" s="35"/>
      <c r="AEY379" s="35"/>
      <c r="AEZ379" s="35"/>
      <c r="AFA379" s="35"/>
      <c r="AFB379" s="35"/>
      <c r="AFC379" s="35"/>
      <c r="AFD379" s="35"/>
      <c r="AFE379" s="35"/>
      <c r="AFF379" s="35"/>
      <c r="AFG379" s="35"/>
      <c r="AFH379" s="35"/>
      <c r="AFI379" s="35"/>
      <c r="AFJ379" s="35"/>
      <c r="AFK379" s="35"/>
      <c r="AFL379" s="35"/>
      <c r="AFM379" s="35"/>
      <c r="AFN379" s="35"/>
      <c r="AFO379" s="35"/>
      <c r="AFP379" s="35"/>
      <c r="AFQ379" s="35"/>
      <c r="AFR379" s="35"/>
      <c r="AFS379" s="35"/>
      <c r="AFT379" s="35"/>
      <c r="AFU379" s="35"/>
      <c r="AFV379" s="35"/>
      <c r="AFW379" s="35"/>
      <c r="AFX379" s="35"/>
      <c r="AFY379" s="35"/>
      <c r="AFZ379" s="35"/>
      <c r="AGA379" s="35"/>
      <c r="AGB379" s="35"/>
      <c r="AGC379" s="35"/>
      <c r="AGD379" s="35"/>
      <c r="AGE379" s="35"/>
      <c r="AGF379" s="35"/>
      <c r="AGG379" s="35"/>
      <c r="AGH379" s="35"/>
      <c r="AGI379" s="35"/>
      <c r="AGJ379" s="35"/>
      <c r="AGK379" s="35"/>
      <c r="AGL379" s="35"/>
      <c r="AGM379" s="35"/>
      <c r="AGN379" s="35"/>
      <c r="AGO379" s="35"/>
      <c r="AGP379" s="35"/>
      <c r="AGQ379" s="35"/>
      <c r="AGR379" s="35"/>
      <c r="AGS379" s="35"/>
      <c r="AGT379" s="35"/>
      <c r="AGU379" s="35"/>
      <c r="AGV379" s="35"/>
      <c r="AGW379" s="35"/>
      <c r="AGX379" s="35"/>
      <c r="AGY379" s="35"/>
      <c r="AGZ379" s="35"/>
      <c r="AHA379" s="35"/>
      <c r="AHB379" s="35"/>
      <c r="AHC379" s="35"/>
      <c r="AHD379" s="35"/>
      <c r="AHE379" s="35"/>
      <c r="AHF379" s="35"/>
      <c r="AHG379" s="35"/>
      <c r="AHH379" s="35"/>
      <c r="AHI379" s="35"/>
      <c r="AHJ379" s="35"/>
      <c r="AHK379" s="35"/>
      <c r="AHL379" s="35"/>
      <c r="AHM379" s="35"/>
      <c r="AHN379" s="35"/>
      <c r="AHO379" s="35"/>
      <c r="AHP379" s="35"/>
      <c r="AHQ379" s="35"/>
      <c r="AHR379" s="35"/>
      <c r="AHS379" s="35"/>
      <c r="AHT379" s="35"/>
      <c r="AHU379" s="35"/>
      <c r="AHV379" s="35"/>
      <c r="AHW379" s="35"/>
      <c r="AHX379" s="35"/>
      <c r="AHY379" s="35"/>
      <c r="AHZ379" s="35"/>
      <c r="AIA379" s="35"/>
      <c r="AIB379" s="35"/>
      <c r="AIC379" s="35"/>
      <c r="AID379" s="35"/>
      <c r="AIE379" s="35"/>
      <c r="AIF379" s="35"/>
      <c r="AIG379" s="35"/>
      <c r="AIH379" s="35"/>
      <c r="AII379" s="35"/>
      <c r="AIJ379" s="35"/>
      <c r="AIK379" s="35"/>
      <c r="AIL379" s="35"/>
      <c r="AIM379" s="35"/>
      <c r="AIN379" s="35"/>
      <c r="AIO379" s="35"/>
      <c r="AIP379" s="35"/>
      <c r="AIQ379" s="35"/>
      <c r="AIR379" s="35"/>
      <c r="AIS379" s="35"/>
      <c r="AIT379" s="35"/>
      <c r="AIU379" s="35"/>
      <c r="AIV379" s="35"/>
      <c r="AIW379" s="35"/>
      <c r="AIX379" s="35"/>
      <c r="AIY379" s="35"/>
      <c r="AIZ379" s="35"/>
      <c r="AJA379" s="35"/>
      <c r="AJB379" s="35"/>
      <c r="AJC379" s="35"/>
      <c r="AJD379" s="35"/>
      <c r="AJE379" s="35"/>
      <c r="AJF379" s="35"/>
      <c r="AJG379" s="35"/>
      <c r="AJH379" s="35"/>
      <c r="AJI379" s="35"/>
      <c r="AJJ379" s="35"/>
      <c r="AJK379" s="35"/>
      <c r="AJL379" s="35"/>
      <c r="AJM379" s="35"/>
      <c r="AJN379" s="35"/>
      <c r="AJO379" s="35"/>
      <c r="AJP379" s="35"/>
      <c r="AJQ379" s="35"/>
      <c r="AJR379" s="35"/>
      <c r="AJS379" s="35"/>
      <c r="AJT379" s="35"/>
      <c r="AJU379" s="35"/>
      <c r="AJV379" s="35"/>
      <c r="AJW379" s="35"/>
      <c r="AJX379" s="35"/>
      <c r="AJY379" s="35"/>
      <c r="AJZ379" s="35"/>
      <c r="AKA379" s="35"/>
      <c r="AKB379" s="35"/>
      <c r="AKC379" s="35"/>
      <c r="AKD379" s="35"/>
      <c r="AKE379" s="35"/>
      <c r="AKF379" s="35"/>
      <c r="AKG379" s="35"/>
      <c r="AKH379" s="35"/>
      <c r="AKI379" s="35"/>
      <c r="AKJ379" s="35"/>
      <c r="AKK379" s="35"/>
      <c r="AKL379" s="35"/>
      <c r="AKM379" s="35"/>
      <c r="AKN379" s="35"/>
      <c r="AKO379" s="35"/>
      <c r="AKP379" s="35"/>
      <c r="AKQ379" s="35"/>
      <c r="AKR379" s="35"/>
      <c r="AKS379" s="35"/>
      <c r="AKT379" s="35"/>
      <c r="AKU379" s="35"/>
      <c r="AKV379" s="35"/>
      <c r="AKW379" s="35"/>
      <c r="AKX379" s="35"/>
      <c r="AKY379" s="35"/>
      <c r="AKZ379" s="35"/>
      <c r="ALA379" s="35"/>
      <c r="ALB379" s="35"/>
      <c r="ALC379" s="35"/>
      <c r="ALD379" s="35"/>
      <c r="ALE379" s="35"/>
      <c r="ALF379" s="35"/>
      <c r="ALG379" s="35"/>
      <c r="ALH379" s="35"/>
      <c r="ALI379" s="35"/>
      <c r="ALJ379" s="35"/>
      <c r="ALK379" s="35"/>
      <c r="ALL379" s="35"/>
      <c r="ALM379" s="35"/>
      <c r="ALN379" s="35"/>
      <c r="ALO379" s="35"/>
      <c r="ALP379" s="35"/>
      <c r="ALQ379" s="35"/>
      <c r="ALR379" s="35"/>
      <c r="ALS379" s="35"/>
      <c r="ALT379" s="35"/>
      <c r="ALU379" s="35"/>
      <c r="ALV379" s="35"/>
      <c r="ALW379" s="35"/>
      <c r="ALX379" s="35"/>
      <c r="ALY379" s="35"/>
      <c r="ALZ379" s="35"/>
      <c r="AMA379" s="35"/>
    </row>
    <row r="380" spans="14:1015">
      <c r="N380" s="3">
        <f>Y380*info!T$4+AC380*info!T$5+AG380*info!T$6+AK380*info!T$7+N379</f>
        <v>13.160999999999984</v>
      </c>
      <c r="P380" s="45">
        <v>340</v>
      </c>
      <c r="Q380" s="131"/>
      <c r="R380" s="131"/>
      <c r="S380" s="161">
        <f t="shared" si="189"/>
        <v>6.7152173913043497E-2</v>
      </c>
      <c r="T380" s="169">
        <f>AA379*$AA$30*$AA$34*(1-$AA$32)+AE379*$AE$30*$AE$34*(1-$AE$32)+AI379*$AI$30*$AI$34*(1-$AI$32)+AM379*$AM$30*$AM$34*(1-$AM$32)+AQ379*$AQ$30*$AQ$34*(1-$AQ$32)+AU379*$AU$30*$AU$34*(1-$AU$32)+Q380-R380+AW379+AX379+Advance!G354</f>
        <v>0.67020000000000057</v>
      </c>
      <c r="U380" s="132">
        <f t="shared" si="198"/>
        <v>0</v>
      </c>
      <c r="V380" s="165">
        <f t="shared" si="177"/>
        <v>0.67020000000000057</v>
      </c>
      <c r="W380" s="166">
        <f t="shared" si="190"/>
        <v>26.244</v>
      </c>
      <c r="X380" s="49"/>
      <c r="Y380" s="42">
        <f t="shared" si="169"/>
        <v>0</v>
      </c>
      <c r="Z380" s="46">
        <f t="shared" si="191"/>
        <v>0</v>
      </c>
      <c r="AA380" s="47">
        <f t="shared" si="178"/>
        <v>50</v>
      </c>
      <c r="AB380" s="48">
        <f t="shared" si="179"/>
        <v>0.67020000000000057</v>
      </c>
      <c r="AC380" s="49">
        <f t="shared" si="180"/>
        <v>10</v>
      </c>
      <c r="AD380" s="46">
        <f t="shared" si="192"/>
        <v>-10</v>
      </c>
      <c r="AE380" s="46">
        <f t="shared" si="181"/>
        <v>100</v>
      </c>
      <c r="AF380" s="50">
        <f t="shared" si="170"/>
        <v>0.55020000000000058</v>
      </c>
      <c r="AG380" s="42">
        <f t="shared" si="193"/>
        <v>6</v>
      </c>
      <c r="AH380" s="46">
        <f t="shared" si="194"/>
        <v>-6</v>
      </c>
      <c r="AI380" s="46">
        <f t="shared" si="182"/>
        <v>200</v>
      </c>
      <c r="AJ380" s="50">
        <f t="shared" si="171"/>
        <v>0.40620000000000056</v>
      </c>
      <c r="AK380" s="42">
        <f t="shared" si="183"/>
        <v>11</v>
      </c>
      <c r="AL380" s="46">
        <f t="shared" si="195"/>
        <v>-7</v>
      </c>
      <c r="AM380" s="46">
        <f t="shared" si="184"/>
        <v>554</v>
      </c>
      <c r="AN380" s="50">
        <f t="shared" si="172"/>
        <v>1.0200000000000597E-2</v>
      </c>
      <c r="AO380" s="42">
        <f t="shared" si="185"/>
        <v>0</v>
      </c>
      <c r="AP380" s="46">
        <f t="shared" si="196"/>
        <v>0</v>
      </c>
      <c r="AQ380" s="46">
        <f t="shared" si="186"/>
        <v>0</v>
      </c>
      <c r="AR380" s="50">
        <f t="shared" si="173"/>
        <v>1.0200000000000597E-2</v>
      </c>
      <c r="AS380" s="42">
        <f t="shared" si="187"/>
        <v>0</v>
      </c>
      <c r="AT380" s="46">
        <f t="shared" si="197"/>
        <v>0</v>
      </c>
      <c r="AU380" s="46">
        <f t="shared" si="188"/>
        <v>0</v>
      </c>
      <c r="AV380" s="51">
        <f t="shared" si="174"/>
        <v>1.0200000000000597E-2</v>
      </c>
      <c r="AW380" s="42">
        <f t="shared" si="175"/>
        <v>0</v>
      </c>
      <c r="AX380" s="43">
        <f t="shared" si="176"/>
        <v>1.0200000000000597E-2</v>
      </c>
      <c r="AY380" s="42">
        <f t="shared" si="199"/>
        <v>904</v>
      </c>
      <c r="AZ380" s="52">
        <f t="shared" si="200"/>
        <v>26.244</v>
      </c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  <c r="QN380" s="35"/>
      <c r="QO380" s="35"/>
      <c r="QP380" s="35"/>
      <c r="QQ380" s="35"/>
      <c r="QR380" s="35"/>
      <c r="QS380" s="35"/>
      <c r="QT380" s="35"/>
      <c r="QU380" s="35"/>
      <c r="QV380" s="35"/>
      <c r="QW380" s="35"/>
      <c r="QX380" s="35"/>
      <c r="QY380" s="35"/>
      <c r="QZ380" s="35"/>
      <c r="RA380" s="35"/>
      <c r="RB380" s="35"/>
      <c r="RC380" s="35"/>
      <c r="RD380" s="35"/>
      <c r="RE380" s="35"/>
      <c r="RF380" s="35"/>
      <c r="RG380" s="35"/>
      <c r="RH380" s="35"/>
      <c r="RI380" s="35"/>
      <c r="RJ380" s="35"/>
      <c r="RK380" s="35"/>
      <c r="RL380" s="35"/>
      <c r="RM380" s="35"/>
      <c r="RN380" s="35"/>
      <c r="RO380" s="35"/>
      <c r="RP380" s="35"/>
      <c r="RQ380" s="35"/>
      <c r="RR380" s="35"/>
      <c r="RS380" s="35"/>
      <c r="RT380" s="35"/>
      <c r="RU380" s="35"/>
      <c r="RV380" s="35"/>
      <c r="RW380" s="35"/>
      <c r="RX380" s="35"/>
      <c r="RY380" s="35"/>
      <c r="RZ380" s="35"/>
      <c r="SA380" s="35"/>
      <c r="SB380" s="35"/>
      <c r="SC380" s="35"/>
      <c r="SD380" s="35"/>
      <c r="SE380" s="35"/>
      <c r="SF380" s="35"/>
      <c r="SG380" s="35"/>
      <c r="SH380" s="35"/>
      <c r="SI380" s="35"/>
      <c r="SJ380" s="35"/>
      <c r="SK380" s="35"/>
      <c r="SL380" s="35"/>
      <c r="SM380" s="35"/>
      <c r="SN380" s="35"/>
      <c r="SO380" s="35"/>
      <c r="SP380" s="35"/>
      <c r="SQ380" s="35"/>
      <c r="SR380" s="35"/>
      <c r="SS380" s="35"/>
      <c r="ST380" s="35"/>
      <c r="SU380" s="35"/>
      <c r="SV380" s="35"/>
      <c r="SW380" s="35"/>
      <c r="SX380" s="35"/>
      <c r="SY380" s="35"/>
      <c r="SZ380" s="35"/>
      <c r="TA380" s="35"/>
      <c r="TB380" s="35"/>
      <c r="TC380" s="35"/>
      <c r="TD380" s="35"/>
      <c r="TE380" s="35"/>
      <c r="TF380" s="35"/>
      <c r="TG380" s="35"/>
      <c r="TH380" s="35"/>
      <c r="TI380" s="35"/>
      <c r="TJ380" s="35"/>
      <c r="TK380" s="35"/>
      <c r="TL380" s="35"/>
      <c r="TM380" s="35"/>
      <c r="TN380" s="35"/>
      <c r="TO380" s="35"/>
      <c r="TP380" s="35"/>
      <c r="TQ380" s="35"/>
      <c r="TR380" s="35"/>
      <c r="TS380" s="35"/>
      <c r="TT380" s="35"/>
      <c r="TU380" s="35"/>
      <c r="TV380" s="35"/>
      <c r="TW380" s="35"/>
      <c r="TX380" s="35"/>
      <c r="TY380" s="35"/>
      <c r="TZ380" s="35"/>
      <c r="UA380" s="35"/>
      <c r="UB380" s="35"/>
      <c r="UC380" s="35"/>
      <c r="UD380" s="35"/>
      <c r="UE380" s="35"/>
      <c r="UF380" s="35"/>
      <c r="UG380" s="35"/>
      <c r="UH380" s="35"/>
      <c r="UI380" s="35"/>
      <c r="UJ380" s="35"/>
      <c r="UK380" s="35"/>
      <c r="UL380" s="35"/>
      <c r="UM380" s="35"/>
      <c r="UN380" s="35"/>
      <c r="UO380" s="35"/>
      <c r="UP380" s="35"/>
      <c r="UQ380" s="35"/>
      <c r="UR380" s="35"/>
      <c r="US380" s="35"/>
      <c r="UT380" s="35"/>
      <c r="UU380" s="35"/>
      <c r="UV380" s="35"/>
      <c r="UW380" s="35"/>
      <c r="UX380" s="35"/>
      <c r="UY380" s="35"/>
      <c r="UZ380" s="35"/>
      <c r="VA380" s="35"/>
      <c r="VB380" s="35"/>
      <c r="VC380" s="35"/>
      <c r="VD380" s="35"/>
      <c r="VE380" s="35"/>
      <c r="VF380" s="35"/>
      <c r="VG380" s="35"/>
      <c r="VH380" s="35"/>
      <c r="VI380" s="35"/>
      <c r="VJ380" s="35"/>
      <c r="VK380" s="35"/>
      <c r="VL380" s="35"/>
      <c r="VM380" s="35"/>
      <c r="VN380" s="35"/>
      <c r="VO380" s="35"/>
      <c r="VP380" s="35"/>
      <c r="VQ380" s="35"/>
      <c r="VR380" s="35"/>
      <c r="VS380" s="35"/>
      <c r="VT380" s="35"/>
      <c r="VU380" s="35"/>
      <c r="VV380" s="35"/>
      <c r="VW380" s="35"/>
      <c r="VX380" s="35"/>
      <c r="VY380" s="35"/>
      <c r="VZ380" s="35"/>
      <c r="WA380" s="35"/>
      <c r="WB380" s="35"/>
      <c r="WC380" s="35"/>
      <c r="WD380" s="35"/>
      <c r="WE380" s="35"/>
      <c r="WF380" s="35"/>
      <c r="WG380" s="35"/>
      <c r="WH380" s="35"/>
      <c r="WI380" s="35"/>
      <c r="WJ380" s="35"/>
      <c r="WK380" s="35"/>
      <c r="WL380" s="35"/>
      <c r="WM380" s="35"/>
      <c r="WN380" s="35"/>
      <c r="WO380" s="35"/>
      <c r="WP380" s="35"/>
      <c r="WQ380" s="35"/>
      <c r="WR380" s="35"/>
      <c r="WS380" s="35"/>
      <c r="WT380" s="35"/>
      <c r="WU380" s="35"/>
      <c r="WV380" s="35"/>
      <c r="WW380" s="35"/>
      <c r="WX380" s="35"/>
      <c r="WY380" s="35"/>
      <c r="WZ380" s="35"/>
      <c r="XA380" s="35"/>
      <c r="XB380" s="35"/>
      <c r="XC380" s="35"/>
      <c r="XD380" s="35"/>
      <c r="XE380" s="35"/>
      <c r="XF380" s="35"/>
      <c r="XG380" s="35"/>
      <c r="XH380" s="35"/>
      <c r="XI380" s="35"/>
      <c r="XJ380" s="35"/>
      <c r="XK380" s="35"/>
      <c r="XL380" s="35"/>
      <c r="XM380" s="35"/>
      <c r="XN380" s="35"/>
      <c r="XO380" s="35"/>
      <c r="XP380" s="35"/>
      <c r="XQ380" s="35"/>
      <c r="XR380" s="35"/>
      <c r="XS380" s="35"/>
      <c r="XT380" s="35"/>
      <c r="XU380" s="35"/>
      <c r="XV380" s="35"/>
      <c r="XW380" s="35"/>
      <c r="XX380" s="35"/>
      <c r="XY380" s="35"/>
      <c r="XZ380" s="35"/>
      <c r="YA380" s="35"/>
      <c r="YB380" s="35"/>
      <c r="YC380" s="35"/>
      <c r="YD380" s="35"/>
      <c r="YE380" s="35"/>
      <c r="YF380" s="35"/>
      <c r="YG380" s="35"/>
      <c r="YH380" s="35"/>
      <c r="YI380" s="35"/>
      <c r="YJ380" s="35"/>
      <c r="YK380" s="35"/>
      <c r="YL380" s="35"/>
      <c r="YM380" s="35"/>
      <c r="YN380" s="35"/>
      <c r="YO380" s="35"/>
      <c r="YP380" s="35"/>
      <c r="YQ380" s="35"/>
      <c r="YR380" s="35"/>
      <c r="YS380" s="35"/>
      <c r="YT380" s="35"/>
      <c r="YU380" s="35"/>
      <c r="YV380" s="35"/>
      <c r="YW380" s="35"/>
      <c r="YX380" s="35"/>
      <c r="YY380" s="35"/>
      <c r="YZ380" s="35"/>
      <c r="ZA380" s="35"/>
      <c r="ZB380" s="35"/>
      <c r="ZC380" s="35"/>
      <c r="ZD380" s="35"/>
      <c r="ZE380" s="35"/>
      <c r="ZF380" s="35"/>
      <c r="ZG380" s="35"/>
      <c r="ZH380" s="35"/>
      <c r="ZI380" s="35"/>
      <c r="ZJ380" s="35"/>
      <c r="ZK380" s="35"/>
      <c r="ZL380" s="35"/>
      <c r="ZM380" s="35"/>
      <c r="ZN380" s="35"/>
      <c r="ZO380" s="35"/>
      <c r="ZP380" s="35"/>
      <c r="ZQ380" s="35"/>
      <c r="ZR380" s="35"/>
      <c r="ZS380" s="35"/>
      <c r="ZT380" s="35"/>
      <c r="ZU380" s="35"/>
      <c r="ZV380" s="35"/>
      <c r="ZW380" s="35"/>
      <c r="ZX380" s="35"/>
      <c r="ZY380" s="35"/>
      <c r="ZZ380" s="35"/>
      <c r="AAA380" s="35"/>
      <c r="AAB380" s="35"/>
      <c r="AAC380" s="35"/>
      <c r="AAD380" s="35"/>
      <c r="AAE380" s="35"/>
      <c r="AAF380" s="35"/>
      <c r="AAG380" s="35"/>
      <c r="AAH380" s="35"/>
      <c r="AAI380" s="35"/>
      <c r="AAJ380" s="35"/>
      <c r="AAK380" s="35"/>
      <c r="AAL380" s="35"/>
      <c r="AAM380" s="35"/>
      <c r="AAN380" s="35"/>
      <c r="AAO380" s="35"/>
      <c r="AAP380" s="35"/>
      <c r="AAQ380" s="35"/>
      <c r="AAR380" s="35"/>
      <c r="AAS380" s="35"/>
      <c r="AAT380" s="35"/>
      <c r="AAU380" s="35"/>
      <c r="AAV380" s="35"/>
      <c r="AAW380" s="35"/>
      <c r="AAX380" s="35"/>
      <c r="AAY380" s="35"/>
      <c r="AAZ380" s="35"/>
      <c r="ABA380" s="35"/>
      <c r="ABB380" s="35"/>
      <c r="ABC380" s="35"/>
      <c r="ABD380" s="35"/>
      <c r="ABE380" s="35"/>
      <c r="ABF380" s="35"/>
      <c r="ABG380" s="35"/>
      <c r="ABH380" s="35"/>
      <c r="ABI380" s="35"/>
      <c r="ABJ380" s="35"/>
      <c r="ABK380" s="35"/>
      <c r="ABL380" s="35"/>
      <c r="ABM380" s="35"/>
      <c r="ABN380" s="35"/>
      <c r="ABO380" s="35"/>
      <c r="ABP380" s="35"/>
      <c r="ABQ380" s="35"/>
      <c r="ABR380" s="35"/>
      <c r="ABS380" s="35"/>
      <c r="ABT380" s="35"/>
      <c r="ABU380" s="35"/>
      <c r="ABV380" s="35"/>
      <c r="ABW380" s="35"/>
      <c r="ABX380" s="35"/>
      <c r="ABY380" s="35"/>
      <c r="ABZ380" s="35"/>
      <c r="ACA380" s="35"/>
      <c r="ACB380" s="35"/>
      <c r="ACC380" s="35"/>
      <c r="ACD380" s="35"/>
      <c r="ACE380" s="35"/>
      <c r="ACF380" s="35"/>
      <c r="ACG380" s="35"/>
      <c r="ACH380" s="35"/>
      <c r="ACI380" s="35"/>
      <c r="ACJ380" s="35"/>
      <c r="ACK380" s="35"/>
      <c r="ACL380" s="35"/>
      <c r="ACM380" s="35"/>
      <c r="ACN380" s="35"/>
      <c r="ACO380" s="35"/>
      <c r="ACP380" s="35"/>
      <c r="ACQ380" s="35"/>
      <c r="ACR380" s="35"/>
      <c r="ACS380" s="35"/>
      <c r="ACT380" s="35"/>
      <c r="ACU380" s="35"/>
      <c r="ACV380" s="35"/>
      <c r="ACW380" s="35"/>
      <c r="ACX380" s="35"/>
      <c r="ACY380" s="35"/>
      <c r="ACZ380" s="35"/>
      <c r="ADA380" s="35"/>
      <c r="ADB380" s="35"/>
      <c r="ADC380" s="35"/>
      <c r="ADD380" s="35"/>
      <c r="ADE380" s="35"/>
      <c r="ADF380" s="35"/>
      <c r="ADG380" s="35"/>
      <c r="ADH380" s="35"/>
      <c r="ADI380" s="35"/>
      <c r="ADJ380" s="35"/>
      <c r="ADK380" s="35"/>
      <c r="ADL380" s="35"/>
      <c r="ADM380" s="35"/>
      <c r="ADN380" s="35"/>
      <c r="ADO380" s="35"/>
      <c r="ADP380" s="35"/>
      <c r="ADQ380" s="35"/>
      <c r="ADR380" s="35"/>
      <c r="ADS380" s="35"/>
      <c r="ADT380" s="35"/>
      <c r="ADU380" s="35"/>
      <c r="ADV380" s="35"/>
      <c r="ADW380" s="35"/>
      <c r="ADX380" s="35"/>
      <c r="ADY380" s="35"/>
      <c r="ADZ380" s="35"/>
      <c r="AEA380" s="35"/>
      <c r="AEB380" s="35"/>
      <c r="AEC380" s="35"/>
      <c r="AED380" s="35"/>
      <c r="AEE380" s="35"/>
      <c r="AEF380" s="35"/>
      <c r="AEG380" s="35"/>
      <c r="AEH380" s="35"/>
      <c r="AEI380" s="35"/>
      <c r="AEJ380" s="35"/>
      <c r="AEK380" s="35"/>
      <c r="AEL380" s="35"/>
      <c r="AEM380" s="35"/>
      <c r="AEN380" s="35"/>
      <c r="AEO380" s="35"/>
      <c r="AEP380" s="35"/>
      <c r="AEQ380" s="35"/>
      <c r="AER380" s="35"/>
      <c r="AES380" s="35"/>
      <c r="AET380" s="35"/>
      <c r="AEU380" s="35"/>
      <c r="AEV380" s="35"/>
      <c r="AEW380" s="35"/>
      <c r="AEX380" s="35"/>
      <c r="AEY380" s="35"/>
      <c r="AEZ380" s="35"/>
      <c r="AFA380" s="35"/>
      <c r="AFB380" s="35"/>
      <c r="AFC380" s="35"/>
      <c r="AFD380" s="35"/>
      <c r="AFE380" s="35"/>
      <c r="AFF380" s="35"/>
      <c r="AFG380" s="35"/>
      <c r="AFH380" s="35"/>
      <c r="AFI380" s="35"/>
      <c r="AFJ380" s="35"/>
      <c r="AFK380" s="35"/>
      <c r="AFL380" s="35"/>
      <c r="AFM380" s="35"/>
      <c r="AFN380" s="35"/>
      <c r="AFO380" s="35"/>
      <c r="AFP380" s="35"/>
      <c r="AFQ380" s="35"/>
      <c r="AFR380" s="35"/>
      <c r="AFS380" s="35"/>
      <c r="AFT380" s="35"/>
      <c r="AFU380" s="35"/>
      <c r="AFV380" s="35"/>
      <c r="AFW380" s="35"/>
      <c r="AFX380" s="35"/>
      <c r="AFY380" s="35"/>
      <c r="AFZ380" s="35"/>
      <c r="AGA380" s="35"/>
      <c r="AGB380" s="35"/>
      <c r="AGC380" s="35"/>
      <c r="AGD380" s="35"/>
      <c r="AGE380" s="35"/>
      <c r="AGF380" s="35"/>
      <c r="AGG380" s="35"/>
      <c r="AGH380" s="35"/>
      <c r="AGI380" s="35"/>
      <c r="AGJ380" s="35"/>
      <c r="AGK380" s="35"/>
      <c r="AGL380" s="35"/>
      <c r="AGM380" s="35"/>
      <c r="AGN380" s="35"/>
      <c r="AGO380" s="35"/>
      <c r="AGP380" s="35"/>
      <c r="AGQ380" s="35"/>
      <c r="AGR380" s="35"/>
      <c r="AGS380" s="35"/>
      <c r="AGT380" s="35"/>
      <c r="AGU380" s="35"/>
      <c r="AGV380" s="35"/>
      <c r="AGW380" s="35"/>
      <c r="AGX380" s="35"/>
      <c r="AGY380" s="35"/>
      <c r="AGZ380" s="35"/>
      <c r="AHA380" s="35"/>
      <c r="AHB380" s="35"/>
      <c r="AHC380" s="35"/>
      <c r="AHD380" s="35"/>
      <c r="AHE380" s="35"/>
      <c r="AHF380" s="35"/>
      <c r="AHG380" s="35"/>
      <c r="AHH380" s="35"/>
      <c r="AHI380" s="35"/>
      <c r="AHJ380" s="35"/>
      <c r="AHK380" s="35"/>
      <c r="AHL380" s="35"/>
      <c r="AHM380" s="35"/>
      <c r="AHN380" s="35"/>
      <c r="AHO380" s="35"/>
      <c r="AHP380" s="35"/>
      <c r="AHQ380" s="35"/>
      <c r="AHR380" s="35"/>
      <c r="AHS380" s="35"/>
      <c r="AHT380" s="35"/>
      <c r="AHU380" s="35"/>
      <c r="AHV380" s="35"/>
      <c r="AHW380" s="35"/>
      <c r="AHX380" s="35"/>
      <c r="AHY380" s="35"/>
      <c r="AHZ380" s="35"/>
      <c r="AIA380" s="35"/>
      <c r="AIB380" s="35"/>
      <c r="AIC380" s="35"/>
      <c r="AID380" s="35"/>
      <c r="AIE380" s="35"/>
      <c r="AIF380" s="35"/>
      <c r="AIG380" s="35"/>
      <c r="AIH380" s="35"/>
      <c r="AII380" s="35"/>
      <c r="AIJ380" s="35"/>
      <c r="AIK380" s="35"/>
      <c r="AIL380" s="35"/>
      <c r="AIM380" s="35"/>
      <c r="AIN380" s="35"/>
      <c r="AIO380" s="35"/>
      <c r="AIP380" s="35"/>
      <c r="AIQ380" s="35"/>
      <c r="AIR380" s="35"/>
      <c r="AIS380" s="35"/>
      <c r="AIT380" s="35"/>
      <c r="AIU380" s="35"/>
      <c r="AIV380" s="35"/>
      <c r="AIW380" s="35"/>
      <c r="AIX380" s="35"/>
      <c r="AIY380" s="35"/>
      <c r="AIZ380" s="35"/>
      <c r="AJA380" s="35"/>
      <c r="AJB380" s="35"/>
      <c r="AJC380" s="35"/>
      <c r="AJD380" s="35"/>
      <c r="AJE380" s="35"/>
      <c r="AJF380" s="35"/>
      <c r="AJG380" s="35"/>
      <c r="AJH380" s="35"/>
      <c r="AJI380" s="35"/>
      <c r="AJJ380" s="35"/>
      <c r="AJK380" s="35"/>
      <c r="AJL380" s="35"/>
      <c r="AJM380" s="35"/>
      <c r="AJN380" s="35"/>
      <c r="AJO380" s="35"/>
      <c r="AJP380" s="35"/>
      <c r="AJQ380" s="35"/>
      <c r="AJR380" s="35"/>
      <c r="AJS380" s="35"/>
      <c r="AJT380" s="35"/>
      <c r="AJU380" s="35"/>
      <c r="AJV380" s="35"/>
      <c r="AJW380" s="35"/>
      <c r="AJX380" s="35"/>
      <c r="AJY380" s="35"/>
      <c r="AJZ380" s="35"/>
      <c r="AKA380" s="35"/>
      <c r="AKB380" s="35"/>
      <c r="AKC380" s="35"/>
      <c r="AKD380" s="35"/>
      <c r="AKE380" s="35"/>
      <c r="AKF380" s="35"/>
      <c r="AKG380" s="35"/>
      <c r="AKH380" s="35"/>
      <c r="AKI380" s="35"/>
      <c r="AKJ380" s="35"/>
      <c r="AKK380" s="35"/>
      <c r="AKL380" s="35"/>
      <c r="AKM380" s="35"/>
      <c r="AKN380" s="35"/>
      <c r="AKO380" s="35"/>
      <c r="AKP380" s="35"/>
      <c r="AKQ380" s="35"/>
      <c r="AKR380" s="35"/>
      <c r="AKS380" s="35"/>
      <c r="AKT380" s="35"/>
      <c r="AKU380" s="35"/>
      <c r="AKV380" s="35"/>
      <c r="AKW380" s="35"/>
      <c r="AKX380" s="35"/>
      <c r="AKY380" s="35"/>
      <c r="AKZ380" s="35"/>
      <c r="ALA380" s="35"/>
      <c r="ALB380" s="35"/>
      <c r="ALC380" s="35"/>
      <c r="ALD380" s="35"/>
      <c r="ALE380" s="35"/>
      <c r="ALF380" s="35"/>
      <c r="ALG380" s="35"/>
      <c r="ALH380" s="35"/>
      <c r="ALI380" s="35"/>
      <c r="ALJ380" s="35"/>
      <c r="ALK380" s="35"/>
      <c r="ALL380" s="35"/>
      <c r="ALM380" s="35"/>
      <c r="ALN380" s="35"/>
      <c r="ALO380" s="35"/>
      <c r="ALP380" s="35"/>
      <c r="ALQ380" s="35"/>
      <c r="ALR380" s="35"/>
      <c r="ALS380" s="35"/>
      <c r="ALT380" s="35"/>
      <c r="ALU380" s="35"/>
      <c r="ALV380" s="35"/>
      <c r="ALW380" s="35"/>
      <c r="ALX380" s="35"/>
      <c r="ALY380" s="35"/>
      <c r="ALZ380" s="35"/>
      <c r="AMA380" s="35"/>
    </row>
    <row r="381" spans="14:1015">
      <c r="N381" s="3">
        <f>Y381*info!T$4+AC381*info!T$5+AG381*info!T$6+AK381*info!T$7+N380</f>
        <v>13.246199999999984</v>
      </c>
      <c r="P381" s="45">
        <v>341</v>
      </c>
      <c r="Q381" s="131"/>
      <c r="R381" s="131"/>
      <c r="S381" s="161">
        <f t="shared" si="189"/>
        <v>6.7479446640316229E-2</v>
      </c>
      <c r="T381" s="169">
        <f>AA380*$AA$30*$AA$34*(1-$AA$32)+AE380*$AE$30*$AE$34*(1-$AE$32)+AI380*$AI$30*$AI$34*(1-$AI$32)+AM380*$AM$30*$AM$34*(1-$AM$32)+AQ380*$AQ$30*$AQ$34*(1-$AQ$32)+AU380*$AU$30*$AU$34*(1-$AU$32)+Q381-R381+AW380+AX380+Advance!G355</f>
        <v>0.66630000000000056</v>
      </c>
      <c r="U381" s="132">
        <f t="shared" si="198"/>
        <v>0</v>
      </c>
      <c r="V381" s="165">
        <f t="shared" si="177"/>
        <v>0.66630000000000056</v>
      </c>
      <c r="W381" s="166">
        <f t="shared" si="190"/>
        <v>26.315999999999999</v>
      </c>
      <c r="X381" s="49"/>
      <c r="Y381" s="42">
        <f t="shared" si="169"/>
        <v>0</v>
      </c>
      <c r="Z381" s="46">
        <f t="shared" si="191"/>
        <v>0</v>
      </c>
      <c r="AA381" s="47">
        <f t="shared" si="178"/>
        <v>50</v>
      </c>
      <c r="AB381" s="48">
        <f t="shared" si="179"/>
        <v>0.66630000000000056</v>
      </c>
      <c r="AC381" s="49">
        <f t="shared" si="180"/>
        <v>10</v>
      </c>
      <c r="AD381" s="46">
        <f t="shared" si="192"/>
        <v>-10</v>
      </c>
      <c r="AE381" s="46">
        <f t="shared" si="181"/>
        <v>100</v>
      </c>
      <c r="AF381" s="50">
        <f t="shared" si="170"/>
        <v>0.54630000000000056</v>
      </c>
      <c r="AG381" s="42">
        <f t="shared" si="193"/>
        <v>6</v>
      </c>
      <c r="AH381" s="46">
        <f t="shared" si="194"/>
        <v>-6</v>
      </c>
      <c r="AI381" s="46">
        <f t="shared" si="182"/>
        <v>200</v>
      </c>
      <c r="AJ381" s="50">
        <f t="shared" si="171"/>
        <v>0.40230000000000055</v>
      </c>
      <c r="AK381" s="42">
        <f t="shared" si="183"/>
        <v>11</v>
      </c>
      <c r="AL381" s="46">
        <f t="shared" si="195"/>
        <v>-9</v>
      </c>
      <c r="AM381" s="46">
        <f t="shared" si="184"/>
        <v>556</v>
      </c>
      <c r="AN381" s="50">
        <f t="shared" si="172"/>
        <v>6.3000000000005829E-3</v>
      </c>
      <c r="AO381" s="42">
        <f t="shared" si="185"/>
        <v>0</v>
      </c>
      <c r="AP381" s="46">
        <f t="shared" si="196"/>
        <v>0</v>
      </c>
      <c r="AQ381" s="46">
        <f t="shared" si="186"/>
        <v>0</v>
      </c>
      <c r="AR381" s="50">
        <f t="shared" si="173"/>
        <v>6.3000000000005829E-3</v>
      </c>
      <c r="AS381" s="42">
        <f t="shared" si="187"/>
        <v>0</v>
      </c>
      <c r="AT381" s="46">
        <f t="shared" si="197"/>
        <v>0</v>
      </c>
      <c r="AU381" s="46">
        <f t="shared" si="188"/>
        <v>0</v>
      </c>
      <c r="AV381" s="51">
        <f t="shared" si="174"/>
        <v>6.3000000000005829E-3</v>
      </c>
      <c r="AW381" s="42">
        <f t="shared" si="175"/>
        <v>0</v>
      </c>
      <c r="AX381" s="43">
        <f t="shared" si="176"/>
        <v>6.3000000000005829E-3</v>
      </c>
      <c r="AY381" s="42">
        <f t="shared" si="199"/>
        <v>906</v>
      </c>
      <c r="AZ381" s="52">
        <f t="shared" si="200"/>
        <v>26.315999999999999</v>
      </c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  <c r="QN381" s="35"/>
      <c r="QO381" s="35"/>
      <c r="QP381" s="35"/>
      <c r="QQ381" s="35"/>
      <c r="QR381" s="35"/>
      <c r="QS381" s="35"/>
      <c r="QT381" s="35"/>
      <c r="QU381" s="35"/>
      <c r="QV381" s="35"/>
      <c r="QW381" s="35"/>
      <c r="QX381" s="35"/>
      <c r="QY381" s="35"/>
      <c r="QZ381" s="35"/>
      <c r="RA381" s="35"/>
      <c r="RB381" s="35"/>
      <c r="RC381" s="35"/>
      <c r="RD381" s="35"/>
      <c r="RE381" s="35"/>
      <c r="RF381" s="35"/>
      <c r="RG381" s="35"/>
      <c r="RH381" s="35"/>
      <c r="RI381" s="35"/>
      <c r="RJ381" s="35"/>
      <c r="RK381" s="35"/>
      <c r="RL381" s="35"/>
      <c r="RM381" s="35"/>
      <c r="RN381" s="35"/>
      <c r="RO381" s="35"/>
      <c r="RP381" s="35"/>
      <c r="RQ381" s="35"/>
      <c r="RR381" s="35"/>
      <c r="RS381" s="35"/>
      <c r="RT381" s="35"/>
      <c r="RU381" s="35"/>
      <c r="RV381" s="35"/>
      <c r="RW381" s="35"/>
      <c r="RX381" s="35"/>
      <c r="RY381" s="35"/>
      <c r="RZ381" s="35"/>
      <c r="SA381" s="35"/>
      <c r="SB381" s="35"/>
      <c r="SC381" s="35"/>
      <c r="SD381" s="35"/>
      <c r="SE381" s="35"/>
      <c r="SF381" s="35"/>
      <c r="SG381" s="35"/>
      <c r="SH381" s="35"/>
      <c r="SI381" s="35"/>
      <c r="SJ381" s="35"/>
      <c r="SK381" s="35"/>
      <c r="SL381" s="35"/>
      <c r="SM381" s="35"/>
      <c r="SN381" s="35"/>
      <c r="SO381" s="35"/>
      <c r="SP381" s="35"/>
      <c r="SQ381" s="35"/>
      <c r="SR381" s="35"/>
      <c r="SS381" s="35"/>
      <c r="ST381" s="35"/>
      <c r="SU381" s="35"/>
      <c r="SV381" s="35"/>
      <c r="SW381" s="35"/>
      <c r="SX381" s="35"/>
      <c r="SY381" s="35"/>
      <c r="SZ381" s="35"/>
      <c r="TA381" s="35"/>
      <c r="TB381" s="35"/>
      <c r="TC381" s="35"/>
      <c r="TD381" s="35"/>
      <c r="TE381" s="35"/>
      <c r="TF381" s="35"/>
      <c r="TG381" s="35"/>
      <c r="TH381" s="35"/>
      <c r="TI381" s="35"/>
      <c r="TJ381" s="35"/>
      <c r="TK381" s="35"/>
      <c r="TL381" s="35"/>
      <c r="TM381" s="35"/>
      <c r="TN381" s="35"/>
      <c r="TO381" s="35"/>
      <c r="TP381" s="35"/>
      <c r="TQ381" s="35"/>
      <c r="TR381" s="35"/>
      <c r="TS381" s="35"/>
      <c r="TT381" s="35"/>
      <c r="TU381" s="35"/>
      <c r="TV381" s="35"/>
      <c r="TW381" s="35"/>
      <c r="TX381" s="35"/>
      <c r="TY381" s="35"/>
      <c r="TZ381" s="35"/>
      <c r="UA381" s="35"/>
      <c r="UB381" s="35"/>
      <c r="UC381" s="35"/>
      <c r="UD381" s="35"/>
      <c r="UE381" s="35"/>
      <c r="UF381" s="35"/>
      <c r="UG381" s="35"/>
      <c r="UH381" s="35"/>
      <c r="UI381" s="35"/>
      <c r="UJ381" s="35"/>
      <c r="UK381" s="35"/>
      <c r="UL381" s="35"/>
      <c r="UM381" s="35"/>
      <c r="UN381" s="35"/>
      <c r="UO381" s="35"/>
      <c r="UP381" s="35"/>
      <c r="UQ381" s="35"/>
      <c r="UR381" s="35"/>
      <c r="US381" s="35"/>
      <c r="UT381" s="35"/>
      <c r="UU381" s="35"/>
      <c r="UV381" s="35"/>
      <c r="UW381" s="35"/>
      <c r="UX381" s="35"/>
      <c r="UY381" s="35"/>
      <c r="UZ381" s="35"/>
      <c r="VA381" s="35"/>
      <c r="VB381" s="35"/>
      <c r="VC381" s="35"/>
      <c r="VD381" s="35"/>
      <c r="VE381" s="35"/>
      <c r="VF381" s="35"/>
      <c r="VG381" s="35"/>
      <c r="VH381" s="35"/>
      <c r="VI381" s="35"/>
      <c r="VJ381" s="35"/>
      <c r="VK381" s="35"/>
      <c r="VL381" s="35"/>
      <c r="VM381" s="35"/>
      <c r="VN381" s="35"/>
      <c r="VO381" s="35"/>
      <c r="VP381" s="35"/>
      <c r="VQ381" s="35"/>
      <c r="VR381" s="35"/>
      <c r="VS381" s="35"/>
      <c r="VT381" s="35"/>
      <c r="VU381" s="35"/>
      <c r="VV381" s="35"/>
      <c r="VW381" s="35"/>
      <c r="VX381" s="35"/>
      <c r="VY381" s="35"/>
      <c r="VZ381" s="35"/>
      <c r="WA381" s="35"/>
      <c r="WB381" s="35"/>
      <c r="WC381" s="35"/>
      <c r="WD381" s="35"/>
      <c r="WE381" s="35"/>
      <c r="WF381" s="35"/>
      <c r="WG381" s="35"/>
      <c r="WH381" s="35"/>
      <c r="WI381" s="35"/>
      <c r="WJ381" s="35"/>
      <c r="WK381" s="35"/>
      <c r="WL381" s="35"/>
      <c r="WM381" s="35"/>
      <c r="WN381" s="35"/>
      <c r="WO381" s="35"/>
      <c r="WP381" s="35"/>
      <c r="WQ381" s="35"/>
      <c r="WR381" s="35"/>
      <c r="WS381" s="35"/>
      <c r="WT381" s="35"/>
      <c r="WU381" s="35"/>
      <c r="WV381" s="35"/>
      <c r="WW381" s="35"/>
      <c r="WX381" s="35"/>
      <c r="WY381" s="35"/>
      <c r="WZ381" s="35"/>
      <c r="XA381" s="35"/>
      <c r="XB381" s="35"/>
      <c r="XC381" s="35"/>
      <c r="XD381" s="35"/>
      <c r="XE381" s="35"/>
      <c r="XF381" s="35"/>
      <c r="XG381" s="35"/>
      <c r="XH381" s="35"/>
      <c r="XI381" s="35"/>
      <c r="XJ381" s="35"/>
      <c r="XK381" s="35"/>
      <c r="XL381" s="35"/>
      <c r="XM381" s="35"/>
      <c r="XN381" s="35"/>
      <c r="XO381" s="35"/>
      <c r="XP381" s="35"/>
      <c r="XQ381" s="35"/>
      <c r="XR381" s="35"/>
      <c r="XS381" s="35"/>
      <c r="XT381" s="35"/>
      <c r="XU381" s="35"/>
      <c r="XV381" s="35"/>
      <c r="XW381" s="35"/>
      <c r="XX381" s="35"/>
      <c r="XY381" s="35"/>
      <c r="XZ381" s="35"/>
      <c r="YA381" s="35"/>
      <c r="YB381" s="35"/>
      <c r="YC381" s="35"/>
      <c r="YD381" s="35"/>
      <c r="YE381" s="35"/>
      <c r="YF381" s="35"/>
      <c r="YG381" s="35"/>
      <c r="YH381" s="35"/>
      <c r="YI381" s="35"/>
      <c r="YJ381" s="35"/>
      <c r="YK381" s="35"/>
      <c r="YL381" s="35"/>
      <c r="YM381" s="35"/>
      <c r="YN381" s="35"/>
      <c r="YO381" s="35"/>
      <c r="YP381" s="35"/>
      <c r="YQ381" s="35"/>
      <c r="YR381" s="35"/>
      <c r="YS381" s="35"/>
      <c r="YT381" s="35"/>
      <c r="YU381" s="35"/>
      <c r="YV381" s="35"/>
      <c r="YW381" s="35"/>
      <c r="YX381" s="35"/>
      <c r="YY381" s="35"/>
      <c r="YZ381" s="35"/>
      <c r="ZA381" s="35"/>
      <c r="ZB381" s="35"/>
      <c r="ZC381" s="35"/>
      <c r="ZD381" s="35"/>
      <c r="ZE381" s="35"/>
      <c r="ZF381" s="35"/>
      <c r="ZG381" s="35"/>
      <c r="ZH381" s="35"/>
      <c r="ZI381" s="35"/>
      <c r="ZJ381" s="35"/>
      <c r="ZK381" s="35"/>
      <c r="ZL381" s="35"/>
      <c r="ZM381" s="35"/>
      <c r="ZN381" s="35"/>
      <c r="ZO381" s="35"/>
      <c r="ZP381" s="35"/>
      <c r="ZQ381" s="35"/>
      <c r="ZR381" s="35"/>
      <c r="ZS381" s="35"/>
      <c r="ZT381" s="35"/>
      <c r="ZU381" s="35"/>
      <c r="ZV381" s="35"/>
      <c r="ZW381" s="35"/>
      <c r="ZX381" s="35"/>
      <c r="ZY381" s="35"/>
      <c r="ZZ381" s="35"/>
      <c r="AAA381" s="35"/>
      <c r="AAB381" s="35"/>
      <c r="AAC381" s="35"/>
      <c r="AAD381" s="35"/>
      <c r="AAE381" s="35"/>
      <c r="AAF381" s="35"/>
      <c r="AAG381" s="35"/>
      <c r="AAH381" s="35"/>
      <c r="AAI381" s="35"/>
      <c r="AAJ381" s="35"/>
      <c r="AAK381" s="35"/>
      <c r="AAL381" s="35"/>
      <c r="AAM381" s="35"/>
      <c r="AAN381" s="35"/>
      <c r="AAO381" s="35"/>
      <c r="AAP381" s="35"/>
      <c r="AAQ381" s="35"/>
      <c r="AAR381" s="35"/>
      <c r="AAS381" s="35"/>
      <c r="AAT381" s="35"/>
      <c r="AAU381" s="35"/>
      <c r="AAV381" s="35"/>
      <c r="AAW381" s="35"/>
      <c r="AAX381" s="35"/>
      <c r="AAY381" s="35"/>
      <c r="AAZ381" s="35"/>
      <c r="ABA381" s="35"/>
      <c r="ABB381" s="35"/>
      <c r="ABC381" s="35"/>
      <c r="ABD381" s="35"/>
      <c r="ABE381" s="35"/>
      <c r="ABF381" s="35"/>
      <c r="ABG381" s="35"/>
      <c r="ABH381" s="35"/>
      <c r="ABI381" s="35"/>
      <c r="ABJ381" s="35"/>
      <c r="ABK381" s="35"/>
      <c r="ABL381" s="35"/>
      <c r="ABM381" s="35"/>
      <c r="ABN381" s="35"/>
      <c r="ABO381" s="35"/>
      <c r="ABP381" s="35"/>
      <c r="ABQ381" s="35"/>
      <c r="ABR381" s="35"/>
      <c r="ABS381" s="35"/>
      <c r="ABT381" s="35"/>
      <c r="ABU381" s="35"/>
      <c r="ABV381" s="35"/>
      <c r="ABW381" s="35"/>
      <c r="ABX381" s="35"/>
      <c r="ABY381" s="35"/>
      <c r="ABZ381" s="35"/>
      <c r="ACA381" s="35"/>
      <c r="ACB381" s="35"/>
      <c r="ACC381" s="35"/>
      <c r="ACD381" s="35"/>
      <c r="ACE381" s="35"/>
      <c r="ACF381" s="35"/>
      <c r="ACG381" s="35"/>
      <c r="ACH381" s="35"/>
      <c r="ACI381" s="35"/>
      <c r="ACJ381" s="35"/>
      <c r="ACK381" s="35"/>
      <c r="ACL381" s="35"/>
      <c r="ACM381" s="35"/>
      <c r="ACN381" s="35"/>
      <c r="ACO381" s="35"/>
      <c r="ACP381" s="35"/>
      <c r="ACQ381" s="35"/>
      <c r="ACR381" s="35"/>
      <c r="ACS381" s="35"/>
      <c r="ACT381" s="35"/>
      <c r="ACU381" s="35"/>
      <c r="ACV381" s="35"/>
      <c r="ACW381" s="35"/>
      <c r="ACX381" s="35"/>
      <c r="ACY381" s="35"/>
      <c r="ACZ381" s="35"/>
      <c r="ADA381" s="35"/>
      <c r="ADB381" s="35"/>
      <c r="ADC381" s="35"/>
      <c r="ADD381" s="35"/>
      <c r="ADE381" s="35"/>
      <c r="ADF381" s="35"/>
      <c r="ADG381" s="35"/>
      <c r="ADH381" s="35"/>
      <c r="ADI381" s="35"/>
      <c r="ADJ381" s="35"/>
      <c r="ADK381" s="35"/>
      <c r="ADL381" s="35"/>
      <c r="ADM381" s="35"/>
      <c r="ADN381" s="35"/>
      <c r="ADO381" s="35"/>
      <c r="ADP381" s="35"/>
      <c r="ADQ381" s="35"/>
      <c r="ADR381" s="35"/>
      <c r="ADS381" s="35"/>
      <c r="ADT381" s="35"/>
      <c r="ADU381" s="35"/>
      <c r="ADV381" s="35"/>
      <c r="ADW381" s="35"/>
      <c r="ADX381" s="35"/>
      <c r="ADY381" s="35"/>
      <c r="ADZ381" s="35"/>
      <c r="AEA381" s="35"/>
      <c r="AEB381" s="35"/>
      <c r="AEC381" s="35"/>
      <c r="AED381" s="35"/>
      <c r="AEE381" s="35"/>
      <c r="AEF381" s="35"/>
      <c r="AEG381" s="35"/>
      <c r="AEH381" s="35"/>
      <c r="AEI381" s="35"/>
      <c r="AEJ381" s="35"/>
      <c r="AEK381" s="35"/>
      <c r="AEL381" s="35"/>
      <c r="AEM381" s="35"/>
      <c r="AEN381" s="35"/>
      <c r="AEO381" s="35"/>
      <c r="AEP381" s="35"/>
      <c r="AEQ381" s="35"/>
      <c r="AER381" s="35"/>
      <c r="AES381" s="35"/>
      <c r="AET381" s="35"/>
      <c r="AEU381" s="35"/>
      <c r="AEV381" s="35"/>
      <c r="AEW381" s="35"/>
      <c r="AEX381" s="35"/>
      <c r="AEY381" s="35"/>
      <c r="AEZ381" s="35"/>
      <c r="AFA381" s="35"/>
      <c r="AFB381" s="35"/>
      <c r="AFC381" s="35"/>
      <c r="AFD381" s="35"/>
      <c r="AFE381" s="35"/>
      <c r="AFF381" s="35"/>
      <c r="AFG381" s="35"/>
      <c r="AFH381" s="35"/>
      <c r="AFI381" s="35"/>
      <c r="AFJ381" s="35"/>
      <c r="AFK381" s="35"/>
      <c r="AFL381" s="35"/>
      <c r="AFM381" s="35"/>
      <c r="AFN381" s="35"/>
      <c r="AFO381" s="35"/>
      <c r="AFP381" s="35"/>
      <c r="AFQ381" s="35"/>
      <c r="AFR381" s="35"/>
      <c r="AFS381" s="35"/>
      <c r="AFT381" s="35"/>
      <c r="AFU381" s="35"/>
      <c r="AFV381" s="35"/>
      <c r="AFW381" s="35"/>
      <c r="AFX381" s="35"/>
      <c r="AFY381" s="35"/>
      <c r="AFZ381" s="35"/>
      <c r="AGA381" s="35"/>
      <c r="AGB381" s="35"/>
      <c r="AGC381" s="35"/>
      <c r="AGD381" s="35"/>
      <c r="AGE381" s="35"/>
      <c r="AGF381" s="35"/>
      <c r="AGG381" s="35"/>
      <c r="AGH381" s="35"/>
      <c r="AGI381" s="35"/>
      <c r="AGJ381" s="35"/>
      <c r="AGK381" s="35"/>
      <c r="AGL381" s="35"/>
      <c r="AGM381" s="35"/>
      <c r="AGN381" s="35"/>
      <c r="AGO381" s="35"/>
      <c r="AGP381" s="35"/>
      <c r="AGQ381" s="35"/>
      <c r="AGR381" s="35"/>
      <c r="AGS381" s="35"/>
      <c r="AGT381" s="35"/>
      <c r="AGU381" s="35"/>
      <c r="AGV381" s="35"/>
      <c r="AGW381" s="35"/>
      <c r="AGX381" s="35"/>
      <c r="AGY381" s="35"/>
      <c r="AGZ381" s="35"/>
      <c r="AHA381" s="35"/>
      <c r="AHB381" s="35"/>
      <c r="AHC381" s="35"/>
      <c r="AHD381" s="35"/>
      <c r="AHE381" s="35"/>
      <c r="AHF381" s="35"/>
      <c r="AHG381" s="35"/>
      <c r="AHH381" s="35"/>
      <c r="AHI381" s="35"/>
      <c r="AHJ381" s="35"/>
      <c r="AHK381" s="35"/>
      <c r="AHL381" s="35"/>
      <c r="AHM381" s="35"/>
      <c r="AHN381" s="35"/>
      <c r="AHO381" s="35"/>
      <c r="AHP381" s="35"/>
      <c r="AHQ381" s="35"/>
      <c r="AHR381" s="35"/>
      <c r="AHS381" s="35"/>
      <c r="AHT381" s="35"/>
      <c r="AHU381" s="35"/>
      <c r="AHV381" s="35"/>
      <c r="AHW381" s="35"/>
      <c r="AHX381" s="35"/>
      <c r="AHY381" s="35"/>
      <c r="AHZ381" s="35"/>
      <c r="AIA381" s="35"/>
      <c r="AIB381" s="35"/>
      <c r="AIC381" s="35"/>
      <c r="AID381" s="35"/>
      <c r="AIE381" s="35"/>
      <c r="AIF381" s="35"/>
      <c r="AIG381" s="35"/>
      <c r="AIH381" s="35"/>
      <c r="AII381" s="35"/>
      <c r="AIJ381" s="35"/>
      <c r="AIK381" s="35"/>
      <c r="AIL381" s="35"/>
      <c r="AIM381" s="35"/>
      <c r="AIN381" s="35"/>
      <c r="AIO381" s="35"/>
      <c r="AIP381" s="35"/>
      <c r="AIQ381" s="35"/>
      <c r="AIR381" s="35"/>
      <c r="AIS381" s="35"/>
      <c r="AIT381" s="35"/>
      <c r="AIU381" s="35"/>
      <c r="AIV381" s="35"/>
      <c r="AIW381" s="35"/>
      <c r="AIX381" s="35"/>
      <c r="AIY381" s="35"/>
      <c r="AIZ381" s="35"/>
      <c r="AJA381" s="35"/>
      <c r="AJB381" s="35"/>
      <c r="AJC381" s="35"/>
      <c r="AJD381" s="35"/>
      <c r="AJE381" s="35"/>
      <c r="AJF381" s="35"/>
      <c r="AJG381" s="35"/>
      <c r="AJH381" s="35"/>
      <c r="AJI381" s="35"/>
      <c r="AJJ381" s="35"/>
      <c r="AJK381" s="35"/>
      <c r="AJL381" s="35"/>
      <c r="AJM381" s="35"/>
      <c r="AJN381" s="35"/>
      <c r="AJO381" s="35"/>
      <c r="AJP381" s="35"/>
      <c r="AJQ381" s="35"/>
      <c r="AJR381" s="35"/>
      <c r="AJS381" s="35"/>
      <c r="AJT381" s="35"/>
      <c r="AJU381" s="35"/>
      <c r="AJV381" s="35"/>
      <c r="AJW381" s="35"/>
      <c r="AJX381" s="35"/>
      <c r="AJY381" s="35"/>
      <c r="AJZ381" s="35"/>
      <c r="AKA381" s="35"/>
      <c r="AKB381" s="35"/>
      <c r="AKC381" s="35"/>
      <c r="AKD381" s="35"/>
      <c r="AKE381" s="35"/>
      <c r="AKF381" s="35"/>
      <c r="AKG381" s="35"/>
      <c r="AKH381" s="35"/>
      <c r="AKI381" s="35"/>
      <c r="AKJ381" s="35"/>
      <c r="AKK381" s="35"/>
      <c r="AKL381" s="35"/>
      <c r="AKM381" s="35"/>
      <c r="AKN381" s="35"/>
      <c r="AKO381" s="35"/>
      <c r="AKP381" s="35"/>
      <c r="AKQ381" s="35"/>
      <c r="AKR381" s="35"/>
      <c r="AKS381" s="35"/>
      <c r="AKT381" s="35"/>
      <c r="AKU381" s="35"/>
      <c r="AKV381" s="35"/>
      <c r="AKW381" s="35"/>
      <c r="AKX381" s="35"/>
      <c r="AKY381" s="35"/>
      <c r="AKZ381" s="35"/>
      <c r="ALA381" s="35"/>
      <c r="ALB381" s="35"/>
      <c r="ALC381" s="35"/>
      <c r="ALD381" s="35"/>
      <c r="ALE381" s="35"/>
      <c r="ALF381" s="35"/>
      <c r="ALG381" s="35"/>
      <c r="ALH381" s="35"/>
      <c r="ALI381" s="35"/>
      <c r="ALJ381" s="35"/>
      <c r="ALK381" s="35"/>
      <c r="ALL381" s="35"/>
      <c r="ALM381" s="35"/>
      <c r="ALN381" s="35"/>
      <c r="ALO381" s="35"/>
      <c r="ALP381" s="35"/>
      <c r="ALQ381" s="35"/>
      <c r="ALR381" s="35"/>
      <c r="ALS381" s="35"/>
      <c r="ALT381" s="35"/>
      <c r="ALU381" s="35"/>
      <c r="ALV381" s="35"/>
      <c r="ALW381" s="35"/>
      <c r="ALX381" s="35"/>
      <c r="ALY381" s="35"/>
      <c r="ALZ381" s="35"/>
      <c r="AMA381" s="35"/>
    </row>
    <row r="382" spans="14:1015">
      <c r="N382" s="3">
        <f>Y382*info!T$4+AC382*info!T$5+AG382*info!T$6+AK382*info!T$7+N381</f>
        <v>13.331399999999984</v>
      </c>
      <c r="P382" s="45">
        <v>342</v>
      </c>
      <c r="Q382" s="131"/>
      <c r="R382" s="131"/>
      <c r="S382" s="161">
        <f t="shared" si="189"/>
        <v>6.7643083003952595E-2</v>
      </c>
      <c r="T382" s="169">
        <f>AA381*$AA$30*$AA$34*(1-$AA$32)+AE381*$AE$30*$AE$34*(1-$AE$32)+AI381*$AI$30*$AI$34*(1-$AI$32)+AM381*$AM$30*$AM$34*(1-$AM$32)+AQ381*$AQ$30*$AQ$34*(1-$AQ$32)+AU381*$AU$30*$AU$34*(1-$AU$32)+Q382-R382+AW381+AX381+Advance!G356</f>
        <v>0.66420000000000057</v>
      </c>
      <c r="U382" s="132">
        <f t="shared" si="198"/>
        <v>0</v>
      </c>
      <c r="V382" s="165">
        <f t="shared" si="177"/>
        <v>0.66420000000000057</v>
      </c>
      <c r="W382" s="166">
        <f t="shared" si="190"/>
        <v>26.315999999999999</v>
      </c>
      <c r="X382" s="49"/>
      <c r="Y382" s="42">
        <f t="shared" si="169"/>
        <v>0</v>
      </c>
      <c r="Z382" s="46">
        <f t="shared" si="191"/>
        <v>0</v>
      </c>
      <c r="AA382" s="47">
        <f t="shared" si="178"/>
        <v>50</v>
      </c>
      <c r="AB382" s="48">
        <f t="shared" si="179"/>
        <v>0.66420000000000057</v>
      </c>
      <c r="AC382" s="49">
        <f t="shared" si="180"/>
        <v>10</v>
      </c>
      <c r="AD382" s="46">
        <f t="shared" si="192"/>
        <v>-10</v>
      </c>
      <c r="AE382" s="46">
        <f t="shared" si="181"/>
        <v>100</v>
      </c>
      <c r="AF382" s="50">
        <f t="shared" si="170"/>
        <v>0.54420000000000057</v>
      </c>
      <c r="AG382" s="42">
        <f t="shared" si="193"/>
        <v>6</v>
      </c>
      <c r="AH382" s="46">
        <f t="shared" si="194"/>
        <v>-6</v>
      </c>
      <c r="AI382" s="46">
        <f t="shared" si="182"/>
        <v>200</v>
      </c>
      <c r="AJ382" s="50">
        <f t="shared" si="171"/>
        <v>0.40020000000000056</v>
      </c>
      <c r="AK382" s="42">
        <f t="shared" si="183"/>
        <v>11</v>
      </c>
      <c r="AL382" s="46">
        <f t="shared" si="195"/>
        <v>-11</v>
      </c>
      <c r="AM382" s="46">
        <f t="shared" si="184"/>
        <v>556</v>
      </c>
      <c r="AN382" s="50">
        <f t="shared" si="172"/>
        <v>4.2000000000005921E-3</v>
      </c>
      <c r="AO382" s="42">
        <f t="shared" si="185"/>
        <v>0</v>
      </c>
      <c r="AP382" s="46">
        <f t="shared" si="196"/>
        <v>0</v>
      </c>
      <c r="AQ382" s="46">
        <f t="shared" si="186"/>
        <v>0</v>
      </c>
      <c r="AR382" s="50">
        <f t="shared" si="173"/>
        <v>4.2000000000005921E-3</v>
      </c>
      <c r="AS382" s="42">
        <f t="shared" si="187"/>
        <v>0</v>
      </c>
      <c r="AT382" s="46">
        <f t="shared" si="197"/>
        <v>0</v>
      </c>
      <c r="AU382" s="46">
        <f t="shared" si="188"/>
        <v>0</v>
      </c>
      <c r="AV382" s="51">
        <f t="shared" si="174"/>
        <v>4.2000000000005921E-3</v>
      </c>
      <c r="AW382" s="42">
        <f t="shared" si="175"/>
        <v>0</v>
      </c>
      <c r="AX382" s="43">
        <f t="shared" si="176"/>
        <v>4.2000000000005921E-3</v>
      </c>
      <c r="AY382" s="42">
        <f t="shared" si="199"/>
        <v>906</v>
      </c>
      <c r="AZ382" s="52">
        <f t="shared" si="200"/>
        <v>26.315999999999999</v>
      </c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  <c r="QN382" s="35"/>
      <c r="QO382" s="35"/>
      <c r="QP382" s="35"/>
      <c r="QQ382" s="35"/>
      <c r="QR382" s="35"/>
      <c r="QS382" s="35"/>
      <c r="QT382" s="35"/>
      <c r="QU382" s="35"/>
      <c r="QV382" s="35"/>
      <c r="QW382" s="35"/>
      <c r="QX382" s="35"/>
      <c r="QY382" s="35"/>
      <c r="QZ382" s="35"/>
      <c r="RA382" s="35"/>
      <c r="RB382" s="35"/>
      <c r="RC382" s="35"/>
      <c r="RD382" s="35"/>
      <c r="RE382" s="35"/>
      <c r="RF382" s="35"/>
      <c r="RG382" s="35"/>
      <c r="RH382" s="35"/>
      <c r="RI382" s="35"/>
      <c r="RJ382" s="35"/>
      <c r="RK382" s="35"/>
      <c r="RL382" s="35"/>
      <c r="RM382" s="35"/>
      <c r="RN382" s="35"/>
      <c r="RO382" s="35"/>
      <c r="RP382" s="35"/>
      <c r="RQ382" s="35"/>
      <c r="RR382" s="35"/>
      <c r="RS382" s="35"/>
      <c r="RT382" s="35"/>
      <c r="RU382" s="35"/>
      <c r="RV382" s="35"/>
      <c r="RW382" s="35"/>
      <c r="RX382" s="35"/>
      <c r="RY382" s="35"/>
      <c r="RZ382" s="35"/>
      <c r="SA382" s="35"/>
      <c r="SB382" s="35"/>
      <c r="SC382" s="35"/>
      <c r="SD382" s="35"/>
      <c r="SE382" s="35"/>
      <c r="SF382" s="35"/>
      <c r="SG382" s="35"/>
      <c r="SH382" s="35"/>
      <c r="SI382" s="35"/>
      <c r="SJ382" s="35"/>
      <c r="SK382" s="35"/>
      <c r="SL382" s="35"/>
      <c r="SM382" s="35"/>
      <c r="SN382" s="35"/>
      <c r="SO382" s="35"/>
      <c r="SP382" s="35"/>
      <c r="SQ382" s="35"/>
      <c r="SR382" s="35"/>
      <c r="SS382" s="35"/>
      <c r="ST382" s="35"/>
      <c r="SU382" s="35"/>
      <c r="SV382" s="35"/>
      <c r="SW382" s="35"/>
      <c r="SX382" s="35"/>
      <c r="SY382" s="35"/>
      <c r="SZ382" s="35"/>
      <c r="TA382" s="35"/>
      <c r="TB382" s="35"/>
      <c r="TC382" s="35"/>
      <c r="TD382" s="35"/>
      <c r="TE382" s="35"/>
      <c r="TF382" s="35"/>
      <c r="TG382" s="35"/>
      <c r="TH382" s="35"/>
      <c r="TI382" s="35"/>
      <c r="TJ382" s="35"/>
      <c r="TK382" s="35"/>
      <c r="TL382" s="35"/>
      <c r="TM382" s="35"/>
      <c r="TN382" s="35"/>
      <c r="TO382" s="35"/>
      <c r="TP382" s="35"/>
      <c r="TQ382" s="35"/>
      <c r="TR382" s="35"/>
      <c r="TS382" s="35"/>
      <c r="TT382" s="35"/>
      <c r="TU382" s="35"/>
      <c r="TV382" s="35"/>
      <c r="TW382" s="35"/>
      <c r="TX382" s="35"/>
      <c r="TY382" s="35"/>
      <c r="TZ382" s="35"/>
      <c r="UA382" s="35"/>
      <c r="UB382" s="35"/>
      <c r="UC382" s="35"/>
      <c r="UD382" s="35"/>
      <c r="UE382" s="35"/>
      <c r="UF382" s="35"/>
      <c r="UG382" s="35"/>
      <c r="UH382" s="35"/>
      <c r="UI382" s="35"/>
      <c r="UJ382" s="35"/>
      <c r="UK382" s="35"/>
      <c r="UL382" s="35"/>
      <c r="UM382" s="35"/>
      <c r="UN382" s="35"/>
      <c r="UO382" s="35"/>
      <c r="UP382" s="35"/>
      <c r="UQ382" s="35"/>
      <c r="UR382" s="35"/>
      <c r="US382" s="35"/>
      <c r="UT382" s="35"/>
      <c r="UU382" s="35"/>
      <c r="UV382" s="35"/>
      <c r="UW382" s="35"/>
      <c r="UX382" s="35"/>
      <c r="UY382" s="35"/>
      <c r="UZ382" s="35"/>
      <c r="VA382" s="35"/>
      <c r="VB382" s="35"/>
      <c r="VC382" s="35"/>
      <c r="VD382" s="35"/>
      <c r="VE382" s="35"/>
      <c r="VF382" s="35"/>
      <c r="VG382" s="35"/>
      <c r="VH382" s="35"/>
      <c r="VI382" s="35"/>
      <c r="VJ382" s="35"/>
      <c r="VK382" s="35"/>
      <c r="VL382" s="35"/>
      <c r="VM382" s="35"/>
      <c r="VN382" s="35"/>
      <c r="VO382" s="35"/>
      <c r="VP382" s="35"/>
      <c r="VQ382" s="35"/>
      <c r="VR382" s="35"/>
      <c r="VS382" s="35"/>
      <c r="VT382" s="35"/>
      <c r="VU382" s="35"/>
      <c r="VV382" s="35"/>
      <c r="VW382" s="35"/>
      <c r="VX382" s="35"/>
      <c r="VY382" s="35"/>
      <c r="VZ382" s="35"/>
      <c r="WA382" s="35"/>
      <c r="WB382" s="35"/>
      <c r="WC382" s="35"/>
      <c r="WD382" s="35"/>
      <c r="WE382" s="35"/>
      <c r="WF382" s="35"/>
      <c r="WG382" s="35"/>
      <c r="WH382" s="35"/>
      <c r="WI382" s="35"/>
      <c r="WJ382" s="35"/>
      <c r="WK382" s="35"/>
      <c r="WL382" s="35"/>
      <c r="WM382" s="35"/>
      <c r="WN382" s="35"/>
      <c r="WO382" s="35"/>
      <c r="WP382" s="35"/>
      <c r="WQ382" s="35"/>
      <c r="WR382" s="35"/>
      <c r="WS382" s="35"/>
      <c r="WT382" s="35"/>
      <c r="WU382" s="35"/>
      <c r="WV382" s="35"/>
      <c r="WW382" s="35"/>
      <c r="WX382" s="35"/>
      <c r="WY382" s="35"/>
      <c r="WZ382" s="35"/>
      <c r="XA382" s="35"/>
      <c r="XB382" s="35"/>
      <c r="XC382" s="35"/>
      <c r="XD382" s="35"/>
      <c r="XE382" s="35"/>
      <c r="XF382" s="35"/>
      <c r="XG382" s="35"/>
      <c r="XH382" s="35"/>
      <c r="XI382" s="35"/>
      <c r="XJ382" s="35"/>
      <c r="XK382" s="35"/>
      <c r="XL382" s="35"/>
      <c r="XM382" s="35"/>
      <c r="XN382" s="35"/>
      <c r="XO382" s="35"/>
      <c r="XP382" s="35"/>
      <c r="XQ382" s="35"/>
      <c r="XR382" s="35"/>
      <c r="XS382" s="35"/>
      <c r="XT382" s="35"/>
      <c r="XU382" s="35"/>
      <c r="XV382" s="35"/>
      <c r="XW382" s="35"/>
      <c r="XX382" s="35"/>
      <c r="XY382" s="35"/>
      <c r="XZ382" s="35"/>
      <c r="YA382" s="35"/>
      <c r="YB382" s="35"/>
      <c r="YC382" s="35"/>
      <c r="YD382" s="35"/>
      <c r="YE382" s="35"/>
      <c r="YF382" s="35"/>
      <c r="YG382" s="35"/>
      <c r="YH382" s="35"/>
      <c r="YI382" s="35"/>
      <c r="YJ382" s="35"/>
      <c r="YK382" s="35"/>
      <c r="YL382" s="35"/>
      <c r="YM382" s="35"/>
      <c r="YN382" s="35"/>
      <c r="YO382" s="35"/>
      <c r="YP382" s="35"/>
      <c r="YQ382" s="35"/>
      <c r="YR382" s="35"/>
      <c r="YS382" s="35"/>
      <c r="YT382" s="35"/>
      <c r="YU382" s="35"/>
      <c r="YV382" s="35"/>
      <c r="YW382" s="35"/>
      <c r="YX382" s="35"/>
      <c r="YY382" s="35"/>
      <c r="YZ382" s="35"/>
      <c r="ZA382" s="35"/>
      <c r="ZB382" s="35"/>
      <c r="ZC382" s="35"/>
      <c r="ZD382" s="35"/>
      <c r="ZE382" s="35"/>
      <c r="ZF382" s="35"/>
      <c r="ZG382" s="35"/>
      <c r="ZH382" s="35"/>
      <c r="ZI382" s="35"/>
      <c r="ZJ382" s="35"/>
      <c r="ZK382" s="35"/>
      <c r="ZL382" s="35"/>
      <c r="ZM382" s="35"/>
      <c r="ZN382" s="35"/>
      <c r="ZO382" s="35"/>
      <c r="ZP382" s="35"/>
      <c r="ZQ382" s="35"/>
      <c r="ZR382" s="35"/>
      <c r="ZS382" s="35"/>
      <c r="ZT382" s="35"/>
      <c r="ZU382" s="35"/>
      <c r="ZV382" s="35"/>
      <c r="ZW382" s="35"/>
      <c r="ZX382" s="35"/>
      <c r="ZY382" s="35"/>
      <c r="ZZ382" s="35"/>
      <c r="AAA382" s="35"/>
      <c r="AAB382" s="35"/>
      <c r="AAC382" s="35"/>
      <c r="AAD382" s="35"/>
      <c r="AAE382" s="35"/>
      <c r="AAF382" s="35"/>
      <c r="AAG382" s="35"/>
      <c r="AAH382" s="35"/>
      <c r="AAI382" s="35"/>
      <c r="AAJ382" s="35"/>
      <c r="AAK382" s="35"/>
      <c r="AAL382" s="35"/>
      <c r="AAM382" s="35"/>
      <c r="AAN382" s="35"/>
      <c r="AAO382" s="35"/>
      <c r="AAP382" s="35"/>
      <c r="AAQ382" s="35"/>
      <c r="AAR382" s="35"/>
      <c r="AAS382" s="35"/>
      <c r="AAT382" s="35"/>
      <c r="AAU382" s="35"/>
      <c r="AAV382" s="35"/>
      <c r="AAW382" s="35"/>
      <c r="AAX382" s="35"/>
      <c r="AAY382" s="35"/>
      <c r="AAZ382" s="35"/>
      <c r="ABA382" s="35"/>
      <c r="ABB382" s="35"/>
      <c r="ABC382" s="35"/>
      <c r="ABD382" s="35"/>
      <c r="ABE382" s="35"/>
      <c r="ABF382" s="35"/>
      <c r="ABG382" s="35"/>
      <c r="ABH382" s="35"/>
      <c r="ABI382" s="35"/>
      <c r="ABJ382" s="35"/>
      <c r="ABK382" s="35"/>
      <c r="ABL382" s="35"/>
      <c r="ABM382" s="35"/>
      <c r="ABN382" s="35"/>
      <c r="ABO382" s="35"/>
      <c r="ABP382" s="35"/>
      <c r="ABQ382" s="35"/>
      <c r="ABR382" s="35"/>
      <c r="ABS382" s="35"/>
      <c r="ABT382" s="35"/>
      <c r="ABU382" s="35"/>
      <c r="ABV382" s="35"/>
      <c r="ABW382" s="35"/>
      <c r="ABX382" s="35"/>
      <c r="ABY382" s="35"/>
      <c r="ABZ382" s="35"/>
      <c r="ACA382" s="35"/>
      <c r="ACB382" s="35"/>
      <c r="ACC382" s="35"/>
      <c r="ACD382" s="35"/>
      <c r="ACE382" s="35"/>
      <c r="ACF382" s="35"/>
      <c r="ACG382" s="35"/>
      <c r="ACH382" s="35"/>
      <c r="ACI382" s="35"/>
      <c r="ACJ382" s="35"/>
      <c r="ACK382" s="35"/>
      <c r="ACL382" s="35"/>
      <c r="ACM382" s="35"/>
      <c r="ACN382" s="35"/>
      <c r="ACO382" s="35"/>
      <c r="ACP382" s="35"/>
      <c r="ACQ382" s="35"/>
      <c r="ACR382" s="35"/>
      <c r="ACS382" s="35"/>
      <c r="ACT382" s="35"/>
      <c r="ACU382" s="35"/>
      <c r="ACV382" s="35"/>
      <c r="ACW382" s="35"/>
      <c r="ACX382" s="35"/>
      <c r="ACY382" s="35"/>
      <c r="ACZ382" s="35"/>
      <c r="ADA382" s="35"/>
      <c r="ADB382" s="35"/>
      <c r="ADC382" s="35"/>
      <c r="ADD382" s="35"/>
      <c r="ADE382" s="35"/>
      <c r="ADF382" s="35"/>
      <c r="ADG382" s="35"/>
      <c r="ADH382" s="35"/>
      <c r="ADI382" s="35"/>
      <c r="ADJ382" s="35"/>
      <c r="ADK382" s="35"/>
      <c r="ADL382" s="35"/>
      <c r="ADM382" s="35"/>
      <c r="ADN382" s="35"/>
      <c r="ADO382" s="35"/>
      <c r="ADP382" s="35"/>
      <c r="ADQ382" s="35"/>
      <c r="ADR382" s="35"/>
      <c r="ADS382" s="35"/>
      <c r="ADT382" s="35"/>
      <c r="ADU382" s="35"/>
      <c r="ADV382" s="35"/>
      <c r="ADW382" s="35"/>
      <c r="ADX382" s="35"/>
      <c r="ADY382" s="35"/>
      <c r="ADZ382" s="35"/>
      <c r="AEA382" s="35"/>
      <c r="AEB382" s="35"/>
      <c r="AEC382" s="35"/>
      <c r="AED382" s="35"/>
      <c r="AEE382" s="35"/>
      <c r="AEF382" s="35"/>
      <c r="AEG382" s="35"/>
      <c r="AEH382" s="35"/>
      <c r="AEI382" s="35"/>
      <c r="AEJ382" s="35"/>
      <c r="AEK382" s="35"/>
      <c r="AEL382" s="35"/>
      <c r="AEM382" s="35"/>
      <c r="AEN382" s="35"/>
      <c r="AEO382" s="35"/>
      <c r="AEP382" s="35"/>
      <c r="AEQ382" s="35"/>
      <c r="AER382" s="35"/>
      <c r="AES382" s="35"/>
      <c r="AET382" s="35"/>
      <c r="AEU382" s="35"/>
      <c r="AEV382" s="35"/>
      <c r="AEW382" s="35"/>
      <c r="AEX382" s="35"/>
      <c r="AEY382" s="35"/>
      <c r="AEZ382" s="35"/>
      <c r="AFA382" s="35"/>
      <c r="AFB382" s="35"/>
      <c r="AFC382" s="35"/>
      <c r="AFD382" s="35"/>
      <c r="AFE382" s="35"/>
      <c r="AFF382" s="35"/>
      <c r="AFG382" s="35"/>
      <c r="AFH382" s="35"/>
      <c r="AFI382" s="35"/>
      <c r="AFJ382" s="35"/>
      <c r="AFK382" s="35"/>
      <c r="AFL382" s="35"/>
      <c r="AFM382" s="35"/>
      <c r="AFN382" s="35"/>
      <c r="AFO382" s="35"/>
      <c r="AFP382" s="35"/>
      <c r="AFQ382" s="35"/>
      <c r="AFR382" s="35"/>
      <c r="AFS382" s="35"/>
      <c r="AFT382" s="35"/>
      <c r="AFU382" s="35"/>
      <c r="AFV382" s="35"/>
      <c r="AFW382" s="35"/>
      <c r="AFX382" s="35"/>
      <c r="AFY382" s="35"/>
      <c r="AFZ382" s="35"/>
      <c r="AGA382" s="35"/>
      <c r="AGB382" s="35"/>
      <c r="AGC382" s="35"/>
      <c r="AGD382" s="35"/>
      <c r="AGE382" s="35"/>
      <c r="AGF382" s="35"/>
      <c r="AGG382" s="35"/>
      <c r="AGH382" s="35"/>
      <c r="AGI382" s="35"/>
      <c r="AGJ382" s="35"/>
      <c r="AGK382" s="35"/>
      <c r="AGL382" s="35"/>
      <c r="AGM382" s="35"/>
      <c r="AGN382" s="35"/>
      <c r="AGO382" s="35"/>
      <c r="AGP382" s="35"/>
      <c r="AGQ382" s="35"/>
      <c r="AGR382" s="35"/>
      <c r="AGS382" s="35"/>
      <c r="AGT382" s="35"/>
      <c r="AGU382" s="35"/>
      <c r="AGV382" s="35"/>
      <c r="AGW382" s="35"/>
      <c r="AGX382" s="35"/>
      <c r="AGY382" s="35"/>
      <c r="AGZ382" s="35"/>
      <c r="AHA382" s="35"/>
      <c r="AHB382" s="35"/>
      <c r="AHC382" s="35"/>
      <c r="AHD382" s="35"/>
      <c r="AHE382" s="35"/>
      <c r="AHF382" s="35"/>
      <c r="AHG382" s="35"/>
      <c r="AHH382" s="35"/>
      <c r="AHI382" s="35"/>
      <c r="AHJ382" s="35"/>
      <c r="AHK382" s="35"/>
      <c r="AHL382" s="35"/>
      <c r="AHM382" s="35"/>
      <c r="AHN382" s="35"/>
      <c r="AHO382" s="35"/>
      <c r="AHP382" s="35"/>
      <c r="AHQ382" s="35"/>
      <c r="AHR382" s="35"/>
      <c r="AHS382" s="35"/>
      <c r="AHT382" s="35"/>
      <c r="AHU382" s="35"/>
      <c r="AHV382" s="35"/>
      <c r="AHW382" s="35"/>
      <c r="AHX382" s="35"/>
      <c r="AHY382" s="35"/>
      <c r="AHZ382" s="35"/>
      <c r="AIA382" s="35"/>
      <c r="AIB382" s="35"/>
      <c r="AIC382" s="35"/>
      <c r="AID382" s="35"/>
      <c r="AIE382" s="35"/>
      <c r="AIF382" s="35"/>
      <c r="AIG382" s="35"/>
      <c r="AIH382" s="35"/>
      <c r="AII382" s="35"/>
      <c r="AIJ382" s="35"/>
      <c r="AIK382" s="35"/>
      <c r="AIL382" s="35"/>
      <c r="AIM382" s="35"/>
      <c r="AIN382" s="35"/>
      <c r="AIO382" s="35"/>
      <c r="AIP382" s="35"/>
      <c r="AIQ382" s="35"/>
      <c r="AIR382" s="35"/>
      <c r="AIS382" s="35"/>
      <c r="AIT382" s="35"/>
      <c r="AIU382" s="35"/>
      <c r="AIV382" s="35"/>
      <c r="AIW382" s="35"/>
      <c r="AIX382" s="35"/>
      <c r="AIY382" s="35"/>
      <c r="AIZ382" s="35"/>
      <c r="AJA382" s="35"/>
      <c r="AJB382" s="35"/>
      <c r="AJC382" s="35"/>
      <c r="AJD382" s="35"/>
      <c r="AJE382" s="35"/>
      <c r="AJF382" s="35"/>
      <c r="AJG382" s="35"/>
      <c r="AJH382" s="35"/>
      <c r="AJI382" s="35"/>
      <c r="AJJ382" s="35"/>
      <c r="AJK382" s="35"/>
      <c r="AJL382" s="35"/>
      <c r="AJM382" s="35"/>
      <c r="AJN382" s="35"/>
      <c r="AJO382" s="35"/>
      <c r="AJP382" s="35"/>
      <c r="AJQ382" s="35"/>
      <c r="AJR382" s="35"/>
      <c r="AJS382" s="35"/>
      <c r="AJT382" s="35"/>
      <c r="AJU382" s="35"/>
      <c r="AJV382" s="35"/>
      <c r="AJW382" s="35"/>
      <c r="AJX382" s="35"/>
      <c r="AJY382" s="35"/>
      <c r="AJZ382" s="35"/>
      <c r="AKA382" s="35"/>
      <c r="AKB382" s="35"/>
      <c r="AKC382" s="35"/>
      <c r="AKD382" s="35"/>
      <c r="AKE382" s="35"/>
      <c r="AKF382" s="35"/>
      <c r="AKG382" s="35"/>
      <c r="AKH382" s="35"/>
      <c r="AKI382" s="35"/>
      <c r="AKJ382" s="35"/>
      <c r="AKK382" s="35"/>
      <c r="AKL382" s="35"/>
      <c r="AKM382" s="35"/>
      <c r="AKN382" s="35"/>
      <c r="AKO382" s="35"/>
      <c r="AKP382" s="35"/>
      <c r="AKQ382" s="35"/>
      <c r="AKR382" s="35"/>
      <c r="AKS382" s="35"/>
      <c r="AKT382" s="35"/>
      <c r="AKU382" s="35"/>
      <c r="AKV382" s="35"/>
      <c r="AKW382" s="35"/>
      <c r="AKX382" s="35"/>
      <c r="AKY382" s="35"/>
      <c r="AKZ382" s="35"/>
      <c r="ALA382" s="35"/>
      <c r="ALB382" s="35"/>
      <c r="ALC382" s="35"/>
      <c r="ALD382" s="35"/>
      <c r="ALE382" s="35"/>
      <c r="ALF382" s="35"/>
      <c r="ALG382" s="35"/>
      <c r="ALH382" s="35"/>
      <c r="ALI382" s="35"/>
      <c r="ALJ382" s="35"/>
      <c r="ALK382" s="35"/>
      <c r="ALL382" s="35"/>
      <c r="ALM382" s="35"/>
      <c r="ALN382" s="35"/>
      <c r="ALO382" s="35"/>
      <c r="ALP382" s="35"/>
      <c r="ALQ382" s="35"/>
      <c r="ALR382" s="35"/>
      <c r="ALS382" s="35"/>
      <c r="ALT382" s="35"/>
      <c r="ALU382" s="35"/>
      <c r="ALV382" s="35"/>
      <c r="ALW382" s="35"/>
      <c r="ALX382" s="35"/>
      <c r="ALY382" s="35"/>
      <c r="ALZ382" s="35"/>
      <c r="AMA382" s="35"/>
    </row>
    <row r="383" spans="14:1015">
      <c r="N383" s="3">
        <f>Y383*info!T$4+AC383*info!T$5+AG383*info!T$6+AK383*info!T$7+N382</f>
        <v>13.416599999999985</v>
      </c>
      <c r="P383" s="45">
        <v>343</v>
      </c>
      <c r="Q383" s="131"/>
      <c r="R383" s="131"/>
      <c r="S383" s="161">
        <f t="shared" si="189"/>
        <v>6.7643083003952595E-2</v>
      </c>
      <c r="T383" s="169">
        <f>AA382*$AA$30*$AA$34*(1-$AA$32)+AE382*$AE$30*$AE$34*(1-$AE$32)+AI382*$AI$30*$AI$34*(1-$AI$32)+AM382*$AM$30*$AM$34*(1-$AM$32)+AQ382*$AQ$30*$AQ$34*(1-$AQ$32)+AU382*$AU$30*$AU$34*(1-$AU$32)+Q383-R383+AW382+AX382+Advance!G357</f>
        <v>0.66210000000000058</v>
      </c>
      <c r="U383" s="132">
        <f t="shared" si="198"/>
        <v>0</v>
      </c>
      <c r="V383" s="165">
        <f t="shared" si="177"/>
        <v>0.66210000000000058</v>
      </c>
      <c r="W383" s="166">
        <f t="shared" si="190"/>
        <v>26.352</v>
      </c>
      <c r="X383" s="49"/>
      <c r="Y383" s="42">
        <f t="shared" si="169"/>
        <v>0</v>
      </c>
      <c r="Z383" s="46">
        <f t="shared" si="191"/>
        <v>0</v>
      </c>
      <c r="AA383" s="47">
        <f t="shared" si="178"/>
        <v>50</v>
      </c>
      <c r="AB383" s="48">
        <f t="shared" si="179"/>
        <v>0.66210000000000058</v>
      </c>
      <c r="AC383" s="49">
        <f t="shared" si="180"/>
        <v>10</v>
      </c>
      <c r="AD383" s="46">
        <f t="shared" si="192"/>
        <v>-10</v>
      </c>
      <c r="AE383" s="46">
        <f t="shared" si="181"/>
        <v>100</v>
      </c>
      <c r="AF383" s="50">
        <f t="shared" si="170"/>
        <v>0.54210000000000058</v>
      </c>
      <c r="AG383" s="42">
        <f t="shared" si="193"/>
        <v>6</v>
      </c>
      <c r="AH383" s="46">
        <f t="shared" si="194"/>
        <v>-6</v>
      </c>
      <c r="AI383" s="46">
        <f t="shared" si="182"/>
        <v>200</v>
      </c>
      <c r="AJ383" s="50">
        <f t="shared" si="171"/>
        <v>0.39810000000000056</v>
      </c>
      <c r="AK383" s="42">
        <f t="shared" si="183"/>
        <v>11</v>
      </c>
      <c r="AL383" s="46">
        <f t="shared" si="195"/>
        <v>-10</v>
      </c>
      <c r="AM383" s="46">
        <f t="shared" si="184"/>
        <v>557</v>
      </c>
      <c r="AN383" s="50">
        <f t="shared" si="172"/>
        <v>2.1000000000006014E-3</v>
      </c>
      <c r="AO383" s="42">
        <f t="shared" si="185"/>
        <v>0</v>
      </c>
      <c r="AP383" s="46">
        <f t="shared" si="196"/>
        <v>0</v>
      </c>
      <c r="AQ383" s="46">
        <f t="shared" si="186"/>
        <v>0</v>
      </c>
      <c r="AR383" s="50">
        <f t="shared" si="173"/>
        <v>2.1000000000006014E-3</v>
      </c>
      <c r="AS383" s="42">
        <f t="shared" si="187"/>
        <v>0</v>
      </c>
      <c r="AT383" s="46">
        <f t="shared" si="197"/>
        <v>0</v>
      </c>
      <c r="AU383" s="46">
        <f t="shared" si="188"/>
        <v>0</v>
      </c>
      <c r="AV383" s="51">
        <f t="shared" si="174"/>
        <v>2.1000000000006014E-3</v>
      </c>
      <c r="AW383" s="42">
        <f t="shared" si="175"/>
        <v>0</v>
      </c>
      <c r="AX383" s="43">
        <f t="shared" si="176"/>
        <v>2.1000000000006014E-3</v>
      </c>
      <c r="AY383" s="42">
        <f t="shared" si="199"/>
        <v>907</v>
      </c>
      <c r="AZ383" s="52">
        <f t="shared" si="200"/>
        <v>26.352</v>
      </c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  <c r="QN383" s="35"/>
      <c r="QO383" s="35"/>
      <c r="QP383" s="35"/>
      <c r="QQ383" s="35"/>
      <c r="QR383" s="35"/>
      <c r="QS383" s="35"/>
      <c r="QT383" s="35"/>
      <c r="QU383" s="35"/>
      <c r="QV383" s="35"/>
      <c r="QW383" s="35"/>
      <c r="QX383" s="35"/>
      <c r="QY383" s="35"/>
      <c r="QZ383" s="35"/>
      <c r="RA383" s="35"/>
      <c r="RB383" s="35"/>
      <c r="RC383" s="35"/>
      <c r="RD383" s="35"/>
      <c r="RE383" s="35"/>
      <c r="RF383" s="35"/>
      <c r="RG383" s="35"/>
      <c r="RH383" s="35"/>
      <c r="RI383" s="35"/>
      <c r="RJ383" s="35"/>
      <c r="RK383" s="35"/>
      <c r="RL383" s="35"/>
      <c r="RM383" s="35"/>
      <c r="RN383" s="35"/>
      <c r="RO383" s="35"/>
      <c r="RP383" s="35"/>
      <c r="RQ383" s="35"/>
      <c r="RR383" s="35"/>
      <c r="RS383" s="35"/>
      <c r="RT383" s="35"/>
      <c r="RU383" s="35"/>
      <c r="RV383" s="35"/>
      <c r="RW383" s="35"/>
      <c r="RX383" s="35"/>
      <c r="RY383" s="35"/>
      <c r="RZ383" s="35"/>
      <c r="SA383" s="35"/>
      <c r="SB383" s="35"/>
      <c r="SC383" s="35"/>
      <c r="SD383" s="35"/>
      <c r="SE383" s="35"/>
      <c r="SF383" s="35"/>
      <c r="SG383" s="35"/>
      <c r="SH383" s="35"/>
      <c r="SI383" s="35"/>
      <c r="SJ383" s="35"/>
      <c r="SK383" s="35"/>
      <c r="SL383" s="35"/>
      <c r="SM383" s="35"/>
      <c r="SN383" s="35"/>
      <c r="SO383" s="35"/>
      <c r="SP383" s="35"/>
      <c r="SQ383" s="35"/>
      <c r="SR383" s="35"/>
      <c r="SS383" s="35"/>
      <c r="ST383" s="35"/>
      <c r="SU383" s="35"/>
      <c r="SV383" s="35"/>
      <c r="SW383" s="35"/>
      <c r="SX383" s="35"/>
      <c r="SY383" s="35"/>
      <c r="SZ383" s="35"/>
      <c r="TA383" s="35"/>
      <c r="TB383" s="35"/>
      <c r="TC383" s="35"/>
      <c r="TD383" s="35"/>
      <c r="TE383" s="35"/>
      <c r="TF383" s="35"/>
      <c r="TG383" s="35"/>
      <c r="TH383" s="35"/>
      <c r="TI383" s="35"/>
      <c r="TJ383" s="35"/>
      <c r="TK383" s="35"/>
      <c r="TL383" s="35"/>
      <c r="TM383" s="35"/>
      <c r="TN383" s="35"/>
      <c r="TO383" s="35"/>
      <c r="TP383" s="35"/>
      <c r="TQ383" s="35"/>
      <c r="TR383" s="35"/>
      <c r="TS383" s="35"/>
      <c r="TT383" s="35"/>
      <c r="TU383" s="35"/>
      <c r="TV383" s="35"/>
      <c r="TW383" s="35"/>
      <c r="TX383" s="35"/>
      <c r="TY383" s="35"/>
      <c r="TZ383" s="35"/>
      <c r="UA383" s="35"/>
      <c r="UB383" s="35"/>
      <c r="UC383" s="35"/>
      <c r="UD383" s="35"/>
      <c r="UE383" s="35"/>
      <c r="UF383" s="35"/>
      <c r="UG383" s="35"/>
      <c r="UH383" s="35"/>
      <c r="UI383" s="35"/>
      <c r="UJ383" s="35"/>
      <c r="UK383" s="35"/>
      <c r="UL383" s="35"/>
      <c r="UM383" s="35"/>
      <c r="UN383" s="35"/>
      <c r="UO383" s="35"/>
      <c r="UP383" s="35"/>
      <c r="UQ383" s="35"/>
      <c r="UR383" s="35"/>
      <c r="US383" s="35"/>
      <c r="UT383" s="35"/>
      <c r="UU383" s="35"/>
      <c r="UV383" s="35"/>
      <c r="UW383" s="35"/>
      <c r="UX383" s="35"/>
      <c r="UY383" s="35"/>
      <c r="UZ383" s="35"/>
      <c r="VA383" s="35"/>
      <c r="VB383" s="35"/>
      <c r="VC383" s="35"/>
      <c r="VD383" s="35"/>
      <c r="VE383" s="35"/>
      <c r="VF383" s="35"/>
      <c r="VG383" s="35"/>
      <c r="VH383" s="35"/>
      <c r="VI383" s="35"/>
      <c r="VJ383" s="35"/>
      <c r="VK383" s="35"/>
      <c r="VL383" s="35"/>
      <c r="VM383" s="35"/>
      <c r="VN383" s="35"/>
      <c r="VO383" s="35"/>
      <c r="VP383" s="35"/>
      <c r="VQ383" s="35"/>
      <c r="VR383" s="35"/>
      <c r="VS383" s="35"/>
      <c r="VT383" s="35"/>
      <c r="VU383" s="35"/>
      <c r="VV383" s="35"/>
      <c r="VW383" s="35"/>
      <c r="VX383" s="35"/>
      <c r="VY383" s="35"/>
      <c r="VZ383" s="35"/>
      <c r="WA383" s="35"/>
      <c r="WB383" s="35"/>
      <c r="WC383" s="35"/>
      <c r="WD383" s="35"/>
      <c r="WE383" s="35"/>
      <c r="WF383" s="35"/>
      <c r="WG383" s="35"/>
      <c r="WH383" s="35"/>
      <c r="WI383" s="35"/>
      <c r="WJ383" s="35"/>
      <c r="WK383" s="35"/>
      <c r="WL383" s="35"/>
      <c r="WM383" s="35"/>
      <c r="WN383" s="35"/>
      <c r="WO383" s="35"/>
      <c r="WP383" s="35"/>
      <c r="WQ383" s="35"/>
      <c r="WR383" s="35"/>
      <c r="WS383" s="35"/>
      <c r="WT383" s="35"/>
      <c r="WU383" s="35"/>
      <c r="WV383" s="35"/>
      <c r="WW383" s="35"/>
      <c r="WX383" s="35"/>
      <c r="WY383" s="35"/>
      <c r="WZ383" s="35"/>
      <c r="XA383" s="35"/>
      <c r="XB383" s="35"/>
      <c r="XC383" s="35"/>
      <c r="XD383" s="35"/>
      <c r="XE383" s="35"/>
      <c r="XF383" s="35"/>
      <c r="XG383" s="35"/>
      <c r="XH383" s="35"/>
      <c r="XI383" s="35"/>
      <c r="XJ383" s="35"/>
      <c r="XK383" s="35"/>
      <c r="XL383" s="35"/>
      <c r="XM383" s="35"/>
      <c r="XN383" s="35"/>
      <c r="XO383" s="35"/>
      <c r="XP383" s="35"/>
      <c r="XQ383" s="35"/>
      <c r="XR383" s="35"/>
      <c r="XS383" s="35"/>
      <c r="XT383" s="35"/>
      <c r="XU383" s="35"/>
      <c r="XV383" s="35"/>
      <c r="XW383" s="35"/>
      <c r="XX383" s="35"/>
      <c r="XY383" s="35"/>
      <c r="XZ383" s="35"/>
      <c r="YA383" s="35"/>
      <c r="YB383" s="35"/>
      <c r="YC383" s="35"/>
      <c r="YD383" s="35"/>
      <c r="YE383" s="35"/>
      <c r="YF383" s="35"/>
      <c r="YG383" s="35"/>
      <c r="YH383" s="35"/>
      <c r="YI383" s="35"/>
      <c r="YJ383" s="35"/>
      <c r="YK383" s="35"/>
      <c r="YL383" s="35"/>
      <c r="YM383" s="35"/>
      <c r="YN383" s="35"/>
      <c r="YO383" s="35"/>
      <c r="YP383" s="35"/>
      <c r="YQ383" s="35"/>
      <c r="YR383" s="35"/>
      <c r="YS383" s="35"/>
      <c r="YT383" s="35"/>
      <c r="YU383" s="35"/>
      <c r="YV383" s="35"/>
      <c r="YW383" s="35"/>
      <c r="YX383" s="35"/>
      <c r="YY383" s="35"/>
      <c r="YZ383" s="35"/>
      <c r="ZA383" s="35"/>
      <c r="ZB383" s="35"/>
      <c r="ZC383" s="35"/>
      <c r="ZD383" s="35"/>
      <c r="ZE383" s="35"/>
      <c r="ZF383" s="35"/>
      <c r="ZG383" s="35"/>
      <c r="ZH383" s="35"/>
      <c r="ZI383" s="35"/>
      <c r="ZJ383" s="35"/>
      <c r="ZK383" s="35"/>
      <c r="ZL383" s="35"/>
      <c r="ZM383" s="35"/>
      <c r="ZN383" s="35"/>
      <c r="ZO383" s="35"/>
      <c r="ZP383" s="35"/>
      <c r="ZQ383" s="35"/>
      <c r="ZR383" s="35"/>
      <c r="ZS383" s="35"/>
      <c r="ZT383" s="35"/>
      <c r="ZU383" s="35"/>
      <c r="ZV383" s="35"/>
      <c r="ZW383" s="35"/>
      <c r="ZX383" s="35"/>
      <c r="ZY383" s="35"/>
      <c r="ZZ383" s="35"/>
      <c r="AAA383" s="35"/>
      <c r="AAB383" s="35"/>
      <c r="AAC383" s="35"/>
      <c r="AAD383" s="35"/>
      <c r="AAE383" s="35"/>
      <c r="AAF383" s="35"/>
      <c r="AAG383" s="35"/>
      <c r="AAH383" s="35"/>
      <c r="AAI383" s="35"/>
      <c r="AAJ383" s="35"/>
      <c r="AAK383" s="35"/>
      <c r="AAL383" s="35"/>
      <c r="AAM383" s="35"/>
      <c r="AAN383" s="35"/>
      <c r="AAO383" s="35"/>
      <c r="AAP383" s="35"/>
      <c r="AAQ383" s="35"/>
      <c r="AAR383" s="35"/>
      <c r="AAS383" s="35"/>
      <c r="AAT383" s="35"/>
      <c r="AAU383" s="35"/>
      <c r="AAV383" s="35"/>
      <c r="AAW383" s="35"/>
      <c r="AAX383" s="35"/>
      <c r="AAY383" s="35"/>
      <c r="AAZ383" s="35"/>
      <c r="ABA383" s="35"/>
      <c r="ABB383" s="35"/>
      <c r="ABC383" s="35"/>
      <c r="ABD383" s="35"/>
      <c r="ABE383" s="35"/>
      <c r="ABF383" s="35"/>
      <c r="ABG383" s="35"/>
      <c r="ABH383" s="35"/>
      <c r="ABI383" s="35"/>
      <c r="ABJ383" s="35"/>
      <c r="ABK383" s="35"/>
      <c r="ABL383" s="35"/>
      <c r="ABM383" s="35"/>
      <c r="ABN383" s="35"/>
      <c r="ABO383" s="35"/>
      <c r="ABP383" s="35"/>
      <c r="ABQ383" s="35"/>
      <c r="ABR383" s="35"/>
      <c r="ABS383" s="35"/>
      <c r="ABT383" s="35"/>
      <c r="ABU383" s="35"/>
      <c r="ABV383" s="35"/>
      <c r="ABW383" s="35"/>
      <c r="ABX383" s="35"/>
      <c r="ABY383" s="35"/>
      <c r="ABZ383" s="35"/>
      <c r="ACA383" s="35"/>
      <c r="ACB383" s="35"/>
      <c r="ACC383" s="35"/>
      <c r="ACD383" s="35"/>
      <c r="ACE383" s="35"/>
      <c r="ACF383" s="35"/>
      <c r="ACG383" s="35"/>
      <c r="ACH383" s="35"/>
      <c r="ACI383" s="35"/>
      <c r="ACJ383" s="35"/>
      <c r="ACK383" s="35"/>
      <c r="ACL383" s="35"/>
      <c r="ACM383" s="35"/>
      <c r="ACN383" s="35"/>
      <c r="ACO383" s="35"/>
      <c r="ACP383" s="35"/>
      <c r="ACQ383" s="35"/>
      <c r="ACR383" s="35"/>
      <c r="ACS383" s="35"/>
      <c r="ACT383" s="35"/>
      <c r="ACU383" s="35"/>
      <c r="ACV383" s="35"/>
      <c r="ACW383" s="35"/>
      <c r="ACX383" s="35"/>
      <c r="ACY383" s="35"/>
      <c r="ACZ383" s="35"/>
      <c r="ADA383" s="35"/>
      <c r="ADB383" s="35"/>
      <c r="ADC383" s="35"/>
      <c r="ADD383" s="35"/>
      <c r="ADE383" s="35"/>
      <c r="ADF383" s="35"/>
      <c r="ADG383" s="35"/>
      <c r="ADH383" s="35"/>
      <c r="ADI383" s="35"/>
      <c r="ADJ383" s="35"/>
      <c r="ADK383" s="35"/>
      <c r="ADL383" s="35"/>
      <c r="ADM383" s="35"/>
      <c r="ADN383" s="35"/>
      <c r="ADO383" s="35"/>
      <c r="ADP383" s="35"/>
      <c r="ADQ383" s="35"/>
      <c r="ADR383" s="35"/>
      <c r="ADS383" s="35"/>
      <c r="ADT383" s="35"/>
      <c r="ADU383" s="35"/>
      <c r="ADV383" s="35"/>
      <c r="ADW383" s="35"/>
      <c r="ADX383" s="35"/>
      <c r="ADY383" s="35"/>
      <c r="ADZ383" s="35"/>
      <c r="AEA383" s="35"/>
      <c r="AEB383" s="35"/>
      <c r="AEC383" s="35"/>
      <c r="AED383" s="35"/>
      <c r="AEE383" s="35"/>
      <c r="AEF383" s="35"/>
      <c r="AEG383" s="35"/>
      <c r="AEH383" s="35"/>
      <c r="AEI383" s="35"/>
      <c r="AEJ383" s="35"/>
      <c r="AEK383" s="35"/>
      <c r="AEL383" s="35"/>
      <c r="AEM383" s="35"/>
      <c r="AEN383" s="35"/>
      <c r="AEO383" s="35"/>
      <c r="AEP383" s="35"/>
      <c r="AEQ383" s="35"/>
      <c r="AER383" s="35"/>
      <c r="AES383" s="35"/>
      <c r="AET383" s="35"/>
      <c r="AEU383" s="35"/>
      <c r="AEV383" s="35"/>
      <c r="AEW383" s="35"/>
      <c r="AEX383" s="35"/>
      <c r="AEY383" s="35"/>
      <c r="AEZ383" s="35"/>
      <c r="AFA383" s="35"/>
      <c r="AFB383" s="35"/>
      <c r="AFC383" s="35"/>
      <c r="AFD383" s="35"/>
      <c r="AFE383" s="35"/>
      <c r="AFF383" s="35"/>
      <c r="AFG383" s="35"/>
      <c r="AFH383" s="35"/>
      <c r="AFI383" s="35"/>
      <c r="AFJ383" s="35"/>
      <c r="AFK383" s="35"/>
      <c r="AFL383" s="35"/>
      <c r="AFM383" s="35"/>
      <c r="AFN383" s="35"/>
      <c r="AFO383" s="35"/>
      <c r="AFP383" s="35"/>
      <c r="AFQ383" s="35"/>
      <c r="AFR383" s="35"/>
      <c r="AFS383" s="35"/>
      <c r="AFT383" s="35"/>
      <c r="AFU383" s="35"/>
      <c r="AFV383" s="35"/>
      <c r="AFW383" s="35"/>
      <c r="AFX383" s="35"/>
      <c r="AFY383" s="35"/>
      <c r="AFZ383" s="35"/>
      <c r="AGA383" s="35"/>
      <c r="AGB383" s="35"/>
      <c r="AGC383" s="35"/>
      <c r="AGD383" s="35"/>
      <c r="AGE383" s="35"/>
      <c r="AGF383" s="35"/>
      <c r="AGG383" s="35"/>
      <c r="AGH383" s="35"/>
      <c r="AGI383" s="35"/>
      <c r="AGJ383" s="35"/>
      <c r="AGK383" s="35"/>
      <c r="AGL383" s="35"/>
      <c r="AGM383" s="35"/>
      <c r="AGN383" s="35"/>
      <c r="AGO383" s="35"/>
      <c r="AGP383" s="35"/>
      <c r="AGQ383" s="35"/>
      <c r="AGR383" s="35"/>
      <c r="AGS383" s="35"/>
      <c r="AGT383" s="35"/>
      <c r="AGU383" s="35"/>
      <c r="AGV383" s="35"/>
      <c r="AGW383" s="35"/>
      <c r="AGX383" s="35"/>
      <c r="AGY383" s="35"/>
      <c r="AGZ383" s="35"/>
      <c r="AHA383" s="35"/>
      <c r="AHB383" s="35"/>
      <c r="AHC383" s="35"/>
      <c r="AHD383" s="35"/>
      <c r="AHE383" s="35"/>
      <c r="AHF383" s="35"/>
      <c r="AHG383" s="35"/>
      <c r="AHH383" s="35"/>
      <c r="AHI383" s="35"/>
      <c r="AHJ383" s="35"/>
      <c r="AHK383" s="35"/>
      <c r="AHL383" s="35"/>
      <c r="AHM383" s="35"/>
      <c r="AHN383" s="35"/>
      <c r="AHO383" s="35"/>
      <c r="AHP383" s="35"/>
      <c r="AHQ383" s="35"/>
      <c r="AHR383" s="35"/>
      <c r="AHS383" s="35"/>
      <c r="AHT383" s="35"/>
      <c r="AHU383" s="35"/>
      <c r="AHV383" s="35"/>
      <c r="AHW383" s="35"/>
      <c r="AHX383" s="35"/>
      <c r="AHY383" s="35"/>
      <c r="AHZ383" s="35"/>
      <c r="AIA383" s="35"/>
      <c r="AIB383" s="35"/>
      <c r="AIC383" s="35"/>
      <c r="AID383" s="35"/>
      <c r="AIE383" s="35"/>
      <c r="AIF383" s="35"/>
      <c r="AIG383" s="35"/>
      <c r="AIH383" s="35"/>
      <c r="AII383" s="35"/>
      <c r="AIJ383" s="35"/>
      <c r="AIK383" s="35"/>
      <c r="AIL383" s="35"/>
      <c r="AIM383" s="35"/>
      <c r="AIN383" s="35"/>
      <c r="AIO383" s="35"/>
      <c r="AIP383" s="35"/>
      <c r="AIQ383" s="35"/>
      <c r="AIR383" s="35"/>
      <c r="AIS383" s="35"/>
      <c r="AIT383" s="35"/>
      <c r="AIU383" s="35"/>
      <c r="AIV383" s="35"/>
      <c r="AIW383" s="35"/>
      <c r="AIX383" s="35"/>
      <c r="AIY383" s="35"/>
      <c r="AIZ383" s="35"/>
      <c r="AJA383" s="35"/>
      <c r="AJB383" s="35"/>
      <c r="AJC383" s="35"/>
      <c r="AJD383" s="35"/>
      <c r="AJE383" s="35"/>
      <c r="AJF383" s="35"/>
      <c r="AJG383" s="35"/>
      <c r="AJH383" s="35"/>
      <c r="AJI383" s="35"/>
      <c r="AJJ383" s="35"/>
      <c r="AJK383" s="35"/>
      <c r="AJL383" s="35"/>
      <c r="AJM383" s="35"/>
      <c r="AJN383" s="35"/>
      <c r="AJO383" s="35"/>
      <c r="AJP383" s="35"/>
      <c r="AJQ383" s="35"/>
      <c r="AJR383" s="35"/>
      <c r="AJS383" s="35"/>
      <c r="AJT383" s="35"/>
      <c r="AJU383" s="35"/>
      <c r="AJV383" s="35"/>
      <c r="AJW383" s="35"/>
      <c r="AJX383" s="35"/>
      <c r="AJY383" s="35"/>
      <c r="AJZ383" s="35"/>
      <c r="AKA383" s="35"/>
      <c r="AKB383" s="35"/>
      <c r="AKC383" s="35"/>
      <c r="AKD383" s="35"/>
      <c r="AKE383" s="35"/>
      <c r="AKF383" s="35"/>
      <c r="AKG383" s="35"/>
      <c r="AKH383" s="35"/>
      <c r="AKI383" s="35"/>
      <c r="AKJ383" s="35"/>
      <c r="AKK383" s="35"/>
      <c r="AKL383" s="35"/>
      <c r="AKM383" s="35"/>
      <c r="AKN383" s="35"/>
      <c r="AKO383" s="35"/>
      <c r="AKP383" s="35"/>
      <c r="AKQ383" s="35"/>
      <c r="AKR383" s="35"/>
      <c r="AKS383" s="35"/>
      <c r="AKT383" s="35"/>
      <c r="AKU383" s="35"/>
      <c r="AKV383" s="35"/>
      <c r="AKW383" s="35"/>
      <c r="AKX383" s="35"/>
      <c r="AKY383" s="35"/>
      <c r="AKZ383" s="35"/>
      <c r="ALA383" s="35"/>
      <c r="ALB383" s="35"/>
      <c r="ALC383" s="35"/>
      <c r="ALD383" s="35"/>
      <c r="ALE383" s="35"/>
      <c r="ALF383" s="35"/>
      <c r="ALG383" s="35"/>
      <c r="ALH383" s="35"/>
      <c r="ALI383" s="35"/>
      <c r="ALJ383" s="35"/>
      <c r="ALK383" s="35"/>
      <c r="ALL383" s="35"/>
      <c r="ALM383" s="35"/>
      <c r="ALN383" s="35"/>
      <c r="ALO383" s="35"/>
      <c r="ALP383" s="35"/>
      <c r="ALQ383" s="35"/>
      <c r="ALR383" s="35"/>
      <c r="ALS383" s="35"/>
      <c r="ALT383" s="35"/>
      <c r="ALU383" s="35"/>
      <c r="ALV383" s="35"/>
      <c r="ALW383" s="35"/>
      <c r="ALX383" s="35"/>
      <c r="ALY383" s="35"/>
      <c r="ALZ383" s="35"/>
      <c r="AMA383" s="35"/>
    </row>
    <row r="384" spans="14:1015">
      <c r="N384" s="3">
        <f>Y384*info!T$4+AC384*info!T$5+AG384*info!T$6+AK384*info!T$7+N383</f>
        <v>13.500599999999984</v>
      </c>
      <c r="P384" s="45">
        <v>344</v>
      </c>
      <c r="Q384" s="131"/>
      <c r="R384" s="131"/>
      <c r="S384" s="161">
        <f t="shared" si="189"/>
        <v>6.7724901185770778E-2</v>
      </c>
      <c r="T384" s="169">
        <f>AA383*$AA$30*$AA$34*(1-$AA$32)+AE383*$AE$30*$AE$34*(1-$AE$32)+AI383*$AI$30*$AI$34*(1-$AI$32)+AM383*$AM$30*$AM$34*(1-$AM$32)+AQ383*$AQ$30*$AQ$34*(1-$AQ$32)+AU383*$AU$30*$AU$34*(1-$AU$32)+Q384-R384+AW383+AX383+Advance!G358</f>
        <v>0.66090000000000049</v>
      </c>
      <c r="U384" s="132">
        <f t="shared" si="198"/>
        <v>0</v>
      </c>
      <c r="V384" s="165">
        <f t="shared" si="177"/>
        <v>0.66090000000000049</v>
      </c>
      <c r="W384" s="166">
        <f t="shared" si="190"/>
        <v>26.315999999999999</v>
      </c>
      <c r="X384" s="49"/>
      <c r="Y384" s="42">
        <f t="shared" si="169"/>
        <v>0</v>
      </c>
      <c r="Z384" s="46">
        <f t="shared" si="191"/>
        <v>0</v>
      </c>
      <c r="AA384" s="47">
        <f t="shared" si="178"/>
        <v>50</v>
      </c>
      <c r="AB384" s="48">
        <f t="shared" si="179"/>
        <v>0.66090000000000049</v>
      </c>
      <c r="AC384" s="49">
        <f t="shared" si="180"/>
        <v>11</v>
      </c>
      <c r="AD384" s="46">
        <f t="shared" si="192"/>
        <v>-11</v>
      </c>
      <c r="AE384" s="46">
        <f t="shared" si="181"/>
        <v>100</v>
      </c>
      <c r="AF384" s="50">
        <f t="shared" si="170"/>
        <v>0.52890000000000048</v>
      </c>
      <c r="AG384" s="42">
        <f t="shared" si="193"/>
        <v>6</v>
      </c>
      <c r="AH384" s="46">
        <f t="shared" si="194"/>
        <v>-6</v>
      </c>
      <c r="AI384" s="46">
        <f t="shared" si="182"/>
        <v>200</v>
      </c>
      <c r="AJ384" s="50">
        <f t="shared" si="171"/>
        <v>0.38490000000000046</v>
      </c>
      <c r="AK384" s="42">
        <f t="shared" si="183"/>
        <v>10</v>
      </c>
      <c r="AL384" s="46">
        <f t="shared" si="195"/>
        <v>-11</v>
      </c>
      <c r="AM384" s="46">
        <f t="shared" si="184"/>
        <v>556</v>
      </c>
      <c r="AN384" s="50">
        <f t="shared" si="172"/>
        <v>2.4900000000000477E-2</v>
      </c>
      <c r="AO384" s="42">
        <f t="shared" si="185"/>
        <v>0</v>
      </c>
      <c r="AP384" s="46">
        <f t="shared" si="196"/>
        <v>0</v>
      </c>
      <c r="AQ384" s="46">
        <f t="shared" si="186"/>
        <v>0</v>
      </c>
      <c r="AR384" s="50">
        <f t="shared" si="173"/>
        <v>2.4900000000000477E-2</v>
      </c>
      <c r="AS384" s="42">
        <f t="shared" si="187"/>
        <v>0</v>
      </c>
      <c r="AT384" s="46">
        <f t="shared" si="197"/>
        <v>0</v>
      </c>
      <c r="AU384" s="46">
        <f t="shared" si="188"/>
        <v>0</v>
      </c>
      <c r="AV384" s="51">
        <f t="shared" si="174"/>
        <v>2.4900000000000477E-2</v>
      </c>
      <c r="AW384" s="42">
        <f t="shared" si="175"/>
        <v>0</v>
      </c>
      <c r="AX384" s="43">
        <f t="shared" si="176"/>
        <v>2.4900000000000477E-2</v>
      </c>
      <c r="AY384" s="42">
        <f t="shared" si="199"/>
        <v>906</v>
      </c>
      <c r="AZ384" s="52">
        <f t="shared" si="200"/>
        <v>26.315999999999999</v>
      </c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  <c r="QN384" s="35"/>
      <c r="QO384" s="35"/>
      <c r="QP384" s="35"/>
      <c r="QQ384" s="35"/>
      <c r="QR384" s="35"/>
      <c r="QS384" s="35"/>
      <c r="QT384" s="35"/>
      <c r="QU384" s="35"/>
      <c r="QV384" s="35"/>
      <c r="QW384" s="35"/>
      <c r="QX384" s="35"/>
      <c r="QY384" s="35"/>
      <c r="QZ384" s="35"/>
      <c r="RA384" s="35"/>
      <c r="RB384" s="35"/>
      <c r="RC384" s="35"/>
      <c r="RD384" s="35"/>
      <c r="RE384" s="35"/>
      <c r="RF384" s="35"/>
      <c r="RG384" s="35"/>
      <c r="RH384" s="35"/>
      <c r="RI384" s="35"/>
      <c r="RJ384" s="35"/>
      <c r="RK384" s="35"/>
      <c r="RL384" s="35"/>
      <c r="RM384" s="35"/>
      <c r="RN384" s="35"/>
      <c r="RO384" s="35"/>
      <c r="RP384" s="35"/>
      <c r="RQ384" s="35"/>
      <c r="RR384" s="35"/>
      <c r="RS384" s="35"/>
      <c r="RT384" s="35"/>
      <c r="RU384" s="35"/>
      <c r="RV384" s="35"/>
      <c r="RW384" s="35"/>
      <c r="RX384" s="35"/>
      <c r="RY384" s="35"/>
      <c r="RZ384" s="35"/>
      <c r="SA384" s="35"/>
      <c r="SB384" s="35"/>
      <c r="SC384" s="35"/>
      <c r="SD384" s="35"/>
      <c r="SE384" s="35"/>
      <c r="SF384" s="35"/>
      <c r="SG384" s="35"/>
      <c r="SH384" s="35"/>
      <c r="SI384" s="35"/>
      <c r="SJ384" s="35"/>
      <c r="SK384" s="35"/>
      <c r="SL384" s="35"/>
      <c r="SM384" s="35"/>
      <c r="SN384" s="35"/>
      <c r="SO384" s="35"/>
      <c r="SP384" s="35"/>
      <c r="SQ384" s="35"/>
      <c r="SR384" s="35"/>
      <c r="SS384" s="35"/>
      <c r="ST384" s="35"/>
      <c r="SU384" s="35"/>
      <c r="SV384" s="35"/>
      <c r="SW384" s="35"/>
      <c r="SX384" s="35"/>
      <c r="SY384" s="35"/>
      <c r="SZ384" s="35"/>
      <c r="TA384" s="35"/>
      <c r="TB384" s="35"/>
      <c r="TC384" s="35"/>
      <c r="TD384" s="35"/>
      <c r="TE384" s="35"/>
      <c r="TF384" s="35"/>
      <c r="TG384" s="35"/>
      <c r="TH384" s="35"/>
      <c r="TI384" s="35"/>
      <c r="TJ384" s="35"/>
      <c r="TK384" s="35"/>
      <c r="TL384" s="35"/>
      <c r="TM384" s="35"/>
      <c r="TN384" s="35"/>
      <c r="TO384" s="35"/>
      <c r="TP384" s="35"/>
      <c r="TQ384" s="35"/>
      <c r="TR384" s="35"/>
      <c r="TS384" s="35"/>
      <c r="TT384" s="35"/>
      <c r="TU384" s="35"/>
      <c r="TV384" s="35"/>
      <c r="TW384" s="35"/>
      <c r="TX384" s="35"/>
      <c r="TY384" s="35"/>
      <c r="TZ384" s="35"/>
      <c r="UA384" s="35"/>
      <c r="UB384" s="35"/>
      <c r="UC384" s="35"/>
      <c r="UD384" s="35"/>
      <c r="UE384" s="35"/>
      <c r="UF384" s="35"/>
      <c r="UG384" s="35"/>
      <c r="UH384" s="35"/>
      <c r="UI384" s="35"/>
      <c r="UJ384" s="35"/>
      <c r="UK384" s="35"/>
      <c r="UL384" s="35"/>
      <c r="UM384" s="35"/>
      <c r="UN384" s="35"/>
      <c r="UO384" s="35"/>
      <c r="UP384" s="35"/>
      <c r="UQ384" s="35"/>
      <c r="UR384" s="35"/>
      <c r="US384" s="35"/>
      <c r="UT384" s="35"/>
      <c r="UU384" s="35"/>
      <c r="UV384" s="35"/>
      <c r="UW384" s="35"/>
      <c r="UX384" s="35"/>
      <c r="UY384" s="35"/>
      <c r="UZ384" s="35"/>
      <c r="VA384" s="35"/>
      <c r="VB384" s="35"/>
      <c r="VC384" s="35"/>
      <c r="VD384" s="35"/>
      <c r="VE384" s="35"/>
      <c r="VF384" s="35"/>
      <c r="VG384" s="35"/>
      <c r="VH384" s="35"/>
      <c r="VI384" s="35"/>
      <c r="VJ384" s="35"/>
      <c r="VK384" s="35"/>
      <c r="VL384" s="35"/>
      <c r="VM384" s="35"/>
      <c r="VN384" s="35"/>
      <c r="VO384" s="35"/>
      <c r="VP384" s="35"/>
      <c r="VQ384" s="35"/>
      <c r="VR384" s="35"/>
      <c r="VS384" s="35"/>
      <c r="VT384" s="35"/>
      <c r="VU384" s="35"/>
      <c r="VV384" s="35"/>
      <c r="VW384" s="35"/>
      <c r="VX384" s="35"/>
      <c r="VY384" s="35"/>
      <c r="VZ384" s="35"/>
      <c r="WA384" s="35"/>
      <c r="WB384" s="35"/>
      <c r="WC384" s="35"/>
      <c r="WD384" s="35"/>
      <c r="WE384" s="35"/>
      <c r="WF384" s="35"/>
      <c r="WG384" s="35"/>
      <c r="WH384" s="35"/>
      <c r="WI384" s="35"/>
      <c r="WJ384" s="35"/>
      <c r="WK384" s="35"/>
      <c r="WL384" s="35"/>
      <c r="WM384" s="35"/>
      <c r="WN384" s="35"/>
      <c r="WO384" s="35"/>
      <c r="WP384" s="35"/>
      <c r="WQ384" s="35"/>
      <c r="WR384" s="35"/>
      <c r="WS384" s="35"/>
      <c r="WT384" s="35"/>
      <c r="WU384" s="35"/>
      <c r="WV384" s="35"/>
      <c r="WW384" s="35"/>
      <c r="WX384" s="35"/>
      <c r="WY384" s="35"/>
      <c r="WZ384" s="35"/>
      <c r="XA384" s="35"/>
      <c r="XB384" s="35"/>
      <c r="XC384" s="35"/>
      <c r="XD384" s="35"/>
      <c r="XE384" s="35"/>
      <c r="XF384" s="35"/>
      <c r="XG384" s="35"/>
      <c r="XH384" s="35"/>
      <c r="XI384" s="35"/>
      <c r="XJ384" s="35"/>
      <c r="XK384" s="35"/>
      <c r="XL384" s="35"/>
      <c r="XM384" s="35"/>
      <c r="XN384" s="35"/>
      <c r="XO384" s="35"/>
      <c r="XP384" s="35"/>
      <c r="XQ384" s="35"/>
      <c r="XR384" s="35"/>
      <c r="XS384" s="35"/>
      <c r="XT384" s="35"/>
      <c r="XU384" s="35"/>
      <c r="XV384" s="35"/>
      <c r="XW384" s="35"/>
      <c r="XX384" s="35"/>
      <c r="XY384" s="35"/>
      <c r="XZ384" s="35"/>
      <c r="YA384" s="35"/>
      <c r="YB384" s="35"/>
      <c r="YC384" s="35"/>
      <c r="YD384" s="35"/>
      <c r="YE384" s="35"/>
      <c r="YF384" s="35"/>
      <c r="YG384" s="35"/>
      <c r="YH384" s="35"/>
      <c r="YI384" s="35"/>
      <c r="YJ384" s="35"/>
      <c r="YK384" s="35"/>
      <c r="YL384" s="35"/>
      <c r="YM384" s="35"/>
      <c r="YN384" s="35"/>
      <c r="YO384" s="35"/>
      <c r="YP384" s="35"/>
      <c r="YQ384" s="35"/>
      <c r="YR384" s="35"/>
      <c r="YS384" s="35"/>
      <c r="YT384" s="35"/>
      <c r="YU384" s="35"/>
      <c r="YV384" s="35"/>
      <c r="YW384" s="35"/>
      <c r="YX384" s="35"/>
      <c r="YY384" s="35"/>
      <c r="YZ384" s="35"/>
      <c r="ZA384" s="35"/>
      <c r="ZB384" s="35"/>
      <c r="ZC384" s="35"/>
      <c r="ZD384" s="35"/>
      <c r="ZE384" s="35"/>
      <c r="ZF384" s="35"/>
      <c r="ZG384" s="35"/>
      <c r="ZH384" s="35"/>
      <c r="ZI384" s="35"/>
      <c r="ZJ384" s="35"/>
      <c r="ZK384" s="35"/>
      <c r="ZL384" s="35"/>
      <c r="ZM384" s="35"/>
      <c r="ZN384" s="35"/>
      <c r="ZO384" s="35"/>
      <c r="ZP384" s="35"/>
      <c r="ZQ384" s="35"/>
      <c r="ZR384" s="35"/>
      <c r="ZS384" s="35"/>
      <c r="ZT384" s="35"/>
      <c r="ZU384" s="35"/>
      <c r="ZV384" s="35"/>
      <c r="ZW384" s="35"/>
      <c r="ZX384" s="35"/>
      <c r="ZY384" s="35"/>
      <c r="ZZ384" s="35"/>
      <c r="AAA384" s="35"/>
      <c r="AAB384" s="35"/>
      <c r="AAC384" s="35"/>
      <c r="AAD384" s="35"/>
      <c r="AAE384" s="35"/>
      <c r="AAF384" s="35"/>
      <c r="AAG384" s="35"/>
      <c r="AAH384" s="35"/>
      <c r="AAI384" s="35"/>
      <c r="AAJ384" s="35"/>
      <c r="AAK384" s="35"/>
      <c r="AAL384" s="35"/>
      <c r="AAM384" s="35"/>
      <c r="AAN384" s="35"/>
      <c r="AAO384" s="35"/>
      <c r="AAP384" s="35"/>
      <c r="AAQ384" s="35"/>
      <c r="AAR384" s="35"/>
      <c r="AAS384" s="35"/>
      <c r="AAT384" s="35"/>
      <c r="AAU384" s="35"/>
      <c r="AAV384" s="35"/>
      <c r="AAW384" s="35"/>
      <c r="AAX384" s="35"/>
      <c r="AAY384" s="35"/>
      <c r="AAZ384" s="35"/>
      <c r="ABA384" s="35"/>
      <c r="ABB384" s="35"/>
      <c r="ABC384" s="35"/>
      <c r="ABD384" s="35"/>
      <c r="ABE384" s="35"/>
      <c r="ABF384" s="35"/>
      <c r="ABG384" s="35"/>
      <c r="ABH384" s="35"/>
      <c r="ABI384" s="35"/>
      <c r="ABJ384" s="35"/>
      <c r="ABK384" s="35"/>
      <c r="ABL384" s="35"/>
      <c r="ABM384" s="35"/>
      <c r="ABN384" s="35"/>
      <c r="ABO384" s="35"/>
      <c r="ABP384" s="35"/>
      <c r="ABQ384" s="35"/>
      <c r="ABR384" s="35"/>
      <c r="ABS384" s="35"/>
      <c r="ABT384" s="35"/>
      <c r="ABU384" s="35"/>
      <c r="ABV384" s="35"/>
      <c r="ABW384" s="35"/>
      <c r="ABX384" s="35"/>
      <c r="ABY384" s="35"/>
      <c r="ABZ384" s="35"/>
      <c r="ACA384" s="35"/>
      <c r="ACB384" s="35"/>
      <c r="ACC384" s="35"/>
      <c r="ACD384" s="35"/>
      <c r="ACE384" s="35"/>
      <c r="ACF384" s="35"/>
      <c r="ACG384" s="35"/>
      <c r="ACH384" s="35"/>
      <c r="ACI384" s="35"/>
      <c r="ACJ384" s="35"/>
      <c r="ACK384" s="35"/>
      <c r="ACL384" s="35"/>
      <c r="ACM384" s="35"/>
      <c r="ACN384" s="35"/>
      <c r="ACO384" s="35"/>
      <c r="ACP384" s="35"/>
      <c r="ACQ384" s="35"/>
      <c r="ACR384" s="35"/>
      <c r="ACS384" s="35"/>
      <c r="ACT384" s="35"/>
      <c r="ACU384" s="35"/>
      <c r="ACV384" s="35"/>
      <c r="ACW384" s="35"/>
      <c r="ACX384" s="35"/>
      <c r="ACY384" s="35"/>
      <c r="ACZ384" s="35"/>
      <c r="ADA384" s="35"/>
      <c r="ADB384" s="35"/>
      <c r="ADC384" s="35"/>
      <c r="ADD384" s="35"/>
      <c r="ADE384" s="35"/>
      <c r="ADF384" s="35"/>
      <c r="ADG384" s="35"/>
      <c r="ADH384" s="35"/>
      <c r="ADI384" s="35"/>
      <c r="ADJ384" s="35"/>
      <c r="ADK384" s="35"/>
      <c r="ADL384" s="35"/>
      <c r="ADM384" s="35"/>
      <c r="ADN384" s="35"/>
      <c r="ADO384" s="35"/>
      <c r="ADP384" s="35"/>
      <c r="ADQ384" s="35"/>
      <c r="ADR384" s="35"/>
      <c r="ADS384" s="35"/>
      <c r="ADT384" s="35"/>
      <c r="ADU384" s="35"/>
      <c r="ADV384" s="35"/>
      <c r="ADW384" s="35"/>
      <c r="ADX384" s="35"/>
      <c r="ADY384" s="35"/>
      <c r="ADZ384" s="35"/>
      <c r="AEA384" s="35"/>
      <c r="AEB384" s="35"/>
      <c r="AEC384" s="35"/>
      <c r="AED384" s="35"/>
      <c r="AEE384" s="35"/>
      <c r="AEF384" s="35"/>
      <c r="AEG384" s="35"/>
      <c r="AEH384" s="35"/>
      <c r="AEI384" s="35"/>
      <c r="AEJ384" s="35"/>
      <c r="AEK384" s="35"/>
      <c r="AEL384" s="35"/>
      <c r="AEM384" s="35"/>
      <c r="AEN384" s="35"/>
      <c r="AEO384" s="35"/>
      <c r="AEP384" s="35"/>
      <c r="AEQ384" s="35"/>
      <c r="AER384" s="35"/>
      <c r="AES384" s="35"/>
      <c r="AET384" s="35"/>
      <c r="AEU384" s="35"/>
      <c r="AEV384" s="35"/>
      <c r="AEW384" s="35"/>
      <c r="AEX384" s="35"/>
      <c r="AEY384" s="35"/>
      <c r="AEZ384" s="35"/>
      <c r="AFA384" s="35"/>
      <c r="AFB384" s="35"/>
      <c r="AFC384" s="35"/>
      <c r="AFD384" s="35"/>
      <c r="AFE384" s="35"/>
      <c r="AFF384" s="35"/>
      <c r="AFG384" s="35"/>
      <c r="AFH384" s="35"/>
      <c r="AFI384" s="35"/>
      <c r="AFJ384" s="35"/>
      <c r="AFK384" s="35"/>
      <c r="AFL384" s="35"/>
      <c r="AFM384" s="35"/>
      <c r="AFN384" s="35"/>
      <c r="AFO384" s="35"/>
      <c r="AFP384" s="35"/>
      <c r="AFQ384" s="35"/>
      <c r="AFR384" s="35"/>
      <c r="AFS384" s="35"/>
      <c r="AFT384" s="35"/>
      <c r="AFU384" s="35"/>
      <c r="AFV384" s="35"/>
      <c r="AFW384" s="35"/>
      <c r="AFX384" s="35"/>
      <c r="AFY384" s="35"/>
      <c r="AFZ384" s="35"/>
      <c r="AGA384" s="35"/>
      <c r="AGB384" s="35"/>
      <c r="AGC384" s="35"/>
      <c r="AGD384" s="35"/>
      <c r="AGE384" s="35"/>
      <c r="AGF384" s="35"/>
      <c r="AGG384" s="35"/>
      <c r="AGH384" s="35"/>
      <c r="AGI384" s="35"/>
      <c r="AGJ384" s="35"/>
      <c r="AGK384" s="35"/>
      <c r="AGL384" s="35"/>
      <c r="AGM384" s="35"/>
      <c r="AGN384" s="35"/>
      <c r="AGO384" s="35"/>
      <c r="AGP384" s="35"/>
      <c r="AGQ384" s="35"/>
      <c r="AGR384" s="35"/>
      <c r="AGS384" s="35"/>
      <c r="AGT384" s="35"/>
      <c r="AGU384" s="35"/>
      <c r="AGV384" s="35"/>
      <c r="AGW384" s="35"/>
      <c r="AGX384" s="35"/>
      <c r="AGY384" s="35"/>
      <c r="AGZ384" s="35"/>
      <c r="AHA384" s="35"/>
      <c r="AHB384" s="35"/>
      <c r="AHC384" s="35"/>
      <c r="AHD384" s="35"/>
      <c r="AHE384" s="35"/>
      <c r="AHF384" s="35"/>
      <c r="AHG384" s="35"/>
      <c r="AHH384" s="35"/>
      <c r="AHI384" s="35"/>
      <c r="AHJ384" s="35"/>
      <c r="AHK384" s="35"/>
      <c r="AHL384" s="35"/>
      <c r="AHM384" s="35"/>
      <c r="AHN384" s="35"/>
      <c r="AHO384" s="35"/>
      <c r="AHP384" s="35"/>
      <c r="AHQ384" s="35"/>
      <c r="AHR384" s="35"/>
      <c r="AHS384" s="35"/>
      <c r="AHT384" s="35"/>
      <c r="AHU384" s="35"/>
      <c r="AHV384" s="35"/>
      <c r="AHW384" s="35"/>
      <c r="AHX384" s="35"/>
      <c r="AHY384" s="35"/>
      <c r="AHZ384" s="35"/>
      <c r="AIA384" s="35"/>
      <c r="AIB384" s="35"/>
      <c r="AIC384" s="35"/>
      <c r="AID384" s="35"/>
      <c r="AIE384" s="35"/>
      <c r="AIF384" s="35"/>
      <c r="AIG384" s="35"/>
      <c r="AIH384" s="35"/>
      <c r="AII384" s="35"/>
      <c r="AIJ384" s="35"/>
      <c r="AIK384" s="35"/>
      <c r="AIL384" s="35"/>
      <c r="AIM384" s="35"/>
      <c r="AIN384" s="35"/>
      <c r="AIO384" s="35"/>
      <c r="AIP384" s="35"/>
      <c r="AIQ384" s="35"/>
      <c r="AIR384" s="35"/>
      <c r="AIS384" s="35"/>
      <c r="AIT384" s="35"/>
      <c r="AIU384" s="35"/>
      <c r="AIV384" s="35"/>
      <c r="AIW384" s="35"/>
      <c r="AIX384" s="35"/>
      <c r="AIY384" s="35"/>
      <c r="AIZ384" s="35"/>
      <c r="AJA384" s="35"/>
      <c r="AJB384" s="35"/>
      <c r="AJC384" s="35"/>
      <c r="AJD384" s="35"/>
      <c r="AJE384" s="35"/>
      <c r="AJF384" s="35"/>
      <c r="AJG384" s="35"/>
      <c r="AJH384" s="35"/>
      <c r="AJI384" s="35"/>
      <c r="AJJ384" s="35"/>
      <c r="AJK384" s="35"/>
      <c r="AJL384" s="35"/>
      <c r="AJM384" s="35"/>
      <c r="AJN384" s="35"/>
      <c r="AJO384" s="35"/>
      <c r="AJP384" s="35"/>
      <c r="AJQ384" s="35"/>
      <c r="AJR384" s="35"/>
      <c r="AJS384" s="35"/>
      <c r="AJT384" s="35"/>
      <c r="AJU384" s="35"/>
      <c r="AJV384" s="35"/>
      <c r="AJW384" s="35"/>
      <c r="AJX384" s="35"/>
      <c r="AJY384" s="35"/>
      <c r="AJZ384" s="35"/>
      <c r="AKA384" s="35"/>
      <c r="AKB384" s="35"/>
      <c r="AKC384" s="35"/>
      <c r="AKD384" s="35"/>
      <c r="AKE384" s="35"/>
      <c r="AKF384" s="35"/>
      <c r="AKG384" s="35"/>
      <c r="AKH384" s="35"/>
      <c r="AKI384" s="35"/>
      <c r="AKJ384" s="35"/>
      <c r="AKK384" s="35"/>
      <c r="AKL384" s="35"/>
      <c r="AKM384" s="35"/>
      <c r="AKN384" s="35"/>
      <c r="AKO384" s="35"/>
      <c r="AKP384" s="35"/>
      <c r="AKQ384" s="35"/>
      <c r="AKR384" s="35"/>
      <c r="AKS384" s="35"/>
      <c r="AKT384" s="35"/>
      <c r="AKU384" s="35"/>
      <c r="AKV384" s="35"/>
      <c r="AKW384" s="35"/>
      <c r="AKX384" s="35"/>
      <c r="AKY384" s="35"/>
      <c r="AKZ384" s="35"/>
      <c r="ALA384" s="35"/>
      <c r="ALB384" s="35"/>
      <c r="ALC384" s="35"/>
      <c r="ALD384" s="35"/>
      <c r="ALE384" s="35"/>
      <c r="ALF384" s="35"/>
      <c r="ALG384" s="35"/>
      <c r="ALH384" s="35"/>
      <c r="ALI384" s="35"/>
      <c r="ALJ384" s="35"/>
      <c r="ALK384" s="35"/>
      <c r="ALL384" s="35"/>
      <c r="ALM384" s="35"/>
      <c r="ALN384" s="35"/>
      <c r="ALO384" s="35"/>
      <c r="ALP384" s="35"/>
      <c r="ALQ384" s="35"/>
      <c r="ALR384" s="35"/>
      <c r="ALS384" s="35"/>
      <c r="ALT384" s="35"/>
      <c r="ALU384" s="35"/>
      <c r="ALV384" s="35"/>
      <c r="ALW384" s="35"/>
      <c r="ALX384" s="35"/>
      <c r="ALY384" s="35"/>
      <c r="ALZ384" s="35"/>
      <c r="AMA384" s="35"/>
    </row>
    <row r="385" spans="14:1015">
      <c r="N385" s="3">
        <f>Y385*info!T$4+AC385*info!T$5+AG385*info!T$6+AK385*info!T$7+N384</f>
        <v>13.578599999999984</v>
      </c>
      <c r="P385" s="45">
        <v>345</v>
      </c>
      <c r="Q385" s="131"/>
      <c r="R385" s="131"/>
      <c r="S385" s="161">
        <f t="shared" si="189"/>
        <v>6.7643083003952595E-2</v>
      </c>
      <c r="T385" s="169">
        <f>AA384*$AA$30*$AA$34*(1-$AA$32)+AE384*$AE$30*$AE$34*(1-$AE$32)+AI384*$AI$30*$AI$34*(1-$AI$32)+AM384*$AM$30*$AM$34*(1-$AM$32)+AQ384*$AQ$30*$AQ$34*(1-$AQ$32)+AU384*$AU$30*$AU$34*(1-$AU$32)+Q385-R385+AW384+AX384+Advance!G359</f>
        <v>0.68280000000000041</v>
      </c>
      <c r="U385" s="132">
        <f t="shared" si="198"/>
        <v>0</v>
      </c>
      <c r="V385" s="165">
        <f t="shared" si="177"/>
        <v>0.68280000000000041</v>
      </c>
      <c r="W385" s="166">
        <f t="shared" si="190"/>
        <v>26.387999999999998</v>
      </c>
      <c r="X385" s="49"/>
      <c r="Y385" s="42">
        <f t="shared" si="169"/>
        <v>0</v>
      </c>
      <c r="Z385" s="46">
        <f t="shared" si="191"/>
        <v>0</v>
      </c>
      <c r="AA385" s="47">
        <f t="shared" si="178"/>
        <v>50</v>
      </c>
      <c r="AB385" s="48">
        <f t="shared" si="179"/>
        <v>0.68280000000000041</v>
      </c>
      <c r="AC385" s="49">
        <f t="shared" si="180"/>
        <v>4</v>
      </c>
      <c r="AD385" s="46">
        <f t="shared" si="192"/>
        <v>-4</v>
      </c>
      <c r="AE385" s="46">
        <f t="shared" si="181"/>
        <v>100</v>
      </c>
      <c r="AF385" s="50">
        <f t="shared" si="170"/>
        <v>0.63480000000000036</v>
      </c>
      <c r="AG385" s="42">
        <f t="shared" si="193"/>
        <v>6</v>
      </c>
      <c r="AH385" s="46">
        <f t="shared" si="194"/>
        <v>-6</v>
      </c>
      <c r="AI385" s="46">
        <f t="shared" si="182"/>
        <v>200</v>
      </c>
      <c r="AJ385" s="50">
        <f t="shared" si="171"/>
        <v>0.49080000000000035</v>
      </c>
      <c r="AK385" s="42">
        <f t="shared" si="183"/>
        <v>13</v>
      </c>
      <c r="AL385" s="46">
        <f t="shared" si="195"/>
        <v>-11</v>
      </c>
      <c r="AM385" s="46">
        <f t="shared" si="184"/>
        <v>558</v>
      </c>
      <c r="AN385" s="50">
        <f t="shared" si="172"/>
        <v>2.2800000000000376E-2</v>
      </c>
      <c r="AO385" s="42">
        <f t="shared" si="185"/>
        <v>0</v>
      </c>
      <c r="AP385" s="46">
        <f t="shared" si="196"/>
        <v>0</v>
      </c>
      <c r="AQ385" s="46">
        <f t="shared" si="186"/>
        <v>0</v>
      </c>
      <c r="AR385" s="50">
        <f t="shared" si="173"/>
        <v>2.2800000000000376E-2</v>
      </c>
      <c r="AS385" s="42">
        <f t="shared" si="187"/>
        <v>0</v>
      </c>
      <c r="AT385" s="46">
        <f t="shared" si="197"/>
        <v>0</v>
      </c>
      <c r="AU385" s="46">
        <f t="shared" si="188"/>
        <v>0</v>
      </c>
      <c r="AV385" s="51">
        <f t="shared" si="174"/>
        <v>2.2800000000000376E-2</v>
      </c>
      <c r="AW385" s="42">
        <f t="shared" si="175"/>
        <v>0</v>
      </c>
      <c r="AX385" s="43">
        <f t="shared" si="176"/>
        <v>2.2800000000000376E-2</v>
      </c>
      <c r="AY385" s="42">
        <f t="shared" si="199"/>
        <v>908</v>
      </c>
      <c r="AZ385" s="52">
        <f t="shared" si="200"/>
        <v>26.387999999999998</v>
      </c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  <c r="QN385" s="35"/>
      <c r="QO385" s="35"/>
      <c r="QP385" s="35"/>
      <c r="QQ385" s="35"/>
      <c r="QR385" s="35"/>
      <c r="QS385" s="35"/>
      <c r="QT385" s="35"/>
      <c r="QU385" s="35"/>
      <c r="QV385" s="35"/>
      <c r="QW385" s="35"/>
      <c r="QX385" s="35"/>
      <c r="QY385" s="35"/>
      <c r="QZ385" s="35"/>
      <c r="RA385" s="35"/>
      <c r="RB385" s="35"/>
      <c r="RC385" s="35"/>
      <c r="RD385" s="35"/>
      <c r="RE385" s="35"/>
      <c r="RF385" s="35"/>
      <c r="RG385" s="35"/>
      <c r="RH385" s="35"/>
      <c r="RI385" s="35"/>
      <c r="RJ385" s="35"/>
      <c r="RK385" s="35"/>
      <c r="RL385" s="35"/>
      <c r="RM385" s="35"/>
      <c r="RN385" s="35"/>
      <c r="RO385" s="35"/>
      <c r="RP385" s="35"/>
      <c r="RQ385" s="35"/>
      <c r="RR385" s="35"/>
      <c r="RS385" s="35"/>
      <c r="RT385" s="35"/>
      <c r="RU385" s="35"/>
      <c r="RV385" s="35"/>
      <c r="RW385" s="35"/>
      <c r="RX385" s="35"/>
      <c r="RY385" s="35"/>
      <c r="RZ385" s="35"/>
      <c r="SA385" s="35"/>
      <c r="SB385" s="35"/>
      <c r="SC385" s="35"/>
      <c r="SD385" s="35"/>
      <c r="SE385" s="35"/>
      <c r="SF385" s="35"/>
      <c r="SG385" s="35"/>
      <c r="SH385" s="35"/>
      <c r="SI385" s="35"/>
      <c r="SJ385" s="35"/>
      <c r="SK385" s="35"/>
      <c r="SL385" s="35"/>
      <c r="SM385" s="35"/>
      <c r="SN385" s="35"/>
      <c r="SO385" s="35"/>
      <c r="SP385" s="35"/>
      <c r="SQ385" s="35"/>
      <c r="SR385" s="35"/>
      <c r="SS385" s="35"/>
      <c r="ST385" s="35"/>
      <c r="SU385" s="35"/>
      <c r="SV385" s="35"/>
      <c r="SW385" s="35"/>
      <c r="SX385" s="35"/>
      <c r="SY385" s="35"/>
      <c r="SZ385" s="35"/>
      <c r="TA385" s="35"/>
      <c r="TB385" s="35"/>
      <c r="TC385" s="35"/>
      <c r="TD385" s="35"/>
      <c r="TE385" s="35"/>
      <c r="TF385" s="35"/>
      <c r="TG385" s="35"/>
      <c r="TH385" s="35"/>
      <c r="TI385" s="35"/>
      <c r="TJ385" s="35"/>
      <c r="TK385" s="35"/>
      <c r="TL385" s="35"/>
      <c r="TM385" s="35"/>
      <c r="TN385" s="35"/>
      <c r="TO385" s="35"/>
      <c r="TP385" s="35"/>
      <c r="TQ385" s="35"/>
      <c r="TR385" s="35"/>
      <c r="TS385" s="35"/>
      <c r="TT385" s="35"/>
      <c r="TU385" s="35"/>
      <c r="TV385" s="35"/>
      <c r="TW385" s="35"/>
      <c r="TX385" s="35"/>
      <c r="TY385" s="35"/>
      <c r="TZ385" s="35"/>
      <c r="UA385" s="35"/>
      <c r="UB385" s="35"/>
      <c r="UC385" s="35"/>
      <c r="UD385" s="35"/>
      <c r="UE385" s="35"/>
      <c r="UF385" s="35"/>
      <c r="UG385" s="35"/>
      <c r="UH385" s="35"/>
      <c r="UI385" s="35"/>
      <c r="UJ385" s="35"/>
      <c r="UK385" s="35"/>
      <c r="UL385" s="35"/>
      <c r="UM385" s="35"/>
      <c r="UN385" s="35"/>
      <c r="UO385" s="35"/>
      <c r="UP385" s="35"/>
      <c r="UQ385" s="35"/>
      <c r="UR385" s="35"/>
      <c r="US385" s="35"/>
      <c r="UT385" s="35"/>
      <c r="UU385" s="35"/>
      <c r="UV385" s="35"/>
      <c r="UW385" s="35"/>
      <c r="UX385" s="35"/>
      <c r="UY385" s="35"/>
      <c r="UZ385" s="35"/>
      <c r="VA385" s="35"/>
      <c r="VB385" s="35"/>
      <c r="VC385" s="35"/>
      <c r="VD385" s="35"/>
      <c r="VE385" s="35"/>
      <c r="VF385" s="35"/>
      <c r="VG385" s="35"/>
      <c r="VH385" s="35"/>
      <c r="VI385" s="35"/>
      <c r="VJ385" s="35"/>
      <c r="VK385" s="35"/>
      <c r="VL385" s="35"/>
      <c r="VM385" s="35"/>
      <c r="VN385" s="35"/>
      <c r="VO385" s="35"/>
      <c r="VP385" s="35"/>
      <c r="VQ385" s="35"/>
      <c r="VR385" s="35"/>
      <c r="VS385" s="35"/>
      <c r="VT385" s="35"/>
      <c r="VU385" s="35"/>
      <c r="VV385" s="35"/>
      <c r="VW385" s="35"/>
      <c r="VX385" s="35"/>
      <c r="VY385" s="35"/>
      <c r="VZ385" s="35"/>
      <c r="WA385" s="35"/>
      <c r="WB385" s="35"/>
      <c r="WC385" s="35"/>
      <c r="WD385" s="35"/>
      <c r="WE385" s="35"/>
      <c r="WF385" s="35"/>
      <c r="WG385" s="35"/>
      <c r="WH385" s="35"/>
      <c r="WI385" s="35"/>
      <c r="WJ385" s="35"/>
      <c r="WK385" s="35"/>
      <c r="WL385" s="35"/>
      <c r="WM385" s="35"/>
      <c r="WN385" s="35"/>
      <c r="WO385" s="35"/>
      <c r="WP385" s="35"/>
      <c r="WQ385" s="35"/>
      <c r="WR385" s="35"/>
      <c r="WS385" s="35"/>
      <c r="WT385" s="35"/>
      <c r="WU385" s="35"/>
      <c r="WV385" s="35"/>
      <c r="WW385" s="35"/>
      <c r="WX385" s="35"/>
      <c r="WY385" s="35"/>
      <c r="WZ385" s="35"/>
      <c r="XA385" s="35"/>
      <c r="XB385" s="35"/>
      <c r="XC385" s="35"/>
      <c r="XD385" s="35"/>
      <c r="XE385" s="35"/>
      <c r="XF385" s="35"/>
      <c r="XG385" s="35"/>
      <c r="XH385" s="35"/>
      <c r="XI385" s="35"/>
      <c r="XJ385" s="35"/>
      <c r="XK385" s="35"/>
      <c r="XL385" s="35"/>
      <c r="XM385" s="35"/>
      <c r="XN385" s="35"/>
      <c r="XO385" s="35"/>
      <c r="XP385" s="35"/>
      <c r="XQ385" s="35"/>
      <c r="XR385" s="35"/>
      <c r="XS385" s="35"/>
      <c r="XT385" s="35"/>
      <c r="XU385" s="35"/>
      <c r="XV385" s="35"/>
      <c r="XW385" s="35"/>
      <c r="XX385" s="35"/>
      <c r="XY385" s="35"/>
      <c r="XZ385" s="35"/>
      <c r="YA385" s="35"/>
      <c r="YB385" s="35"/>
      <c r="YC385" s="35"/>
      <c r="YD385" s="35"/>
      <c r="YE385" s="35"/>
      <c r="YF385" s="35"/>
      <c r="YG385" s="35"/>
      <c r="YH385" s="35"/>
      <c r="YI385" s="35"/>
      <c r="YJ385" s="35"/>
      <c r="YK385" s="35"/>
      <c r="YL385" s="35"/>
      <c r="YM385" s="35"/>
      <c r="YN385" s="35"/>
      <c r="YO385" s="35"/>
      <c r="YP385" s="35"/>
      <c r="YQ385" s="35"/>
      <c r="YR385" s="35"/>
      <c r="YS385" s="35"/>
      <c r="YT385" s="35"/>
      <c r="YU385" s="35"/>
      <c r="YV385" s="35"/>
      <c r="YW385" s="35"/>
      <c r="YX385" s="35"/>
      <c r="YY385" s="35"/>
      <c r="YZ385" s="35"/>
      <c r="ZA385" s="35"/>
      <c r="ZB385" s="35"/>
      <c r="ZC385" s="35"/>
      <c r="ZD385" s="35"/>
      <c r="ZE385" s="35"/>
      <c r="ZF385" s="35"/>
      <c r="ZG385" s="35"/>
      <c r="ZH385" s="35"/>
      <c r="ZI385" s="35"/>
      <c r="ZJ385" s="35"/>
      <c r="ZK385" s="35"/>
      <c r="ZL385" s="35"/>
      <c r="ZM385" s="35"/>
      <c r="ZN385" s="35"/>
      <c r="ZO385" s="35"/>
      <c r="ZP385" s="35"/>
      <c r="ZQ385" s="35"/>
      <c r="ZR385" s="35"/>
      <c r="ZS385" s="35"/>
      <c r="ZT385" s="35"/>
      <c r="ZU385" s="35"/>
      <c r="ZV385" s="35"/>
      <c r="ZW385" s="35"/>
      <c r="ZX385" s="35"/>
      <c r="ZY385" s="35"/>
      <c r="ZZ385" s="35"/>
      <c r="AAA385" s="35"/>
      <c r="AAB385" s="35"/>
      <c r="AAC385" s="35"/>
      <c r="AAD385" s="35"/>
      <c r="AAE385" s="35"/>
      <c r="AAF385" s="35"/>
      <c r="AAG385" s="35"/>
      <c r="AAH385" s="35"/>
      <c r="AAI385" s="35"/>
      <c r="AAJ385" s="35"/>
      <c r="AAK385" s="35"/>
      <c r="AAL385" s="35"/>
      <c r="AAM385" s="35"/>
      <c r="AAN385" s="35"/>
      <c r="AAO385" s="35"/>
      <c r="AAP385" s="35"/>
      <c r="AAQ385" s="35"/>
      <c r="AAR385" s="35"/>
      <c r="AAS385" s="35"/>
      <c r="AAT385" s="35"/>
      <c r="AAU385" s="35"/>
      <c r="AAV385" s="35"/>
      <c r="AAW385" s="35"/>
      <c r="AAX385" s="35"/>
      <c r="AAY385" s="35"/>
      <c r="AAZ385" s="35"/>
      <c r="ABA385" s="35"/>
      <c r="ABB385" s="35"/>
      <c r="ABC385" s="35"/>
      <c r="ABD385" s="35"/>
      <c r="ABE385" s="35"/>
      <c r="ABF385" s="35"/>
      <c r="ABG385" s="35"/>
      <c r="ABH385" s="35"/>
      <c r="ABI385" s="35"/>
      <c r="ABJ385" s="35"/>
      <c r="ABK385" s="35"/>
      <c r="ABL385" s="35"/>
      <c r="ABM385" s="35"/>
      <c r="ABN385" s="35"/>
      <c r="ABO385" s="35"/>
      <c r="ABP385" s="35"/>
      <c r="ABQ385" s="35"/>
      <c r="ABR385" s="35"/>
      <c r="ABS385" s="35"/>
      <c r="ABT385" s="35"/>
      <c r="ABU385" s="35"/>
      <c r="ABV385" s="35"/>
      <c r="ABW385" s="35"/>
      <c r="ABX385" s="35"/>
      <c r="ABY385" s="35"/>
      <c r="ABZ385" s="35"/>
      <c r="ACA385" s="35"/>
      <c r="ACB385" s="35"/>
      <c r="ACC385" s="35"/>
      <c r="ACD385" s="35"/>
      <c r="ACE385" s="35"/>
      <c r="ACF385" s="35"/>
      <c r="ACG385" s="35"/>
      <c r="ACH385" s="35"/>
      <c r="ACI385" s="35"/>
      <c r="ACJ385" s="35"/>
      <c r="ACK385" s="35"/>
      <c r="ACL385" s="35"/>
      <c r="ACM385" s="35"/>
      <c r="ACN385" s="35"/>
      <c r="ACO385" s="35"/>
      <c r="ACP385" s="35"/>
      <c r="ACQ385" s="35"/>
      <c r="ACR385" s="35"/>
      <c r="ACS385" s="35"/>
      <c r="ACT385" s="35"/>
      <c r="ACU385" s="35"/>
      <c r="ACV385" s="35"/>
      <c r="ACW385" s="35"/>
      <c r="ACX385" s="35"/>
      <c r="ACY385" s="35"/>
      <c r="ACZ385" s="35"/>
      <c r="ADA385" s="35"/>
      <c r="ADB385" s="35"/>
      <c r="ADC385" s="35"/>
      <c r="ADD385" s="35"/>
      <c r="ADE385" s="35"/>
      <c r="ADF385" s="35"/>
      <c r="ADG385" s="35"/>
      <c r="ADH385" s="35"/>
      <c r="ADI385" s="35"/>
      <c r="ADJ385" s="35"/>
      <c r="ADK385" s="35"/>
      <c r="ADL385" s="35"/>
      <c r="ADM385" s="35"/>
      <c r="ADN385" s="35"/>
      <c r="ADO385" s="35"/>
      <c r="ADP385" s="35"/>
      <c r="ADQ385" s="35"/>
      <c r="ADR385" s="35"/>
      <c r="ADS385" s="35"/>
      <c r="ADT385" s="35"/>
      <c r="ADU385" s="35"/>
      <c r="ADV385" s="35"/>
      <c r="ADW385" s="35"/>
      <c r="ADX385" s="35"/>
      <c r="ADY385" s="35"/>
      <c r="ADZ385" s="35"/>
      <c r="AEA385" s="35"/>
      <c r="AEB385" s="35"/>
      <c r="AEC385" s="35"/>
      <c r="AED385" s="35"/>
      <c r="AEE385" s="35"/>
      <c r="AEF385" s="35"/>
      <c r="AEG385" s="35"/>
      <c r="AEH385" s="35"/>
      <c r="AEI385" s="35"/>
      <c r="AEJ385" s="35"/>
      <c r="AEK385" s="35"/>
      <c r="AEL385" s="35"/>
      <c r="AEM385" s="35"/>
      <c r="AEN385" s="35"/>
      <c r="AEO385" s="35"/>
      <c r="AEP385" s="35"/>
      <c r="AEQ385" s="35"/>
      <c r="AER385" s="35"/>
      <c r="AES385" s="35"/>
      <c r="AET385" s="35"/>
      <c r="AEU385" s="35"/>
      <c r="AEV385" s="35"/>
      <c r="AEW385" s="35"/>
      <c r="AEX385" s="35"/>
      <c r="AEY385" s="35"/>
      <c r="AEZ385" s="35"/>
      <c r="AFA385" s="35"/>
      <c r="AFB385" s="35"/>
      <c r="AFC385" s="35"/>
      <c r="AFD385" s="35"/>
      <c r="AFE385" s="35"/>
      <c r="AFF385" s="35"/>
      <c r="AFG385" s="35"/>
      <c r="AFH385" s="35"/>
      <c r="AFI385" s="35"/>
      <c r="AFJ385" s="35"/>
      <c r="AFK385" s="35"/>
      <c r="AFL385" s="35"/>
      <c r="AFM385" s="35"/>
      <c r="AFN385" s="35"/>
      <c r="AFO385" s="35"/>
      <c r="AFP385" s="35"/>
      <c r="AFQ385" s="35"/>
      <c r="AFR385" s="35"/>
      <c r="AFS385" s="35"/>
      <c r="AFT385" s="35"/>
      <c r="AFU385" s="35"/>
      <c r="AFV385" s="35"/>
      <c r="AFW385" s="35"/>
      <c r="AFX385" s="35"/>
      <c r="AFY385" s="35"/>
      <c r="AFZ385" s="35"/>
      <c r="AGA385" s="35"/>
      <c r="AGB385" s="35"/>
      <c r="AGC385" s="35"/>
      <c r="AGD385" s="35"/>
      <c r="AGE385" s="35"/>
      <c r="AGF385" s="35"/>
      <c r="AGG385" s="35"/>
      <c r="AGH385" s="35"/>
      <c r="AGI385" s="35"/>
      <c r="AGJ385" s="35"/>
      <c r="AGK385" s="35"/>
      <c r="AGL385" s="35"/>
      <c r="AGM385" s="35"/>
      <c r="AGN385" s="35"/>
      <c r="AGO385" s="35"/>
      <c r="AGP385" s="35"/>
      <c r="AGQ385" s="35"/>
      <c r="AGR385" s="35"/>
      <c r="AGS385" s="35"/>
      <c r="AGT385" s="35"/>
      <c r="AGU385" s="35"/>
      <c r="AGV385" s="35"/>
      <c r="AGW385" s="35"/>
      <c r="AGX385" s="35"/>
      <c r="AGY385" s="35"/>
      <c r="AGZ385" s="35"/>
      <c r="AHA385" s="35"/>
      <c r="AHB385" s="35"/>
      <c r="AHC385" s="35"/>
      <c r="AHD385" s="35"/>
      <c r="AHE385" s="35"/>
      <c r="AHF385" s="35"/>
      <c r="AHG385" s="35"/>
      <c r="AHH385" s="35"/>
      <c r="AHI385" s="35"/>
      <c r="AHJ385" s="35"/>
      <c r="AHK385" s="35"/>
      <c r="AHL385" s="35"/>
      <c r="AHM385" s="35"/>
      <c r="AHN385" s="35"/>
      <c r="AHO385" s="35"/>
      <c r="AHP385" s="35"/>
      <c r="AHQ385" s="35"/>
      <c r="AHR385" s="35"/>
      <c r="AHS385" s="35"/>
      <c r="AHT385" s="35"/>
      <c r="AHU385" s="35"/>
      <c r="AHV385" s="35"/>
      <c r="AHW385" s="35"/>
      <c r="AHX385" s="35"/>
      <c r="AHY385" s="35"/>
      <c r="AHZ385" s="35"/>
      <c r="AIA385" s="35"/>
      <c r="AIB385" s="35"/>
      <c r="AIC385" s="35"/>
      <c r="AID385" s="35"/>
      <c r="AIE385" s="35"/>
      <c r="AIF385" s="35"/>
      <c r="AIG385" s="35"/>
      <c r="AIH385" s="35"/>
      <c r="AII385" s="35"/>
      <c r="AIJ385" s="35"/>
      <c r="AIK385" s="35"/>
      <c r="AIL385" s="35"/>
      <c r="AIM385" s="35"/>
      <c r="AIN385" s="35"/>
      <c r="AIO385" s="35"/>
      <c r="AIP385" s="35"/>
      <c r="AIQ385" s="35"/>
      <c r="AIR385" s="35"/>
      <c r="AIS385" s="35"/>
      <c r="AIT385" s="35"/>
      <c r="AIU385" s="35"/>
      <c r="AIV385" s="35"/>
      <c r="AIW385" s="35"/>
      <c r="AIX385" s="35"/>
      <c r="AIY385" s="35"/>
      <c r="AIZ385" s="35"/>
      <c r="AJA385" s="35"/>
      <c r="AJB385" s="35"/>
      <c r="AJC385" s="35"/>
      <c r="AJD385" s="35"/>
      <c r="AJE385" s="35"/>
      <c r="AJF385" s="35"/>
      <c r="AJG385" s="35"/>
      <c r="AJH385" s="35"/>
      <c r="AJI385" s="35"/>
      <c r="AJJ385" s="35"/>
      <c r="AJK385" s="35"/>
      <c r="AJL385" s="35"/>
      <c r="AJM385" s="35"/>
      <c r="AJN385" s="35"/>
      <c r="AJO385" s="35"/>
      <c r="AJP385" s="35"/>
      <c r="AJQ385" s="35"/>
      <c r="AJR385" s="35"/>
      <c r="AJS385" s="35"/>
      <c r="AJT385" s="35"/>
      <c r="AJU385" s="35"/>
      <c r="AJV385" s="35"/>
      <c r="AJW385" s="35"/>
      <c r="AJX385" s="35"/>
      <c r="AJY385" s="35"/>
      <c r="AJZ385" s="35"/>
      <c r="AKA385" s="35"/>
      <c r="AKB385" s="35"/>
      <c r="AKC385" s="35"/>
      <c r="AKD385" s="35"/>
      <c r="AKE385" s="35"/>
      <c r="AKF385" s="35"/>
      <c r="AKG385" s="35"/>
      <c r="AKH385" s="35"/>
      <c r="AKI385" s="35"/>
      <c r="AKJ385" s="35"/>
      <c r="AKK385" s="35"/>
      <c r="AKL385" s="35"/>
      <c r="AKM385" s="35"/>
      <c r="AKN385" s="35"/>
      <c r="AKO385" s="35"/>
      <c r="AKP385" s="35"/>
      <c r="AKQ385" s="35"/>
      <c r="AKR385" s="35"/>
      <c r="AKS385" s="35"/>
      <c r="AKT385" s="35"/>
      <c r="AKU385" s="35"/>
      <c r="AKV385" s="35"/>
      <c r="AKW385" s="35"/>
      <c r="AKX385" s="35"/>
      <c r="AKY385" s="35"/>
      <c r="AKZ385" s="35"/>
      <c r="ALA385" s="35"/>
      <c r="ALB385" s="35"/>
      <c r="ALC385" s="35"/>
      <c r="ALD385" s="35"/>
      <c r="ALE385" s="35"/>
      <c r="ALF385" s="35"/>
      <c r="ALG385" s="35"/>
      <c r="ALH385" s="35"/>
      <c r="ALI385" s="35"/>
      <c r="ALJ385" s="35"/>
      <c r="ALK385" s="35"/>
      <c r="ALL385" s="35"/>
      <c r="ALM385" s="35"/>
      <c r="ALN385" s="35"/>
      <c r="ALO385" s="35"/>
      <c r="ALP385" s="35"/>
      <c r="ALQ385" s="35"/>
      <c r="ALR385" s="35"/>
      <c r="ALS385" s="35"/>
      <c r="ALT385" s="35"/>
      <c r="ALU385" s="35"/>
      <c r="ALV385" s="35"/>
      <c r="ALW385" s="35"/>
      <c r="ALX385" s="35"/>
      <c r="ALY385" s="35"/>
      <c r="ALZ385" s="35"/>
      <c r="AMA385" s="35"/>
    </row>
    <row r="386" spans="14:1015">
      <c r="N386" s="3">
        <f>Y386*info!T$4+AC386*info!T$5+AG386*info!T$6+AK386*info!T$7+N385</f>
        <v>13.650599999999983</v>
      </c>
      <c r="P386" s="45">
        <v>346</v>
      </c>
      <c r="Q386" s="131"/>
      <c r="R386" s="131"/>
      <c r="S386" s="161">
        <f t="shared" si="189"/>
        <v>6.7806719367588961E-2</v>
      </c>
      <c r="T386" s="169">
        <f>AA385*$AA$30*$AA$34*(1-$AA$32)+AE385*$AE$30*$AE$34*(1-$AE$32)+AI385*$AI$30*$AI$34*(1-$AI$32)+AM385*$AM$30*$AM$34*(1-$AM$32)+AQ385*$AQ$30*$AQ$34*(1-$AQ$32)+AU385*$AU$30*$AU$34*(1-$AU$32)+Q386-R386+AW385+AX385+Advance!G360</f>
        <v>0.68250000000000033</v>
      </c>
      <c r="U386" s="132">
        <f t="shared" si="198"/>
        <v>0</v>
      </c>
      <c r="V386" s="165">
        <f t="shared" si="177"/>
        <v>0.68250000000000033</v>
      </c>
      <c r="W386" s="166">
        <f t="shared" si="190"/>
        <v>26.532</v>
      </c>
      <c r="X386" s="49"/>
      <c r="Y386" s="42">
        <f t="shared" si="169"/>
        <v>0</v>
      </c>
      <c r="Z386" s="46">
        <f t="shared" si="191"/>
        <v>0</v>
      </c>
      <c r="AA386" s="47">
        <f t="shared" si="178"/>
        <v>50</v>
      </c>
      <c r="AB386" s="48">
        <f t="shared" si="179"/>
        <v>0.68250000000000033</v>
      </c>
      <c r="AC386" s="49">
        <f t="shared" si="180"/>
        <v>0</v>
      </c>
      <c r="AD386" s="46">
        <f t="shared" si="192"/>
        <v>0</v>
      </c>
      <c r="AE386" s="46">
        <f t="shared" si="181"/>
        <v>100</v>
      </c>
      <c r="AF386" s="50">
        <f t="shared" si="170"/>
        <v>0.68250000000000033</v>
      </c>
      <c r="AG386" s="42">
        <f t="shared" si="193"/>
        <v>6</v>
      </c>
      <c r="AH386" s="46">
        <f t="shared" si="194"/>
        <v>-6</v>
      </c>
      <c r="AI386" s="46">
        <f t="shared" si="182"/>
        <v>200</v>
      </c>
      <c r="AJ386" s="50">
        <f t="shared" si="171"/>
        <v>0.53850000000000031</v>
      </c>
      <c r="AK386" s="42">
        <f t="shared" si="183"/>
        <v>14</v>
      </c>
      <c r="AL386" s="46">
        <f t="shared" si="195"/>
        <v>-10</v>
      </c>
      <c r="AM386" s="46">
        <f t="shared" si="184"/>
        <v>562</v>
      </c>
      <c r="AN386" s="50">
        <f t="shared" si="172"/>
        <v>3.4500000000000308E-2</v>
      </c>
      <c r="AO386" s="42">
        <f t="shared" si="185"/>
        <v>0</v>
      </c>
      <c r="AP386" s="46">
        <f t="shared" si="196"/>
        <v>0</v>
      </c>
      <c r="AQ386" s="46">
        <f t="shared" si="186"/>
        <v>0</v>
      </c>
      <c r="AR386" s="50">
        <f t="shared" si="173"/>
        <v>3.4500000000000308E-2</v>
      </c>
      <c r="AS386" s="42">
        <f t="shared" si="187"/>
        <v>0</v>
      </c>
      <c r="AT386" s="46">
        <f t="shared" si="197"/>
        <v>0</v>
      </c>
      <c r="AU386" s="46">
        <f t="shared" si="188"/>
        <v>0</v>
      </c>
      <c r="AV386" s="51">
        <f t="shared" si="174"/>
        <v>3.4500000000000308E-2</v>
      </c>
      <c r="AW386" s="42">
        <f t="shared" si="175"/>
        <v>0</v>
      </c>
      <c r="AX386" s="43">
        <f t="shared" si="176"/>
        <v>3.4500000000000308E-2</v>
      </c>
      <c r="AY386" s="42">
        <f t="shared" si="199"/>
        <v>912</v>
      </c>
      <c r="AZ386" s="52">
        <f t="shared" si="200"/>
        <v>26.532</v>
      </c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  <c r="QN386" s="35"/>
      <c r="QO386" s="35"/>
      <c r="QP386" s="35"/>
      <c r="QQ386" s="35"/>
      <c r="QR386" s="35"/>
      <c r="QS386" s="35"/>
      <c r="QT386" s="35"/>
      <c r="QU386" s="35"/>
      <c r="QV386" s="35"/>
      <c r="QW386" s="35"/>
      <c r="QX386" s="35"/>
      <c r="QY386" s="35"/>
      <c r="QZ386" s="35"/>
      <c r="RA386" s="35"/>
      <c r="RB386" s="35"/>
      <c r="RC386" s="35"/>
      <c r="RD386" s="35"/>
      <c r="RE386" s="35"/>
      <c r="RF386" s="35"/>
      <c r="RG386" s="35"/>
      <c r="RH386" s="35"/>
      <c r="RI386" s="35"/>
      <c r="RJ386" s="35"/>
      <c r="RK386" s="35"/>
      <c r="RL386" s="35"/>
      <c r="RM386" s="35"/>
      <c r="RN386" s="35"/>
      <c r="RO386" s="35"/>
      <c r="RP386" s="35"/>
      <c r="RQ386" s="35"/>
      <c r="RR386" s="35"/>
      <c r="RS386" s="35"/>
      <c r="RT386" s="35"/>
      <c r="RU386" s="35"/>
      <c r="RV386" s="35"/>
      <c r="RW386" s="35"/>
      <c r="RX386" s="35"/>
      <c r="RY386" s="35"/>
      <c r="RZ386" s="35"/>
      <c r="SA386" s="35"/>
      <c r="SB386" s="35"/>
      <c r="SC386" s="35"/>
      <c r="SD386" s="35"/>
      <c r="SE386" s="35"/>
      <c r="SF386" s="35"/>
      <c r="SG386" s="35"/>
      <c r="SH386" s="35"/>
      <c r="SI386" s="35"/>
      <c r="SJ386" s="35"/>
      <c r="SK386" s="35"/>
      <c r="SL386" s="35"/>
      <c r="SM386" s="35"/>
      <c r="SN386" s="35"/>
      <c r="SO386" s="35"/>
      <c r="SP386" s="35"/>
      <c r="SQ386" s="35"/>
      <c r="SR386" s="35"/>
      <c r="SS386" s="35"/>
      <c r="ST386" s="35"/>
      <c r="SU386" s="35"/>
      <c r="SV386" s="35"/>
      <c r="SW386" s="35"/>
      <c r="SX386" s="35"/>
      <c r="SY386" s="35"/>
      <c r="SZ386" s="35"/>
      <c r="TA386" s="35"/>
      <c r="TB386" s="35"/>
      <c r="TC386" s="35"/>
      <c r="TD386" s="35"/>
      <c r="TE386" s="35"/>
      <c r="TF386" s="35"/>
      <c r="TG386" s="35"/>
      <c r="TH386" s="35"/>
      <c r="TI386" s="35"/>
      <c r="TJ386" s="35"/>
      <c r="TK386" s="35"/>
      <c r="TL386" s="35"/>
      <c r="TM386" s="35"/>
      <c r="TN386" s="35"/>
      <c r="TO386" s="35"/>
      <c r="TP386" s="35"/>
      <c r="TQ386" s="35"/>
      <c r="TR386" s="35"/>
      <c r="TS386" s="35"/>
      <c r="TT386" s="35"/>
      <c r="TU386" s="35"/>
      <c r="TV386" s="35"/>
      <c r="TW386" s="35"/>
      <c r="TX386" s="35"/>
      <c r="TY386" s="35"/>
      <c r="TZ386" s="35"/>
      <c r="UA386" s="35"/>
      <c r="UB386" s="35"/>
      <c r="UC386" s="35"/>
      <c r="UD386" s="35"/>
      <c r="UE386" s="35"/>
      <c r="UF386" s="35"/>
      <c r="UG386" s="35"/>
      <c r="UH386" s="35"/>
      <c r="UI386" s="35"/>
      <c r="UJ386" s="35"/>
      <c r="UK386" s="35"/>
      <c r="UL386" s="35"/>
      <c r="UM386" s="35"/>
      <c r="UN386" s="35"/>
      <c r="UO386" s="35"/>
      <c r="UP386" s="35"/>
      <c r="UQ386" s="35"/>
      <c r="UR386" s="35"/>
      <c r="US386" s="35"/>
      <c r="UT386" s="35"/>
      <c r="UU386" s="35"/>
      <c r="UV386" s="35"/>
      <c r="UW386" s="35"/>
      <c r="UX386" s="35"/>
      <c r="UY386" s="35"/>
      <c r="UZ386" s="35"/>
      <c r="VA386" s="35"/>
      <c r="VB386" s="35"/>
      <c r="VC386" s="35"/>
      <c r="VD386" s="35"/>
      <c r="VE386" s="35"/>
      <c r="VF386" s="35"/>
      <c r="VG386" s="35"/>
      <c r="VH386" s="35"/>
      <c r="VI386" s="35"/>
      <c r="VJ386" s="35"/>
      <c r="VK386" s="35"/>
      <c r="VL386" s="35"/>
      <c r="VM386" s="35"/>
      <c r="VN386" s="35"/>
      <c r="VO386" s="35"/>
      <c r="VP386" s="35"/>
      <c r="VQ386" s="35"/>
      <c r="VR386" s="35"/>
      <c r="VS386" s="35"/>
      <c r="VT386" s="35"/>
      <c r="VU386" s="35"/>
      <c r="VV386" s="35"/>
      <c r="VW386" s="35"/>
      <c r="VX386" s="35"/>
      <c r="VY386" s="35"/>
      <c r="VZ386" s="35"/>
      <c r="WA386" s="35"/>
      <c r="WB386" s="35"/>
      <c r="WC386" s="35"/>
      <c r="WD386" s="35"/>
      <c r="WE386" s="35"/>
      <c r="WF386" s="35"/>
      <c r="WG386" s="35"/>
      <c r="WH386" s="35"/>
      <c r="WI386" s="35"/>
      <c r="WJ386" s="35"/>
      <c r="WK386" s="35"/>
      <c r="WL386" s="35"/>
      <c r="WM386" s="35"/>
      <c r="WN386" s="35"/>
      <c r="WO386" s="35"/>
      <c r="WP386" s="35"/>
      <c r="WQ386" s="35"/>
      <c r="WR386" s="35"/>
      <c r="WS386" s="35"/>
      <c r="WT386" s="35"/>
      <c r="WU386" s="35"/>
      <c r="WV386" s="35"/>
      <c r="WW386" s="35"/>
      <c r="WX386" s="35"/>
      <c r="WY386" s="35"/>
      <c r="WZ386" s="35"/>
      <c r="XA386" s="35"/>
      <c r="XB386" s="35"/>
      <c r="XC386" s="35"/>
      <c r="XD386" s="35"/>
      <c r="XE386" s="35"/>
      <c r="XF386" s="35"/>
      <c r="XG386" s="35"/>
      <c r="XH386" s="35"/>
      <c r="XI386" s="35"/>
      <c r="XJ386" s="35"/>
      <c r="XK386" s="35"/>
      <c r="XL386" s="35"/>
      <c r="XM386" s="35"/>
      <c r="XN386" s="35"/>
      <c r="XO386" s="35"/>
      <c r="XP386" s="35"/>
      <c r="XQ386" s="35"/>
      <c r="XR386" s="35"/>
      <c r="XS386" s="35"/>
      <c r="XT386" s="35"/>
      <c r="XU386" s="35"/>
      <c r="XV386" s="35"/>
      <c r="XW386" s="35"/>
      <c r="XX386" s="35"/>
      <c r="XY386" s="35"/>
      <c r="XZ386" s="35"/>
      <c r="YA386" s="35"/>
      <c r="YB386" s="35"/>
      <c r="YC386" s="35"/>
      <c r="YD386" s="35"/>
      <c r="YE386" s="35"/>
      <c r="YF386" s="35"/>
      <c r="YG386" s="35"/>
      <c r="YH386" s="35"/>
      <c r="YI386" s="35"/>
      <c r="YJ386" s="35"/>
      <c r="YK386" s="35"/>
      <c r="YL386" s="35"/>
      <c r="YM386" s="35"/>
      <c r="YN386" s="35"/>
      <c r="YO386" s="35"/>
      <c r="YP386" s="35"/>
      <c r="YQ386" s="35"/>
      <c r="YR386" s="35"/>
      <c r="YS386" s="35"/>
      <c r="YT386" s="35"/>
      <c r="YU386" s="35"/>
      <c r="YV386" s="35"/>
      <c r="YW386" s="35"/>
      <c r="YX386" s="35"/>
      <c r="YY386" s="35"/>
      <c r="YZ386" s="35"/>
      <c r="ZA386" s="35"/>
      <c r="ZB386" s="35"/>
      <c r="ZC386" s="35"/>
      <c r="ZD386" s="35"/>
      <c r="ZE386" s="35"/>
      <c r="ZF386" s="35"/>
      <c r="ZG386" s="35"/>
      <c r="ZH386" s="35"/>
      <c r="ZI386" s="35"/>
      <c r="ZJ386" s="35"/>
      <c r="ZK386" s="35"/>
      <c r="ZL386" s="35"/>
      <c r="ZM386" s="35"/>
      <c r="ZN386" s="35"/>
      <c r="ZO386" s="35"/>
      <c r="ZP386" s="35"/>
      <c r="ZQ386" s="35"/>
      <c r="ZR386" s="35"/>
      <c r="ZS386" s="35"/>
      <c r="ZT386" s="35"/>
      <c r="ZU386" s="35"/>
      <c r="ZV386" s="35"/>
      <c r="ZW386" s="35"/>
      <c r="ZX386" s="35"/>
      <c r="ZY386" s="35"/>
      <c r="ZZ386" s="35"/>
      <c r="AAA386" s="35"/>
      <c r="AAB386" s="35"/>
      <c r="AAC386" s="35"/>
      <c r="AAD386" s="35"/>
      <c r="AAE386" s="35"/>
      <c r="AAF386" s="35"/>
      <c r="AAG386" s="35"/>
      <c r="AAH386" s="35"/>
      <c r="AAI386" s="35"/>
      <c r="AAJ386" s="35"/>
      <c r="AAK386" s="35"/>
      <c r="AAL386" s="35"/>
      <c r="AAM386" s="35"/>
      <c r="AAN386" s="35"/>
      <c r="AAO386" s="35"/>
      <c r="AAP386" s="35"/>
      <c r="AAQ386" s="35"/>
      <c r="AAR386" s="35"/>
      <c r="AAS386" s="35"/>
      <c r="AAT386" s="35"/>
      <c r="AAU386" s="35"/>
      <c r="AAV386" s="35"/>
      <c r="AAW386" s="35"/>
      <c r="AAX386" s="35"/>
      <c r="AAY386" s="35"/>
      <c r="AAZ386" s="35"/>
      <c r="ABA386" s="35"/>
      <c r="ABB386" s="35"/>
      <c r="ABC386" s="35"/>
      <c r="ABD386" s="35"/>
      <c r="ABE386" s="35"/>
      <c r="ABF386" s="35"/>
      <c r="ABG386" s="35"/>
      <c r="ABH386" s="35"/>
      <c r="ABI386" s="35"/>
      <c r="ABJ386" s="35"/>
      <c r="ABK386" s="35"/>
      <c r="ABL386" s="35"/>
      <c r="ABM386" s="35"/>
      <c r="ABN386" s="35"/>
      <c r="ABO386" s="35"/>
      <c r="ABP386" s="35"/>
      <c r="ABQ386" s="35"/>
      <c r="ABR386" s="35"/>
      <c r="ABS386" s="35"/>
      <c r="ABT386" s="35"/>
      <c r="ABU386" s="35"/>
      <c r="ABV386" s="35"/>
      <c r="ABW386" s="35"/>
      <c r="ABX386" s="35"/>
      <c r="ABY386" s="35"/>
      <c r="ABZ386" s="35"/>
      <c r="ACA386" s="35"/>
      <c r="ACB386" s="35"/>
      <c r="ACC386" s="35"/>
      <c r="ACD386" s="35"/>
      <c r="ACE386" s="35"/>
      <c r="ACF386" s="35"/>
      <c r="ACG386" s="35"/>
      <c r="ACH386" s="35"/>
      <c r="ACI386" s="35"/>
      <c r="ACJ386" s="35"/>
      <c r="ACK386" s="35"/>
      <c r="ACL386" s="35"/>
      <c r="ACM386" s="35"/>
      <c r="ACN386" s="35"/>
      <c r="ACO386" s="35"/>
      <c r="ACP386" s="35"/>
      <c r="ACQ386" s="35"/>
      <c r="ACR386" s="35"/>
      <c r="ACS386" s="35"/>
      <c r="ACT386" s="35"/>
      <c r="ACU386" s="35"/>
      <c r="ACV386" s="35"/>
      <c r="ACW386" s="35"/>
      <c r="ACX386" s="35"/>
      <c r="ACY386" s="35"/>
      <c r="ACZ386" s="35"/>
      <c r="ADA386" s="35"/>
      <c r="ADB386" s="35"/>
      <c r="ADC386" s="35"/>
      <c r="ADD386" s="35"/>
      <c r="ADE386" s="35"/>
      <c r="ADF386" s="35"/>
      <c r="ADG386" s="35"/>
      <c r="ADH386" s="35"/>
      <c r="ADI386" s="35"/>
      <c r="ADJ386" s="35"/>
      <c r="ADK386" s="35"/>
      <c r="ADL386" s="35"/>
      <c r="ADM386" s="35"/>
      <c r="ADN386" s="35"/>
      <c r="ADO386" s="35"/>
      <c r="ADP386" s="35"/>
      <c r="ADQ386" s="35"/>
      <c r="ADR386" s="35"/>
      <c r="ADS386" s="35"/>
      <c r="ADT386" s="35"/>
      <c r="ADU386" s="35"/>
      <c r="ADV386" s="35"/>
      <c r="ADW386" s="35"/>
      <c r="ADX386" s="35"/>
      <c r="ADY386" s="35"/>
      <c r="ADZ386" s="35"/>
      <c r="AEA386" s="35"/>
      <c r="AEB386" s="35"/>
      <c r="AEC386" s="35"/>
      <c r="AED386" s="35"/>
      <c r="AEE386" s="35"/>
      <c r="AEF386" s="35"/>
      <c r="AEG386" s="35"/>
      <c r="AEH386" s="35"/>
      <c r="AEI386" s="35"/>
      <c r="AEJ386" s="35"/>
      <c r="AEK386" s="35"/>
      <c r="AEL386" s="35"/>
      <c r="AEM386" s="35"/>
      <c r="AEN386" s="35"/>
      <c r="AEO386" s="35"/>
      <c r="AEP386" s="35"/>
      <c r="AEQ386" s="35"/>
      <c r="AER386" s="35"/>
      <c r="AES386" s="35"/>
      <c r="AET386" s="35"/>
      <c r="AEU386" s="35"/>
      <c r="AEV386" s="35"/>
      <c r="AEW386" s="35"/>
      <c r="AEX386" s="35"/>
      <c r="AEY386" s="35"/>
      <c r="AEZ386" s="35"/>
      <c r="AFA386" s="35"/>
      <c r="AFB386" s="35"/>
      <c r="AFC386" s="35"/>
      <c r="AFD386" s="35"/>
      <c r="AFE386" s="35"/>
      <c r="AFF386" s="35"/>
      <c r="AFG386" s="35"/>
      <c r="AFH386" s="35"/>
      <c r="AFI386" s="35"/>
      <c r="AFJ386" s="35"/>
      <c r="AFK386" s="35"/>
      <c r="AFL386" s="35"/>
      <c r="AFM386" s="35"/>
      <c r="AFN386" s="35"/>
      <c r="AFO386" s="35"/>
      <c r="AFP386" s="35"/>
      <c r="AFQ386" s="35"/>
      <c r="AFR386" s="35"/>
      <c r="AFS386" s="35"/>
      <c r="AFT386" s="35"/>
      <c r="AFU386" s="35"/>
      <c r="AFV386" s="35"/>
      <c r="AFW386" s="35"/>
      <c r="AFX386" s="35"/>
      <c r="AFY386" s="35"/>
      <c r="AFZ386" s="35"/>
      <c r="AGA386" s="35"/>
      <c r="AGB386" s="35"/>
      <c r="AGC386" s="35"/>
      <c r="AGD386" s="35"/>
      <c r="AGE386" s="35"/>
      <c r="AGF386" s="35"/>
      <c r="AGG386" s="35"/>
      <c r="AGH386" s="35"/>
      <c r="AGI386" s="35"/>
      <c r="AGJ386" s="35"/>
      <c r="AGK386" s="35"/>
      <c r="AGL386" s="35"/>
      <c r="AGM386" s="35"/>
      <c r="AGN386" s="35"/>
      <c r="AGO386" s="35"/>
      <c r="AGP386" s="35"/>
      <c r="AGQ386" s="35"/>
      <c r="AGR386" s="35"/>
      <c r="AGS386" s="35"/>
      <c r="AGT386" s="35"/>
      <c r="AGU386" s="35"/>
      <c r="AGV386" s="35"/>
      <c r="AGW386" s="35"/>
      <c r="AGX386" s="35"/>
      <c r="AGY386" s="35"/>
      <c r="AGZ386" s="35"/>
      <c r="AHA386" s="35"/>
      <c r="AHB386" s="35"/>
      <c r="AHC386" s="35"/>
      <c r="AHD386" s="35"/>
      <c r="AHE386" s="35"/>
      <c r="AHF386" s="35"/>
      <c r="AHG386" s="35"/>
      <c r="AHH386" s="35"/>
      <c r="AHI386" s="35"/>
      <c r="AHJ386" s="35"/>
      <c r="AHK386" s="35"/>
      <c r="AHL386" s="35"/>
      <c r="AHM386" s="35"/>
      <c r="AHN386" s="35"/>
      <c r="AHO386" s="35"/>
      <c r="AHP386" s="35"/>
      <c r="AHQ386" s="35"/>
      <c r="AHR386" s="35"/>
      <c r="AHS386" s="35"/>
      <c r="AHT386" s="35"/>
      <c r="AHU386" s="35"/>
      <c r="AHV386" s="35"/>
      <c r="AHW386" s="35"/>
      <c r="AHX386" s="35"/>
      <c r="AHY386" s="35"/>
      <c r="AHZ386" s="35"/>
      <c r="AIA386" s="35"/>
      <c r="AIB386" s="35"/>
      <c r="AIC386" s="35"/>
      <c r="AID386" s="35"/>
      <c r="AIE386" s="35"/>
      <c r="AIF386" s="35"/>
      <c r="AIG386" s="35"/>
      <c r="AIH386" s="35"/>
      <c r="AII386" s="35"/>
      <c r="AIJ386" s="35"/>
      <c r="AIK386" s="35"/>
      <c r="AIL386" s="35"/>
      <c r="AIM386" s="35"/>
      <c r="AIN386" s="35"/>
      <c r="AIO386" s="35"/>
      <c r="AIP386" s="35"/>
      <c r="AIQ386" s="35"/>
      <c r="AIR386" s="35"/>
      <c r="AIS386" s="35"/>
      <c r="AIT386" s="35"/>
      <c r="AIU386" s="35"/>
      <c r="AIV386" s="35"/>
      <c r="AIW386" s="35"/>
      <c r="AIX386" s="35"/>
      <c r="AIY386" s="35"/>
      <c r="AIZ386" s="35"/>
      <c r="AJA386" s="35"/>
      <c r="AJB386" s="35"/>
      <c r="AJC386" s="35"/>
      <c r="AJD386" s="35"/>
      <c r="AJE386" s="35"/>
      <c r="AJF386" s="35"/>
      <c r="AJG386" s="35"/>
      <c r="AJH386" s="35"/>
      <c r="AJI386" s="35"/>
      <c r="AJJ386" s="35"/>
      <c r="AJK386" s="35"/>
      <c r="AJL386" s="35"/>
      <c r="AJM386" s="35"/>
      <c r="AJN386" s="35"/>
      <c r="AJO386" s="35"/>
      <c r="AJP386" s="35"/>
      <c r="AJQ386" s="35"/>
      <c r="AJR386" s="35"/>
      <c r="AJS386" s="35"/>
      <c r="AJT386" s="35"/>
      <c r="AJU386" s="35"/>
      <c r="AJV386" s="35"/>
      <c r="AJW386" s="35"/>
      <c r="AJX386" s="35"/>
      <c r="AJY386" s="35"/>
      <c r="AJZ386" s="35"/>
      <c r="AKA386" s="35"/>
      <c r="AKB386" s="35"/>
      <c r="AKC386" s="35"/>
      <c r="AKD386" s="35"/>
      <c r="AKE386" s="35"/>
      <c r="AKF386" s="35"/>
      <c r="AKG386" s="35"/>
      <c r="AKH386" s="35"/>
      <c r="AKI386" s="35"/>
      <c r="AKJ386" s="35"/>
      <c r="AKK386" s="35"/>
      <c r="AKL386" s="35"/>
      <c r="AKM386" s="35"/>
      <c r="AKN386" s="35"/>
      <c r="AKO386" s="35"/>
      <c r="AKP386" s="35"/>
      <c r="AKQ386" s="35"/>
      <c r="AKR386" s="35"/>
      <c r="AKS386" s="35"/>
      <c r="AKT386" s="35"/>
      <c r="AKU386" s="35"/>
      <c r="AKV386" s="35"/>
      <c r="AKW386" s="35"/>
      <c r="AKX386" s="35"/>
      <c r="AKY386" s="35"/>
      <c r="AKZ386" s="35"/>
      <c r="ALA386" s="35"/>
      <c r="ALB386" s="35"/>
      <c r="ALC386" s="35"/>
      <c r="ALD386" s="35"/>
      <c r="ALE386" s="35"/>
      <c r="ALF386" s="35"/>
      <c r="ALG386" s="35"/>
      <c r="ALH386" s="35"/>
      <c r="ALI386" s="35"/>
      <c r="ALJ386" s="35"/>
      <c r="ALK386" s="35"/>
      <c r="ALL386" s="35"/>
      <c r="ALM386" s="35"/>
      <c r="ALN386" s="35"/>
      <c r="ALO386" s="35"/>
      <c r="ALP386" s="35"/>
      <c r="ALQ386" s="35"/>
      <c r="ALR386" s="35"/>
      <c r="ALS386" s="35"/>
      <c r="ALT386" s="35"/>
      <c r="ALU386" s="35"/>
      <c r="ALV386" s="35"/>
      <c r="ALW386" s="35"/>
      <c r="ALX386" s="35"/>
      <c r="ALY386" s="35"/>
      <c r="ALZ386" s="35"/>
      <c r="AMA386" s="35"/>
    </row>
    <row r="387" spans="14:1015">
      <c r="N387" s="3">
        <f>Y387*info!T$4+AC387*info!T$5+AG387*info!T$6+AK387*info!T$7+N386</f>
        <v>13.726199999999983</v>
      </c>
      <c r="P387" s="45">
        <v>347</v>
      </c>
      <c r="Q387" s="131"/>
      <c r="R387" s="131"/>
      <c r="S387" s="161">
        <f t="shared" si="189"/>
        <v>6.8133992094861692E-2</v>
      </c>
      <c r="T387" s="169">
        <f>AA386*$AA$30*$AA$34*(1-$AA$32)+AE386*$AE$30*$AE$34*(1-$AE$32)+AI386*$AI$30*$AI$34*(1-$AI$32)+AM386*$AM$30*$AM$34*(1-$AM$32)+AQ386*$AQ$30*$AQ$34*(1-$AQ$32)+AU386*$AU$30*$AU$34*(1-$AU$32)+Q387-R387+AW386+AX386+Advance!G361</f>
        <v>0.69780000000000031</v>
      </c>
      <c r="U387" s="132">
        <f t="shared" si="198"/>
        <v>0</v>
      </c>
      <c r="V387" s="165">
        <f t="shared" si="177"/>
        <v>0.69780000000000031</v>
      </c>
      <c r="W387" s="166">
        <f t="shared" si="190"/>
        <v>26.64</v>
      </c>
      <c r="X387" s="49"/>
      <c r="Y387" s="42">
        <f t="shared" si="169"/>
        <v>0</v>
      </c>
      <c r="Z387" s="46">
        <f t="shared" si="191"/>
        <v>0</v>
      </c>
      <c r="AA387" s="47">
        <f t="shared" si="178"/>
        <v>50</v>
      </c>
      <c r="AB387" s="48">
        <f t="shared" si="179"/>
        <v>0.69780000000000031</v>
      </c>
      <c r="AC387" s="49">
        <f t="shared" si="180"/>
        <v>0</v>
      </c>
      <c r="AD387" s="46">
        <f t="shared" si="192"/>
        <v>0</v>
      </c>
      <c r="AE387" s="46">
        <f t="shared" si="181"/>
        <v>100</v>
      </c>
      <c r="AF387" s="50">
        <f t="shared" si="170"/>
        <v>0.69780000000000031</v>
      </c>
      <c r="AG387" s="42">
        <f t="shared" si="193"/>
        <v>6</v>
      </c>
      <c r="AH387" s="46">
        <f t="shared" si="194"/>
        <v>-6</v>
      </c>
      <c r="AI387" s="46">
        <f t="shared" si="182"/>
        <v>200</v>
      </c>
      <c r="AJ387" s="50">
        <f t="shared" si="171"/>
        <v>0.55380000000000029</v>
      </c>
      <c r="AK387" s="42">
        <f t="shared" si="183"/>
        <v>15</v>
      </c>
      <c r="AL387" s="46">
        <f t="shared" si="195"/>
        <v>-12</v>
      </c>
      <c r="AM387" s="46">
        <f t="shared" si="184"/>
        <v>565</v>
      </c>
      <c r="AN387" s="50">
        <f t="shared" si="172"/>
        <v>1.3800000000000368E-2</v>
      </c>
      <c r="AO387" s="42">
        <f t="shared" si="185"/>
        <v>0</v>
      </c>
      <c r="AP387" s="46">
        <f t="shared" si="196"/>
        <v>0</v>
      </c>
      <c r="AQ387" s="46">
        <f t="shared" si="186"/>
        <v>0</v>
      </c>
      <c r="AR387" s="50">
        <f t="shared" si="173"/>
        <v>1.3800000000000368E-2</v>
      </c>
      <c r="AS387" s="42">
        <f t="shared" si="187"/>
        <v>0</v>
      </c>
      <c r="AT387" s="46">
        <f t="shared" si="197"/>
        <v>0</v>
      </c>
      <c r="AU387" s="46">
        <f t="shared" si="188"/>
        <v>0</v>
      </c>
      <c r="AV387" s="51">
        <f t="shared" si="174"/>
        <v>1.3800000000000368E-2</v>
      </c>
      <c r="AW387" s="42">
        <f t="shared" si="175"/>
        <v>0</v>
      </c>
      <c r="AX387" s="43">
        <f t="shared" si="176"/>
        <v>1.3800000000000368E-2</v>
      </c>
      <c r="AY387" s="42">
        <f t="shared" si="199"/>
        <v>915</v>
      </c>
      <c r="AZ387" s="52">
        <f t="shared" si="200"/>
        <v>26.64</v>
      </c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  <c r="QN387" s="35"/>
      <c r="QO387" s="35"/>
      <c r="QP387" s="35"/>
      <c r="QQ387" s="35"/>
      <c r="QR387" s="35"/>
      <c r="QS387" s="35"/>
      <c r="QT387" s="35"/>
      <c r="QU387" s="35"/>
      <c r="QV387" s="35"/>
      <c r="QW387" s="35"/>
      <c r="QX387" s="35"/>
      <c r="QY387" s="35"/>
      <c r="QZ387" s="35"/>
      <c r="RA387" s="35"/>
      <c r="RB387" s="35"/>
      <c r="RC387" s="35"/>
      <c r="RD387" s="35"/>
      <c r="RE387" s="35"/>
      <c r="RF387" s="35"/>
      <c r="RG387" s="35"/>
      <c r="RH387" s="35"/>
      <c r="RI387" s="35"/>
      <c r="RJ387" s="35"/>
      <c r="RK387" s="35"/>
      <c r="RL387" s="35"/>
      <c r="RM387" s="35"/>
      <c r="RN387" s="35"/>
      <c r="RO387" s="35"/>
      <c r="RP387" s="35"/>
      <c r="RQ387" s="35"/>
      <c r="RR387" s="35"/>
      <c r="RS387" s="35"/>
      <c r="RT387" s="35"/>
      <c r="RU387" s="35"/>
      <c r="RV387" s="35"/>
      <c r="RW387" s="35"/>
      <c r="RX387" s="35"/>
      <c r="RY387" s="35"/>
      <c r="RZ387" s="35"/>
      <c r="SA387" s="35"/>
      <c r="SB387" s="35"/>
      <c r="SC387" s="35"/>
      <c r="SD387" s="35"/>
      <c r="SE387" s="35"/>
      <c r="SF387" s="35"/>
      <c r="SG387" s="35"/>
      <c r="SH387" s="35"/>
      <c r="SI387" s="35"/>
      <c r="SJ387" s="35"/>
      <c r="SK387" s="35"/>
      <c r="SL387" s="35"/>
      <c r="SM387" s="35"/>
      <c r="SN387" s="35"/>
      <c r="SO387" s="35"/>
      <c r="SP387" s="35"/>
      <c r="SQ387" s="35"/>
      <c r="SR387" s="35"/>
      <c r="SS387" s="35"/>
      <c r="ST387" s="35"/>
      <c r="SU387" s="35"/>
      <c r="SV387" s="35"/>
      <c r="SW387" s="35"/>
      <c r="SX387" s="35"/>
      <c r="SY387" s="35"/>
      <c r="SZ387" s="35"/>
      <c r="TA387" s="35"/>
      <c r="TB387" s="35"/>
      <c r="TC387" s="35"/>
      <c r="TD387" s="35"/>
      <c r="TE387" s="35"/>
      <c r="TF387" s="35"/>
      <c r="TG387" s="35"/>
      <c r="TH387" s="35"/>
      <c r="TI387" s="35"/>
      <c r="TJ387" s="35"/>
      <c r="TK387" s="35"/>
      <c r="TL387" s="35"/>
      <c r="TM387" s="35"/>
      <c r="TN387" s="35"/>
      <c r="TO387" s="35"/>
      <c r="TP387" s="35"/>
      <c r="TQ387" s="35"/>
      <c r="TR387" s="35"/>
      <c r="TS387" s="35"/>
      <c r="TT387" s="35"/>
      <c r="TU387" s="35"/>
      <c r="TV387" s="35"/>
      <c r="TW387" s="35"/>
      <c r="TX387" s="35"/>
      <c r="TY387" s="35"/>
      <c r="TZ387" s="35"/>
      <c r="UA387" s="35"/>
      <c r="UB387" s="35"/>
      <c r="UC387" s="35"/>
      <c r="UD387" s="35"/>
      <c r="UE387" s="35"/>
      <c r="UF387" s="35"/>
      <c r="UG387" s="35"/>
      <c r="UH387" s="35"/>
      <c r="UI387" s="35"/>
      <c r="UJ387" s="35"/>
      <c r="UK387" s="35"/>
      <c r="UL387" s="35"/>
      <c r="UM387" s="35"/>
      <c r="UN387" s="35"/>
      <c r="UO387" s="35"/>
      <c r="UP387" s="35"/>
      <c r="UQ387" s="35"/>
      <c r="UR387" s="35"/>
      <c r="US387" s="35"/>
      <c r="UT387" s="35"/>
      <c r="UU387" s="35"/>
      <c r="UV387" s="35"/>
      <c r="UW387" s="35"/>
      <c r="UX387" s="35"/>
      <c r="UY387" s="35"/>
      <c r="UZ387" s="35"/>
      <c r="VA387" s="35"/>
      <c r="VB387" s="35"/>
      <c r="VC387" s="35"/>
      <c r="VD387" s="35"/>
      <c r="VE387" s="35"/>
      <c r="VF387" s="35"/>
      <c r="VG387" s="35"/>
      <c r="VH387" s="35"/>
      <c r="VI387" s="35"/>
      <c r="VJ387" s="35"/>
      <c r="VK387" s="35"/>
      <c r="VL387" s="35"/>
      <c r="VM387" s="35"/>
      <c r="VN387" s="35"/>
      <c r="VO387" s="35"/>
      <c r="VP387" s="35"/>
      <c r="VQ387" s="35"/>
      <c r="VR387" s="35"/>
      <c r="VS387" s="35"/>
      <c r="VT387" s="35"/>
      <c r="VU387" s="35"/>
      <c r="VV387" s="35"/>
      <c r="VW387" s="35"/>
      <c r="VX387" s="35"/>
      <c r="VY387" s="35"/>
      <c r="VZ387" s="35"/>
      <c r="WA387" s="35"/>
      <c r="WB387" s="35"/>
      <c r="WC387" s="35"/>
      <c r="WD387" s="35"/>
      <c r="WE387" s="35"/>
      <c r="WF387" s="35"/>
      <c r="WG387" s="35"/>
      <c r="WH387" s="35"/>
      <c r="WI387" s="35"/>
      <c r="WJ387" s="35"/>
      <c r="WK387" s="35"/>
      <c r="WL387" s="35"/>
      <c r="WM387" s="35"/>
      <c r="WN387" s="35"/>
      <c r="WO387" s="35"/>
      <c r="WP387" s="35"/>
      <c r="WQ387" s="35"/>
      <c r="WR387" s="35"/>
      <c r="WS387" s="35"/>
      <c r="WT387" s="35"/>
      <c r="WU387" s="35"/>
      <c r="WV387" s="35"/>
      <c r="WW387" s="35"/>
      <c r="WX387" s="35"/>
      <c r="WY387" s="35"/>
      <c r="WZ387" s="35"/>
      <c r="XA387" s="35"/>
      <c r="XB387" s="35"/>
      <c r="XC387" s="35"/>
      <c r="XD387" s="35"/>
      <c r="XE387" s="35"/>
      <c r="XF387" s="35"/>
      <c r="XG387" s="35"/>
      <c r="XH387" s="35"/>
      <c r="XI387" s="35"/>
      <c r="XJ387" s="35"/>
      <c r="XK387" s="35"/>
      <c r="XL387" s="35"/>
      <c r="XM387" s="35"/>
      <c r="XN387" s="35"/>
      <c r="XO387" s="35"/>
      <c r="XP387" s="35"/>
      <c r="XQ387" s="35"/>
      <c r="XR387" s="35"/>
      <c r="XS387" s="35"/>
      <c r="XT387" s="35"/>
      <c r="XU387" s="35"/>
      <c r="XV387" s="35"/>
      <c r="XW387" s="35"/>
      <c r="XX387" s="35"/>
      <c r="XY387" s="35"/>
      <c r="XZ387" s="35"/>
      <c r="YA387" s="35"/>
      <c r="YB387" s="35"/>
      <c r="YC387" s="35"/>
      <c r="YD387" s="35"/>
      <c r="YE387" s="35"/>
      <c r="YF387" s="35"/>
      <c r="YG387" s="35"/>
      <c r="YH387" s="35"/>
      <c r="YI387" s="35"/>
      <c r="YJ387" s="35"/>
      <c r="YK387" s="35"/>
      <c r="YL387" s="35"/>
      <c r="YM387" s="35"/>
      <c r="YN387" s="35"/>
      <c r="YO387" s="35"/>
      <c r="YP387" s="35"/>
      <c r="YQ387" s="35"/>
      <c r="YR387" s="35"/>
      <c r="YS387" s="35"/>
      <c r="YT387" s="35"/>
      <c r="YU387" s="35"/>
      <c r="YV387" s="35"/>
      <c r="YW387" s="35"/>
      <c r="YX387" s="35"/>
      <c r="YY387" s="35"/>
      <c r="YZ387" s="35"/>
      <c r="ZA387" s="35"/>
      <c r="ZB387" s="35"/>
      <c r="ZC387" s="35"/>
      <c r="ZD387" s="35"/>
      <c r="ZE387" s="35"/>
      <c r="ZF387" s="35"/>
      <c r="ZG387" s="35"/>
      <c r="ZH387" s="35"/>
      <c r="ZI387" s="35"/>
      <c r="ZJ387" s="35"/>
      <c r="ZK387" s="35"/>
      <c r="ZL387" s="35"/>
      <c r="ZM387" s="35"/>
      <c r="ZN387" s="35"/>
      <c r="ZO387" s="35"/>
      <c r="ZP387" s="35"/>
      <c r="ZQ387" s="35"/>
      <c r="ZR387" s="35"/>
      <c r="ZS387" s="35"/>
      <c r="ZT387" s="35"/>
      <c r="ZU387" s="35"/>
      <c r="ZV387" s="35"/>
      <c r="ZW387" s="35"/>
      <c r="ZX387" s="35"/>
      <c r="ZY387" s="35"/>
      <c r="ZZ387" s="35"/>
      <c r="AAA387" s="35"/>
      <c r="AAB387" s="35"/>
      <c r="AAC387" s="35"/>
      <c r="AAD387" s="35"/>
      <c r="AAE387" s="35"/>
      <c r="AAF387" s="35"/>
      <c r="AAG387" s="35"/>
      <c r="AAH387" s="35"/>
      <c r="AAI387" s="35"/>
      <c r="AAJ387" s="35"/>
      <c r="AAK387" s="35"/>
      <c r="AAL387" s="35"/>
      <c r="AAM387" s="35"/>
      <c r="AAN387" s="35"/>
      <c r="AAO387" s="35"/>
      <c r="AAP387" s="35"/>
      <c r="AAQ387" s="35"/>
      <c r="AAR387" s="35"/>
      <c r="AAS387" s="35"/>
      <c r="AAT387" s="35"/>
      <c r="AAU387" s="35"/>
      <c r="AAV387" s="35"/>
      <c r="AAW387" s="35"/>
      <c r="AAX387" s="35"/>
      <c r="AAY387" s="35"/>
      <c r="AAZ387" s="35"/>
      <c r="ABA387" s="35"/>
      <c r="ABB387" s="35"/>
      <c r="ABC387" s="35"/>
      <c r="ABD387" s="35"/>
      <c r="ABE387" s="35"/>
      <c r="ABF387" s="35"/>
      <c r="ABG387" s="35"/>
      <c r="ABH387" s="35"/>
      <c r="ABI387" s="35"/>
      <c r="ABJ387" s="35"/>
      <c r="ABK387" s="35"/>
      <c r="ABL387" s="35"/>
      <c r="ABM387" s="35"/>
      <c r="ABN387" s="35"/>
      <c r="ABO387" s="35"/>
      <c r="ABP387" s="35"/>
      <c r="ABQ387" s="35"/>
      <c r="ABR387" s="35"/>
      <c r="ABS387" s="35"/>
      <c r="ABT387" s="35"/>
      <c r="ABU387" s="35"/>
      <c r="ABV387" s="35"/>
      <c r="ABW387" s="35"/>
      <c r="ABX387" s="35"/>
      <c r="ABY387" s="35"/>
      <c r="ABZ387" s="35"/>
      <c r="ACA387" s="35"/>
      <c r="ACB387" s="35"/>
      <c r="ACC387" s="35"/>
      <c r="ACD387" s="35"/>
      <c r="ACE387" s="35"/>
      <c r="ACF387" s="35"/>
      <c r="ACG387" s="35"/>
      <c r="ACH387" s="35"/>
      <c r="ACI387" s="35"/>
      <c r="ACJ387" s="35"/>
      <c r="ACK387" s="35"/>
      <c r="ACL387" s="35"/>
      <c r="ACM387" s="35"/>
      <c r="ACN387" s="35"/>
      <c r="ACO387" s="35"/>
      <c r="ACP387" s="35"/>
      <c r="ACQ387" s="35"/>
      <c r="ACR387" s="35"/>
      <c r="ACS387" s="35"/>
      <c r="ACT387" s="35"/>
      <c r="ACU387" s="35"/>
      <c r="ACV387" s="35"/>
      <c r="ACW387" s="35"/>
      <c r="ACX387" s="35"/>
      <c r="ACY387" s="35"/>
      <c r="ACZ387" s="35"/>
      <c r="ADA387" s="35"/>
      <c r="ADB387" s="35"/>
      <c r="ADC387" s="35"/>
      <c r="ADD387" s="35"/>
      <c r="ADE387" s="35"/>
      <c r="ADF387" s="35"/>
      <c r="ADG387" s="35"/>
      <c r="ADH387" s="35"/>
      <c r="ADI387" s="35"/>
      <c r="ADJ387" s="35"/>
      <c r="ADK387" s="35"/>
      <c r="ADL387" s="35"/>
      <c r="ADM387" s="35"/>
      <c r="ADN387" s="35"/>
      <c r="ADO387" s="35"/>
      <c r="ADP387" s="35"/>
      <c r="ADQ387" s="35"/>
      <c r="ADR387" s="35"/>
      <c r="ADS387" s="35"/>
      <c r="ADT387" s="35"/>
      <c r="ADU387" s="35"/>
      <c r="ADV387" s="35"/>
      <c r="ADW387" s="35"/>
      <c r="ADX387" s="35"/>
      <c r="ADY387" s="35"/>
      <c r="ADZ387" s="35"/>
      <c r="AEA387" s="35"/>
      <c r="AEB387" s="35"/>
      <c r="AEC387" s="35"/>
      <c r="AED387" s="35"/>
      <c r="AEE387" s="35"/>
      <c r="AEF387" s="35"/>
      <c r="AEG387" s="35"/>
      <c r="AEH387" s="35"/>
      <c r="AEI387" s="35"/>
      <c r="AEJ387" s="35"/>
      <c r="AEK387" s="35"/>
      <c r="AEL387" s="35"/>
      <c r="AEM387" s="35"/>
      <c r="AEN387" s="35"/>
      <c r="AEO387" s="35"/>
      <c r="AEP387" s="35"/>
      <c r="AEQ387" s="35"/>
      <c r="AER387" s="35"/>
      <c r="AES387" s="35"/>
      <c r="AET387" s="35"/>
      <c r="AEU387" s="35"/>
      <c r="AEV387" s="35"/>
      <c r="AEW387" s="35"/>
      <c r="AEX387" s="35"/>
      <c r="AEY387" s="35"/>
      <c r="AEZ387" s="35"/>
      <c r="AFA387" s="35"/>
      <c r="AFB387" s="35"/>
      <c r="AFC387" s="35"/>
      <c r="AFD387" s="35"/>
      <c r="AFE387" s="35"/>
      <c r="AFF387" s="35"/>
      <c r="AFG387" s="35"/>
      <c r="AFH387" s="35"/>
      <c r="AFI387" s="35"/>
      <c r="AFJ387" s="35"/>
      <c r="AFK387" s="35"/>
      <c r="AFL387" s="35"/>
      <c r="AFM387" s="35"/>
      <c r="AFN387" s="35"/>
      <c r="AFO387" s="35"/>
      <c r="AFP387" s="35"/>
      <c r="AFQ387" s="35"/>
      <c r="AFR387" s="35"/>
      <c r="AFS387" s="35"/>
      <c r="AFT387" s="35"/>
      <c r="AFU387" s="35"/>
      <c r="AFV387" s="35"/>
      <c r="AFW387" s="35"/>
      <c r="AFX387" s="35"/>
      <c r="AFY387" s="35"/>
      <c r="AFZ387" s="35"/>
      <c r="AGA387" s="35"/>
      <c r="AGB387" s="35"/>
      <c r="AGC387" s="35"/>
      <c r="AGD387" s="35"/>
      <c r="AGE387" s="35"/>
      <c r="AGF387" s="35"/>
      <c r="AGG387" s="35"/>
      <c r="AGH387" s="35"/>
      <c r="AGI387" s="35"/>
      <c r="AGJ387" s="35"/>
      <c r="AGK387" s="35"/>
      <c r="AGL387" s="35"/>
      <c r="AGM387" s="35"/>
      <c r="AGN387" s="35"/>
      <c r="AGO387" s="35"/>
      <c r="AGP387" s="35"/>
      <c r="AGQ387" s="35"/>
      <c r="AGR387" s="35"/>
      <c r="AGS387" s="35"/>
      <c r="AGT387" s="35"/>
      <c r="AGU387" s="35"/>
      <c r="AGV387" s="35"/>
      <c r="AGW387" s="35"/>
      <c r="AGX387" s="35"/>
      <c r="AGY387" s="35"/>
      <c r="AGZ387" s="35"/>
      <c r="AHA387" s="35"/>
      <c r="AHB387" s="35"/>
      <c r="AHC387" s="35"/>
      <c r="AHD387" s="35"/>
      <c r="AHE387" s="35"/>
      <c r="AHF387" s="35"/>
      <c r="AHG387" s="35"/>
      <c r="AHH387" s="35"/>
      <c r="AHI387" s="35"/>
      <c r="AHJ387" s="35"/>
      <c r="AHK387" s="35"/>
      <c r="AHL387" s="35"/>
      <c r="AHM387" s="35"/>
      <c r="AHN387" s="35"/>
      <c r="AHO387" s="35"/>
      <c r="AHP387" s="35"/>
      <c r="AHQ387" s="35"/>
      <c r="AHR387" s="35"/>
      <c r="AHS387" s="35"/>
      <c r="AHT387" s="35"/>
      <c r="AHU387" s="35"/>
      <c r="AHV387" s="35"/>
      <c r="AHW387" s="35"/>
      <c r="AHX387" s="35"/>
      <c r="AHY387" s="35"/>
      <c r="AHZ387" s="35"/>
      <c r="AIA387" s="35"/>
      <c r="AIB387" s="35"/>
      <c r="AIC387" s="35"/>
      <c r="AID387" s="35"/>
      <c r="AIE387" s="35"/>
      <c r="AIF387" s="35"/>
      <c r="AIG387" s="35"/>
      <c r="AIH387" s="35"/>
      <c r="AII387" s="35"/>
      <c r="AIJ387" s="35"/>
      <c r="AIK387" s="35"/>
      <c r="AIL387" s="35"/>
      <c r="AIM387" s="35"/>
      <c r="AIN387" s="35"/>
      <c r="AIO387" s="35"/>
      <c r="AIP387" s="35"/>
      <c r="AIQ387" s="35"/>
      <c r="AIR387" s="35"/>
      <c r="AIS387" s="35"/>
      <c r="AIT387" s="35"/>
      <c r="AIU387" s="35"/>
      <c r="AIV387" s="35"/>
      <c r="AIW387" s="35"/>
      <c r="AIX387" s="35"/>
      <c r="AIY387" s="35"/>
      <c r="AIZ387" s="35"/>
      <c r="AJA387" s="35"/>
      <c r="AJB387" s="35"/>
      <c r="AJC387" s="35"/>
      <c r="AJD387" s="35"/>
      <c r="AJE387" s="35"/>
      <c r="AJF387" s="35"/>
      <c r="AJG387" s="35"/>
      <c r="AJH387" s="35"/>
      <c r="AJI387" s="35"/>
      <c r="AJJ387" s="35"/>
      <c r="AJK387" s="35"/>
      <c r="AJL387" s="35"/>
      <c r="AJM387" s="35"/>
      <c r="AJN387" s="35"/>
      <c r="AJO387" s="35"/>
      <c r="AJP387" s="35"/>
      <c r="AJQ387" s="35"/>
      <c r="AJR387" s="35"/>
      <c r="AJS387" s="35"/>
      <c r="AJT387" s="35"/>
      <c r="AJU387" s="35"/>
      <c r="AJV387" s="35"/>
      <c r="AJW387" s="35"/>
      <c r="AJX387" s="35"/>
      <c r="AJY387" s="35"/>
      <c r="AJZ387" s="35"/>
      <c r="AKA387" s="35"/>
      <c r="AKB387" s="35"/>
      <c r="AKC387" s="35"/>
      <c r="AKD387" s="35"/>
      <c r="AKE387" s="35"/>
      <c r="AKF387" s="35"/>
      <c r="AKG387" s="35"/>
      <c r="AKH387" s="35"/>
      <c r="AKI387" s="35"/>
      <c r="AKJ387" s="35"/>
      <c r="AKK387" s="35"/>
      <c r="AKL387" s="35"/>
      <c r="AKM387" s="35"/>
      <c r="AKN387" s="35"/>
      <c r="AKO387" s="35"/>
      <c r="AKP387" s="35"/>
      <c r="AKQ387" s="35"/>
      <c r="AKR387" s="35"/>
      <c r="AKS387" s="35"/>
      <c r="AKT387" s="35"/>
      <c r="AKU387" s="35"/>
      <c r="AKV387" s="35"/>
      <c r="AKW387" s="35"/>
      <c r="AKX387" s="35"/>
      <c r="AKY387" s="35"/>
      <c r="AKZ387" s="35"/>
      <c r="ALA387" s="35"/>
      <c r="ALB387" s="35"/>
      <c r="ALC387" s="35"/>
      <c r="ALD387" s="35"/>
      <c r="ALE387" s="35"/>
      <c r="ALF387" s="35"/>
      <c r="ALG387" s="35"/>
      <c r="ALH387" s="35"/>
      <c r="ALI387" s="35"/>
      <c r="ALJ387" s="35"/>
      <c r="ALK387" s="35"/>
      <c r="ALL387" s="35"/>
      <c r="ALM387" s="35"/>
      <c r="ALN387" s="35"/>
      <c r="ALO387" s="35"/>
      <c r="ALP387" s="35"/>
      <c r="ALQ387" s="35"/>
      <c r="ALR387" s="35"/>
      <c r="ALS387" s="35"/>
      <c r="ALT387" s="35"/>
      <c r="ALU387" s="35"/>
      <c r="ALV387" s="35"/>
      <c r="ALW387" s="35"/>
      <c r="ALX387" s="35"/>
      <c r="ALY387" s="35"/>
      <c r="ALZ387" s="35"/>
      <c r="AMA387" s="35"/>
    </row>
    <row r="388" spans="14:1015">
      <c r="N388" s="3">
        <f>Y388*info!T$4+AC388*info!T$5+AG388*info!T$6+AK388*info!T$7+N387</f>
        <v>13.798199999999982</v>
      </c>
      <c r="P388" s="45">
        <v>348</v>
      </c>
      <c r="Q388" s="131"/>
      <c r="R388" s="131"/>
      <c r="S388" s="161">
        <f t="shared" si="189"/>
        <v>6.8379446640316241E-2</v>
      </c>
      <c r="T388" s="169">
        <f>AA387*$AA$30*$AA$34*(1-$AA$32)+AE387*$AE$30*$AE$34*(1-$AE$32)+AI387*$AI$30*$AI$34*(1-$AI$32)+AM387*$AM$30*$AM$34*(1-$AM$32)+AQ387*$AQ$30*$AQ$34*(1-$AQ$32)+AU387*$AU$30*$AU$34*(1-$AU$32)+Q388-R388+AW387+AX387+Advance!G362</f>
        <v>0.6798000000000004</v>
      </c>
      <c r="U388" s="132">
        <f t="shared" si="198"/>
        <v>0</v>
      </c>
      <c r="V388" s="165">
        <f t="shared" si="177"/>
        <v>0.6798000000000004</v>
      </c>
      <c r="W388" s="166">
        <f t="shared" si="190"/>
        <v>26.712</v>
      </c>
      <c r="X388" s="49"/>
      <c r="Y388" s="42">
        <f t="shared" si="169"/>
        <v>0</v>
      </c>
      <c r="Z388" s="46">
        <f t="shared" si="191"/>
        <v>0</v>
      </c>
      <c r="AA388" s="47">
        <f t="shared" si="178"/>
        <v>50</v>
      </c>
      <c r="AB388" s="48">
        <f t="shared" si="179"/>
        <v>0.6798000000000004</v>
      </c>
      <c r="AC388" s="49">
        <f t="shared" si="180"/>
        <v>0</v>
      </c>
      <c r="AD388" s="46">
        <f t="shared" si="192"/>
        <v>0</v>
      </c>
      <c r="AE388" s="46">
        <f t="shared" si="181"/>
        <v>100</v>
      </c>
      <c r="AF388" s="50">
        <f t="shared" si="170"/>
        <v>0.6798000000000004</v>
      </c>
      <c r="AG388" s="42">
        <f t="shared" si="193"/>
        <v>6</v>
      </c>
      <c r="AH388" s="46">
        <f t="shared" si="194"/>
        <v>-6</v>
      </c>
      <c r="AI388" s="46">
        <f t="shared" si="182"/>
        <v>200</v>
      </c>
      <c r="AJ388" s="50">
        <f t="shared" si="171"/>
        <v>0.53580000000000039</v>
      </c>
      <c r="AK388" s="42">
        <f t="shared" si="183"/>
        <v>14</v>
      </c>
      <c r="AL388" s="46">
        <f t="shared" si="195"/>
        <v>-12</v>
      </c>
      <c r="AM388" s="46">
        <f t="shared" si="184"/>
        <v>567</v>
      </c>
      <c r="AN388" s="50">
        <f t="shared" si="172"/>
        <v>3.1800000000000384E-2</v>
      </c>
      <c r="AO388" s="42">
        <f t="shared" si="185"/>
        <v>0</v>
      </c>
      <c r="AP388" s="46">
        <f t="shared" si="196"/>
        <v>0</v>
      </c>
      <c r="AQ388" s="46">
        <f t="shared" si="186"/>
        <v>0</v>
      </c>
      <c r="AR388" s="50">
        <f t="shared" si="173"/>
        <v>3.1800000000000384E-2</v>
      </c>
      <c r="AS388" s="42">
        <f t="shared" si="187"/>
        <v>0</v>
      </c>
      <c r="AT388" s="46">
        <f t="shared" si="197"/>
        <v>0</v>
      </c>
      <c r="AU388" s="46">
        <f t="shared" si="188"/>
        <v>0</v>
      </c>
      <c r="AV388" s="51">
        <f t="shared" si="174"/>
        <v>3.1800000000000384E-2</v>
      </c>
      <c r="AW388" s="42">
        <f t="shared" si="175"/>
        <v>0</v>
      </c>
      <c r="AX388" s="43">
        <f t="shared" si="176"/>
        <v>3.1800000000000384E-2</v>
      </c>
      <c r="AY388" s="42">
        <f t="shared" si="199"/>
        <v>917</v>
      </c>
      <c r="AZ388" s="52">
        <f t="shared" si="200"/>
        <v>26.712</v>
      </c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  <c r="QN388" s="35"/>
      <c r="QO388" s="35"/>
      <c r="QP388" s="35"/>
      <c r="QQ388" s="35"/>
      <c r="QR388" s="35"/>
      <c r="QS388" s="35"/>
      <c r="QT388" s="35"/>
      <c r="QU388" s="35"/>
      <c r="QV388" s="35"/>
      <c r="QW388" s="35"/>
      <c r="QX388" s="35"/>
      <c r="QY388" s="35"/>
      <c r="QZ388" s="35"/>
      <c r="RA388" s="35"/>
      <c r="RB388" s="35"/>
      <c r="RC388" s="35"/>
      <c r="RD388" s="35"/>
      <c r="RE388" s="35"/>
      <c r="RF388" s="35"/>
      <c r="RG388" s="35"/>
      <c r="RH388" s="35"/>
      <c r="RI388" s="35"/>
      <c r="RJ388" s="35"/>
      <c r="RK388" s="35"/>
      <c r="RL388" s="35"/>
      <c r="RM388" s="35"/>
      <c r="RN388" s="35"/>
      <c r="RO388" s="35"/>
      <c r="RP388" s="35"/>
      <c r="RQ388" s="35"/>
      <c r="RR388" s="35"/>
      <c r="RS388" s="35"/>
      <c r="RT388" s="35"/>
      <c r="RU388" s="35"/>
      <c r="RV388" s="35"/>
      <c r="RW388" s="35"/>
      <c r="RX388" s="35"/>
      <c r="RY388" s="35"/>
      <c r="RZ388" s="35"/>
      <c r="SA388" s="35"/>
      <c r="SB388" s="35"/>
      <c r="SC388" s="35"/>
      <c r="SD388" s="35"/>
      <c r="SE388" s="35"/>
      <c r="SF388" s="35"/>
      <c r="SG388" s="35"/>
      <c r="SH388" s="35"/>
      <c r="SI388" s="35"/>
      <c r="SJ388" s="35"/>
      <c r="SK388" s="35"/>
      <c r="SL388" s="35"/>
      <c r="SM388" s="35"/>
      <c r="SN388" s="35"/>
      <c r="SO388" s="35"/>
      <c r="SP388" s="35"/>
      <c r="SQ388" s="35"/>
      <c r="SR388" s="35"/>
      <c r="SS388" s="35"/>
      <c r="ST388" s="35"/>
      <c r="SU388" s="35"/>
      <c r="SV388" s="35"/>
      <c r="SW388" s="35"/>
      <c r="SX388" s="35"/>
      <c r="SY388" s="35"/>
      <c r="SZ388" s="35"/>
      <c r="TA388" s="35"/>
      <c r="TB388" s="35"/>
      <c r="TC388" s="35"/>
      <c r="TD388" s="35"/>
      <c r="TE388" s="35"/>
      <c r="TF388" s="35"/>
      <c r="TG388" s="35"/>
      <c r="TH388" s="35"/>
      <c r="TI388" s="35"/>
      <c r="TJ388" s="35"/>
      <c r="TK388" s="35"/>
      <c r="TL388" s="35"/>
      <c r="TM388" s="35"/>
      <c r="TN388" s="35"/>
      <c r="TO388" s="35"/>
      <c r="TP388" s="35"/>
      <c r="TQ388" s="35"/>
      <c r="TR388" s="35"/>
      <c r="TS388" s="35"/>
      <c r="TT388" s="35"/>
      <c r="TU388" s="35"/>
      <c r="TV388" s="35"/>
      <c r="TW388" s="35"/>
      <c r="TX388" s="35"/>
      <c r="TY388" s="35"/>
      <c r="TZ388" s="35"/>
      <c r="UA388" s="35"/>
      <c r="UB388" s="35"/>
      <c r="UC388" s="35"/>
      <c r="UD388" s="35"/>
      <c r="UE388" s="35"/>
      <c r="UF388" s="35"/>
      <c r="UG388" s="35"/>
      <c r="UH388" s="35"/>
      <c r="UI388" s="35"/>
      <c r="UJ388" s="35"/>
      <c r="UK388" s="35"/>
      <c r="UL388" s="35"/>
      <c r="UM388" s="35"/>
      <c r="UN388" s="35"/>
      <c r="UO388" s="35"/>
      <c r="UP388" s="35"/>
      <c r="UQ388" s="35"/>
      <c r="UR388" s="35"/>
      <c r="US388" s="35"/>
      <c r="UT388" s="35"/>
      <c r="UU388" s="35"/>
      <c r="UV388" s="35"/>
      <c r="UW388" s="35"/>
      <c r="UX388" s="35"/>
      <c r="UY388" s="35"/>
      <c r="UZ388" s="35"/>
      <c r="VA388" s="35"/>
      <c r="VB388" s="35"/>
      <c r="VC388" s="35"/>
      <c r="VD388" s="35"/>
      <c r="VE388" s="35"/>
      <c r="VF388" s="35"/>
      <c r="VG388" s="35"/>
      <c r="VH388" s="35"/>
      <c r="VI388" s="35"/>
      <c r="VJ388" s="35"/>
      <c r="VK388" s="35"/>
      <c r="VL388" s="35"/>
      <c r="VM388" s="35"/>
      <c r="VN388" s="35"/>
      <c r="VO388" s="35"/>
      <c r="VP388" s="35"/>
      <c r="VQ388" s="35"/>
      <c r="VR388" s="35"/>
      <c r="VS388" s="35"/>
      <c r="VT388" s="35"/>
      <c r="VU388" s="35"/>
      <c r="VV388" s="35"/>
      <c r="VW388" s="35"/>
      <c r="VX388" s="35"/>
      <c r="VY388" s="35"/>
      <c r="VZ388" s="35"/>
      <c r="WA388" s="35"/>
      <c r="WB388" s="35"/>
      <c r="WC388" s="35"/>
      <c r="WD388" s="35"/>
      <c r="WE388" s="35"/>
      <c r="WF388" s="35"/>
      <c r="WG388" s="35"/>
      <c r="WH388" s="35"/>
      <c r="WI388" s="35"/>
      <c r="WJ388" s="35"/>
      <c r="WK388" s="35"/>
      <c r="WL388" s="35"/>
      <c r="WM388" s="35"/>
      <c r="WN388" s="35"/>
      <c r="WO388" s="35"/>
      <c r="WP388" s="35"/>
      <c r="WQ388" s="35"/>
      <c r="WR388" s="35"/>
      <c r="WS388" s="35"/>
      <c r="WT388" s="35"/>
      <c r="WU388" s="35"/>
      <c r="WV388" s="35"/>
      <c r="WW388" s="35"/>
      <c r="WX388" s="35"/>
      <c r="WY388" s="35"/>
      <c r="WZ388" s="35"/>
      <c r="XA388" s="35"/>
      <c r="XB388" s="35"/>
      <c r="XC388" s="35"/>
      <c r="XD388" s="35"/>
      <c r="XE388" s="35"/>
      <c r="XF388" s="35"/>
      <c r="XG388" s="35"/>
      <c r="XH388" s="35"/>
      <c r="XI388" s="35"/>
      <c r="XJ388" s="35"/>
      <c r="XK388" s="35"/>
      <c r="XL388" s="35"/>
      <c r="XM388" s="35"/>
      <c r="XN388" s="35"/>
      <c r="XO388" s="35"/>
      <c r="XP388" s="35"/>
      <c r="XQ388" s="35"/>
      <c r="XR388" s="35"/>
      <c r="XS388" s="35"/>
      <c r="XT388" s="35"/>
      <c r="XU388" s="35"/>
      <c r="XV388" s="35"/>
      <c r="XW388" s="35"/>
      <c r="XX388" s="35"/>
      <c r="XY388" s="35"/>
      <c r="XZ388" s="35"/>
      <c r="YA388" s="35"/>
      <c r="YB388" s="35"/>
      <c r="YC388" s="35"/>
      <c r="YD388" s="35"/>
      <c r="YE388" s="35"/>
      <c r="YF388" s="35"/>
      <c r="YG388" s="35"/>
      <c r="YH388" s="35"/>
      <c r="YI388" s="35"/>
      <c r="YJ388" s="35"/>
      <c r="YK388" s="35"/>
      <c r="YL388" s="35"/>
      <c r="YM388" s="35"/>
      <c r="YN388" s="35"/>
      <c r="YO388" s="35"/>
      <c r="YP388" s="35"/>
      <c r="YQ388" s="35"/>
      <c r="YR388" s="35"/>
      <c r="YS388" s="35"/>
      <c r="YT388" s="35"/>
      <c r="YU388" s="35"/>
      <c r="YV388" s="35"/>
      <c r="YW388" s="35"/>
      <c r="YX388" s="35"/>
      <c r="YY388" s="35"/>
      <c r="YZ388" s="35"/>
      <c r="ZA388" s="35"/>
      <c r="ZB388" s="35"/>
      <c r="ZC388" s="35"/>
      <c r="ZD388" s="35"/>
      <c r="ZE388" s="35"/>
      <c r="ZF388" s="35"/>
      <c r="ZG388" s="35"/>
      <c r="ZH388" s="35"/>
      <c r="ZI388" s="35"/>
      <c r="ZJ388" s="35"/>
      <c r="ZK388" s="35"/>
      <c r="ZL388" s="35"/>
      <c r="ZM388" s="35"/>
      <c r="ZN388" s="35"/>
      <c r="ZO388" s="35"/>
      <c r="ZP388" s="35"/>
      <c r="ZQ388" s="35"/>
      <c r="ZR388" s="35"/>
      <c r="ZS388" s="35"/>
      <c r="ZT388" s="35"/>
      <c r="ZU388" s="35"/>
      <c r="ZV388" s="35"/>
      <c r="ZW388" s="35"/>
      <c r="ZX388" s="35"/>
      <c r="ZY388" s="35"/>
      <c r="ZZ388" s="35"/>
      <c r="AAA388" s="35"/>
      <c r="AAB388" s="35"/>
      <c r="AAC388" s="35"/>
      <c r="AAD388" s="35"/>
      <c r="AAE388" s="35"/>
      <c r="AAF388" s="35"/>
      <c r="AAG388" s="35"/>
      <c r="AAH388" s="35"/>
      <c r="AAI388" s="35"/>
      <c r="AAJ388" s="35"/>
      <c r="AAK388" s="35"/>
      <c r="AAL388" s="35"/>
      <c r="AAM388" s="35"/>
      <c r="AAN388" s="35"/>
      <c r="AAO388" s="35"/>
      <c r="AAP388" s="35"/>
      <c r="AAQ388" s="35"/>
      <c r="AAR388" s="35"/>
      <c r="AAS388" s="35"/>
      <c r="AAT388" s="35"/>
      <c r="AAU388" s="35"/>
      <c r="AAV388" s="35"/>
      <c r="AAW388" s="35"/>
      <c r="AAX388" s="35"/>
      <c r="AAY388" s="35"/>
      <c r="AAZ388" s="35"/>
      <c r="ABA388" s="35"/>
      <c r="ABB388" s="35"/>
      <c r="ABC388" s="35"/>
      <c r="ABD388" s="35"/>
      <c r="ABE388" s="35"/>
      <c r="ABF388" s="35"/>
      <c r="ABG388" s="35"/>
      <c r="ABH388" s="35"/>
      <c r="ABI388" s="35"/>
      <c r="ABJ388" s="35"/>
      <c r="ABK388" s="35"/>
      <c r="ABL388" s="35"/>
      <c r="ABM388" s="35"/>
      <c r="ABN388" s="35"/>
      <c r="ABO388" s="35"/>
      <c r="ABP388" s="35"/>
      <c r="ABQ388" s="35"/>
      <c r="ABR388" s="35"/>
      <c r="ABS388" s="35"/>
      <c r="ABT388" s="35"/>
      <c r="ABU388" s="35"/>
      <c r="ABV388" s="35"/>
      <c r="ABW388" s="35"/>
      <c r="ABX388" s="35"/>
      <c r="ABY388" s="35"/>
      <c r="ABZ388" s="35"/>
      <c r="ACA388" s="35"/>
      <c r="ACB388" s="35"/>
      <c r="ACC388" s="35"/>
      <c r="ACD388" s="35"/>
      <c r="ACE388" s="35"/>
      <c r="ACF388" s="35"/>
      <c r="ACG388" s="35"/>
      <c r="ACH388" s="35"/>
      <c r="ACI388" s="35"/>
      <c r="ACJ388" s="35"/>
      <c r="ACK388" s="35"/>
      <c r="ACL388" s="35"/>
      <c r="ACM388" s="35"/>
      <c r="ACN388" s="35"/>
      <c r="ACO388" s="35"/>
      <c r="ACP388" s="35"/>
      <c r="ACQ388" s="35"/>
      <c r="ACR388" s="35"/>
      <c r="ACS388" s="35"/>
      <c r="ACT388" s="35"/>
      <c r="ACU388" s="35"/>
      <c r="ACV388" s="35"/>
      <c r="ACW388" s="35"/>
      <c r="ACX388" s="35"/>
      <c r="ACY388" s="35"/>
      <c r="ACZ388" s="35"/>
      <c r="ADA388" s="35"/>
      <c r="ADB388" s="35"/>
      <c r="ADC388" s="35"/>
      <c r="ADD388" s="35"/>
      <c r="ADE388" s="35"/>
      <c r="ADF388" s="35"/>
      <c r="ADG388" s="35"/>
      <c r="ADH388" s="35"/>
      <c r="ADI388" s="35"/>
      <c r="ADJ388" s="35"/>
      <c r="ADK388" s="35"/>
      <c r="ADL388" s="35"/>
      <c r="ADM388" s="35"/>
      <c r="ADN388" s="35"/>
      <c r="ADO388" s="35"/>
      <c r="ADP388" s="35"/>
      <c r="ADQ388" s="35"/>
      <c r="ADR388" s="35"/>
      <c r="ADS388" s="35"/>
      <c r="ADT388" s="35"/>
      <c r="ADU388" s="35"/>
      <c r="ADV388" s="35"/>
      <c r="ADW388" s="35"/>
      <c r="ADX388" s="35"/>
      <c r="ADY388" s="35"/>
      <c r="ADZ388" s="35"/>
      <c r="AEA388" s="35"/>
      <c r="AEB388" s="35"/>
      <c r="AEC388" s="35"/>
      <c r="AED388" s="35"/>
      <c r="AEE388" s="35"/>
      <c r="AEF388" s="35"/>
      <c r="AEG388" s="35"/>
      <c r="AEH388" s="35"/>
      <c r="AEI388" s="35"/>
      <c r="AEJ388" s="35"/>
      <c r="AEK388" s="35"/>
      <c r="AEL388" s="35"/>
      <c r="AEM388" s="35"/>
      <c r="AEN388" s="35"/>
      <c r="AEO388" s="35"/>
      <c r="AEP388" s="35"/>
      <c r="AEQ388" s="35"/>
      <c r="AER388" s="35"/>
      <c r="AES388" s="35"/>
      <c r="AET388" s="35"/>
      <c r="AEU388" s="35"/>
      <c r="AEV388" s="35"/>
      <c r="AEW388" s="35"/>
      <c r="AEX388" s="35"/>
      <c r="AEY388" s="35"/>
      <c r="AEZ388" s="35"/>
      <c r="AFA388" s="35"/>
      <c r="AFB388" s="35"/>
      <c r="AFC388" s="35"/>
      <c r="AFD388" s="35"/>
      <c r="AFE388" s="35"/>
      <c r="AFF388" s="35"/>
      <c r="AFG388" s="35"/>
      <c r="AFH388" s="35"/>
      <c r="AFI388" s="35"/>
      <c r="AFJ388" s="35"/>
      <c r="AFK388" s="35"/>
      <c r="AFL388" s="35"/>
      <c r="AFM388" s="35"/>
      <c r="AFN388" s="35"/>
      <c r="AFO388" s="35"/>
      <c r="AFP388" s="35"/>
      <c r="AFQ388" s="35"/>
      <c r="AFR388" s="35"/>
      <c r="AFS388" s="35"/>
      <c r="AFT388" s="35"/>
      <c r="AFU388" s="35"/>
      <c r="AFV388" s="35"/>
      <c r="AFW388" s="35"/>
      <c r="AFX388" s="35"/>
      <c r="AFY388" s="35"/>
      <c r="AFZ388" s="35"/>
      <c r="AGA388" s="35"/>
      <c r="AGB388" s="35"/>
      <c r="AGC388" s="35"/>
      <c r="AGD388" s="35"/>
      <c r="AGE388" s="35"/>
      <c r="AGF388" s="35"/>
      <c r="AGG388" s="35"/>
      <c r="AGH388" s="35"/>
      <c r="AGI388" s="35"/>
      <c r="AGJ388" s="35"/>
      <c r="AGK388" s="35"/>
      <c r="AGL388" s="35"/>
      <c r="AGM388" s="35"/>
      <c r="AGN388" s="35"/>
      <c r="AGO388" s="35"/>
      <c r="AGP388" s="35"/>
      <c r="AGQ388" s="35"/>
      <c r="AGR388" s="35"/>
      <c r="AGS388" s="35"/>
      <c r="AGT388" s="35"/>
      <c r="AGU388" s="35"/>
      <c r="AGV388" s="35"/>
      <c r="AGW388" s="35"/>
      <c r="AGX388" s="35"/>
      <c r="AGY388" s="35"/>
      <c r="AGZ388" s="35"/>
      <c r="AHA388" s="35"/>
      <c r="AHB388" s="35"/>
      <c r="AHC388" s="35"/>
      <c r="AHD388" s="35"/>
      <c r="AHE388" s="35"/>
      <c r="AHF388" s="35"/>
      <c r="AHG388" s="35"/>
      <c r="AHH388" s="35"/>
      <c r="AHI388" s="35"/>
      <c r="AHJ388" s="35"/>
      <c r="AHK388" s="35"/>
      <c r="AHL388" s="35"/>
      <c r="AHM388" s="35"/>
      <c r="AHN388" s="35"/>
      <c r="AHO388" s="35"/>
      <c r="AHP388" s="35"/>
      <c r="AHQ388" s="35"/>
      <c r="AHR388" s="35"/>
      <c r="AHS388" s="35"/>
      <c r="AHT388" s="35"/>
      <c r="AHU388" s="35"/>
      <c r="AHV388" s="35"/>
      <c r="AHW388" s="35"/>
      <c r="AHX388" s="35"/>
      <c r="AHY388" s="35"/>
      <c r="AHZ388" s="35"/>
      <c r="AIA388" s="35"/>
      <c r="AIB388" s="35"/>
      <c r="AIC388" s="35"/>
      <c r="AID388" s="35"/>
      <c r="AIE388" s="35"/>
      <c r="AIF388" s="35"/>
      <c r="AIG388" s="35"/>
      <c r="AIH388" s="35"/>
      <c r="AII388" s="35"/>
      <c r="AIJ388" s="35"/>
      <c r="AIK388" s="35"/>
      <c r="AIL388" s="35"/>
      <c r="AIM388" s="35"/>
      <c r="AIN388" s="35"/>
      <c r="AIO388" s="35"/>
      <c r="AIP388" s="35"/>
      <c r="AIQ388" s="35"/>
      <c r="AIR388" s="35"/>
      <c r="AIS388" s="35"/>
      <c r="AIT388" s="35"/>
      <c r="AIU388" s="35"/>
      <c r="AIV388" s="35"/>
      <c r="AIW388" s="35"/>
      <c r="AIX388" s="35"/>
      <c r="AIY388" s="35"/>
      <c r="AIZ388" s="35"/>
      <c r="AJA388" s="35"/>
      <c r="AJB388" s="35"/>
      <c r="AJC388" s="35"/>
      <c r="AJD388" s="35"/>
      <c r="AJE388" s="35"/>
      <c r="AJF388" s="35"/>
      <c r="AJG388" s="35"/>
      <c r="AJH388" s="35"/>
      <c r="AJI388" s="35"/>
      <c r="AJJ388" s="35"/>
      <c r="AJK388" s="35"/>
      <c r="AJL388" s="35"/>
      <c r="AJM388" s="35"/>
      <c r="AJN388" s="35"/>
      <c r="AJO388" s="35"/>
      <c r="AJP388" s="35"/>
      <c r="AJQ388" s="35"/>
      <c r="AJR388" s="35"/>
      <c r="AJS388" s="35"/>
      <c r="AJT388" s="35"/>
      <c r="AJU388" s="35"/>
      <c r="AJV388" s="35"/>
      <c r="AJW388" s="35"/>
      <c r="AJX388" s="35"/>
      <c r="AJY388" s="35"/>
      <c r="AJZ388" s="35"/>
      <c r="AKA388" s="35"/>
      <c r="AKB388" s="35"/>
      <c r="AKC388" s="35"/>
      <c r="AKD388" s="35"/>
      <c r="AKE388" s="35"/>
      <c r="AKF388" s="35"/>
      <c r="AKG388" s="35"/>
      <c r="AKH388" s="35"/>
      <c r="AKI388" s="35"/>
      <c r="AKJ388" s="35"/>
      <c r="AKK388" s="35"/>
      <c r="AKL388" s="35"/>
      <c r="AKM388" s="35"/>
      <c r="AKN388" s="35"/>
      <c r="AKO388" s="35"/>
      <c r="AKP388" s="35"/>
      <c r="AKQ388" s="35"/>
      <c r="AKR388" s="35"/>
      <c r="AKS388" s="35"/>
      <c r="AKT388" s="35"/>
      <c r="AKU388" s="35"/>
      <c r="AKV388" s="35"/>
      <c r="AKW388" s="35"/>
      <c r="AKX388" s="35"/>
      <c r="AKY388" s="35"/>
      <c r="AKZ388" s="35"/>
      <c r="ALA388" s="35"/>
      <c r="ALB388" s="35"/>
      <c r="ALC388" s="35"/>
      <c r="ALD388" s="35"/>
      <c r="ALE388" s="35"/>
      <c r="ALF388" s="35"/>
      <c r="ALG388" s="35"/>
      <c r="ALH388" s="35"/>
      <c r="ALI388" s="35"/>
      <c r="ALJ388" s="35"/>
      <c r="ALK388" s="35"/>
      <c r="ALL388" s="35"/>
      <c r="ALM388" s="35"/>
      <c r="ALN388" s="35"/>
      <c r="ALO388" s="35"/>
      <c r="ALP388" s="35"/>
      <c r="ALQ388" s="35"/>
      <c r="ALR388" s="35"/>
      <c r="ALS388" s="35"/>
      <c r="ALT388" s="35"/>
      <c r="ALU388" s="35"/>
      <c r="ALV388" s="35"/>
      <c r="ALW388" s="35"/>
      <c r="ALX388" s="35"/>
      <c r="ALY388" s="35"/>
      <c r="ALZ388" s="35"/>
      <c r="AMA388" s="35"/>
    </row>
    <row r="389" spans="14:1015">
      <c r="N389" s="3">
        <f>Y389*info!T$4+AC389*info!T$5+AG389*info!T$6+AK389*info!T$7+N388</f>
        <v>13.873799999999981</v>
      </c>
      <c r="P389" s="45">
        <v>349</v>
      </c>
      <c r="Q389" s="131"/>
      <c r="R389" s="131"/>
      <c r="S389" s="161">
        <f t="shared" si="189"/>
        <v>6.8543083003952593E-2</v>
      </c>
      <c r="T389" s="169">
        <f>AA388*$AA$30*$AA$34*(1-$AA$32)+AE388*$AE$30*$AE$34*(1-$AE$32)+AI388*$AI$30*$AI$34*(1-$AI$32)+AM388*$AM$30*$AM$34*(1-$AM$32)+AQ388*$AQ$30*$AQ$34*(1-$AQ$32)+AU388*$AU$30*$AU$34*(1-$AU$32)+Q389-R389+AW388+AX388+Advance!G363</f>
        <v>0.69960000000000033</v>
      </c>
      <c r="U389" s="132">
        <f t="shared" si="198"/>
        <v>0</v>
      </c>
      <c r="V389" s="165">
        <f t="shared" si="177"/>
        <v>0.69960000000000033</v>
      </c>
      <c r="W389" s="166">
        <f t="shared" si="190"/>
        <v>26.855999999999998</v>
      </c>
      <c r="X389" s="49"/>
      <c r="Y389" s="42">
        <f t="shared" si="169"/>
        <v>0</v>
      </c>
      <c r="Z389" s="46">
        <f t="shared" si="191"/>
        <v>0</v>
      </c>
      <c r="AA389" s="47">
        <f t="shared" si="178"/>
        <v>50</v>
      </c>
      <c r="AB389" s="48">
        <f t="shared" si="179"/>
        <v>0.69960000000000033</v>
      </c>
      <c r="AC389" s="49">
        <f t="shared" si="180"/>
        <v>0</v>
      </c>
      <c r="AD389" s="46">
        <f t="shared" si="192"/>
        <v>0</v>
      </c>
      <c r="AE389" s="46">
        <f t="shared" si="181"/>
        <v>100</v>
      </c>
      <c r="AF389" s="50">
        <f t="shared" si="170"/>
        <v>0.69960000000000033</v>
      </c>
      <c r="AG389" s="42">
        <f t="shared" si="193"/>
        <v>5</v>
      </c>
      <c r="AH389" s="46">
        <f t="shared" si="194"/>
        <v>-5</v>
      </c>
      <c r="AI389" s="46">
        <f t="shared" si="182"/>
        <v>200</v>
      </c>
      <c r="AJ389" s="50">
        <f t="shared" si="171"/>
        <v>0.57960000000000034</v>
      </c>
      <c r="AK389" s="42">
        <f t="shared" si="183"/>
        <v>16</v>
      </c>
      <c r="AL389" s="46">
        <f t="shared" si="195"/>
        <v>-12</v>
      </c>
      <c r="AM389" s="46">
        <f t="shared" si="184"/>
        <v>571</v>
      </c>
      <c r="AN389" s="50">
        <f t="shared" si="172"/>
        <v>3.6000000000003807E-3</v>
      </c>
      <c r="AO389" s="42">
        <f t="shared" si="185"/>
        <v>0</v>
      </c>
      <c r="AP389" s="46">
        <f t="shared" si="196"/>
        <v>0</v>
      </c>
      <c r="AQ389" s="46">
        <f t="shared" si="186"/>
        <v>0</v>
      </c>
      <c r="AR389" s="50">
        <f t="shared" si="173"/>
        <v>3.6000000000003807E-3</v>
      </c>
      <c r="AS389" s="42">
        <f t="shared" si="187"/>
        <v>0</v>
      </c>
      <c r="AT389" s="46">
        <f t="shared" si="197"/>
        <v>0</v>
      </c>
      <c r="AU389" s="46">
        <f t="shared" si="188"/>
        <v>0</v>
      </c>
      <c r="AV389" s="51">
        <f t="shared" si="174"/>
        <v>3.6000000000003807E-3</v>
      </c>
      <c r="AW389" s="42">
        <f t="shared" si="175"/>
        <v>0</v>
      </c>
      <c r="AX389" s="43">
        <f t="shared" si="176"/>
        <v>3.6000000000003807E-3</v>
      </c>
      <c r="AY389" s="42">
        <f t="shared" si="199"/>
        <v>921</v>
      </c>
      <c r="AZ389" s="52">
        <f t="shared" si="200"/>
        <v>26.855999999999998</v>
      </c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  <c r="QN389" s="35"/>
      <c r="QO389" s="35"/>
      <c r="QP389" s="35"/>
      <c r="QQ389" s="35"/>
      <c r="QR389" s="35"/>
      <c r="QS389" s="35"/>
      <c r="QT389" s="35"/>
      <c r="QU389" s="35"/>
      <c r="QV389" s="35"/>
      <c r="QW389" s="35"/>
      <c r="QX389" s="35"/>
      <c r="QY389" s="35"/>
      <c r="QZ389" s="35"/>
      <c r="RA389" s="35"/>
      <c r="RB389" s="35"/>
      <c r="RC389" s="35"/>
      <c r="RD389" s="35"/>
      <c r="RE389" s="35"/>
      <c r="RF389" s="35"/>
      <c r="RG389" s="35"/>
      <c r="RH389" s="35"/>
      <c r="RI389" s="35"/>
      <c r="RJ389" s="35"/>
      <c r="RK389" s="35"/>
      <c r="RL389" s="35"/>
      <c r="RM389" s="35"/>
      <c r="RN389" s="35"/>
      <c r="RO389" s="35"/>
      <c r="RP389" s="35"/>
      <c r="RQ389" s="35"/>
      <c r="RR389" s="35"/>
      <c r="RS389" s="35"/>
      <c r="RT389" s="35"/>
      <c r="RU389" s="35"/>
      <c r="RV389" s="35"/>
      <c r="RW389" s="35"/>
      <c r="RX389" s="35"/>
      <c r="RY389" s="35"/>
      <c r="RZ389" s="35"/>
      <c r="SA389" s="35"/>
      <c r="SB389" s="35"/>
      <c r="SC389" s="35"/>
      <c r="SD389" s="35"/>
      <c r="SE389" s="35"/>
      <c r="SF389" s="35"/>
      <c r="SG389" s="35"/>
      <c r="SH389" s="35"/>
      <c r="SI389" s="35"/>
      <c r="SJ389" s="35"/>
      <c r="SK389" s="35"/>
      <c r="SL389" s="35"/>
      <c r="SM389" s="35"/>
      <c r="SN389" s="35"/>
      <c r="SO389" s="35"/>
      <c r="SP389" s="35"/>
      <c r="SQ389" s="35"/>
      <c r="SR389" s="35"/>
      <c r="SS389" s="35"/>
      <c r="ST389" s="35"/>
      <c r="SU389" s="35"/>
      <c r="SV389" s="35"/>
      <c r="SW389" s="35"/>
      <c r="SX389" s="35"/>
      <c r="SY389" s="35"/>
      <c r="SZ389" s="35"/>
      <c r="TA389" s="35"/>
      <c r="TB389" s="35"/>
      <c r="TC389" s="35"/>
      <c r="TD389" s="35"/>
      <c r="TE389" s="35"/>
      <c r="TF389" s="35"/>
      <c r="TG389" s="35"/>
      <c r="TH389" s="35"/>
      <c r="TI389" s="35"/>
      <c r="TJ389" s="35"/>
      <c r="TK389" s="35"/>
      <c r="TL389" s="35"/>
      <c r="TM389" s="35"/>
      <c r="TN389" s="35"/>
      <c r="TO389" s="35"/>
      <c r="TP389" s="35"/>
      <c r="TQ389" s="35"/>
      <c r="TR389" s="35"/>
      <c r="TS389" s="35"/>
      <c r="TT389" s="35"/>
      <c r="TU389" s="35"/>
      <c r="TV389" s="35"/>
      <c r="TW389" s="35"/>
      <c r="TX389" s="35"/>
      <c r="TY389" s="35"/>
      <c r="TZ389" s="35"/>
      <c r="UA389" s="35"/>
      <c r="UB389" s="35"/>
      <c r="UC389" s="35"/>
      <c r="UD389" s="35"/>
      <c r="UE389" s="35"/>
      <c r="UF389" s="35"/>
      <c r="UG389" s="35"/>
      <c r="UH389" s="35"/>
      <c r="UI389" s="35"/>
      <c r="UJ389" s="35"/>
      <c r="UK389" s="35"/>
      <c r="UL389" s="35"/>
      <c r="UM389" s="35"/>
      <c r="UN389" s="35"/>
      <c r="UO389" s="35"/>
      <c r="UP389" s="35"/>
      <c r="UQ389" s="35"/>
      <c r="UR389" s="35"/>
      <c r="US389" s="35"/>
      <c r="UT389" s="35"/>
      <c r="UU389" s="35"/>
      <c r="UV389" s="35"/>
      <c r="UW389" s="35"/>
      <c r="UX389" s="35"/>
      <c r="UY389" s="35"/>
      <c r="UZ389" s="35"/>
      <c r="VA389" s="35"/>
      <c r="VB389" s="35"/>
      <c r="VC389" s="35"/>
      <c r="VD389" s="35"/>
      <c r="VE389" s="35"/>
      <c r="VF389" s="35"/>
      <c r="VG389" s="35"/>
      <c r="VH389" s="35"/>
      <c r="VI389" s="35"/>
      <c r="VJ389" s="35"/>
      <c r="VK389" s="35"/>
      <c r="VL389" s="35"/>
      <c r="VM389" s="35"/>
      <c r="VN389" s="35"/>
      <c r="VO389" s="35"/>
      <c r="VP389" s="35"/>
      <c r="VQ389" s="35"/>
      <c r="VR389" s="35"/>
      <c r="VS389" s="35"/>
      <c r="VT389" s="35"/>
      <c r="VU389" s="35"/>
      <c r="VV389" s="35"/>
      <c r="VW389" s="35"/>
      <c r="VX389" s="35"/>
      <c r="VY389" s="35"/>
      <c r="VZ389" s="35"/>
      <c r="WA389" s="35"/>
      <c r="WB389" s="35"/>
      <c r="WC389" s="35"/>
      <c r="WD389" s="35"/>
      <c r="WE389" s="35"/>
      <c r="WF389" s="35"/>
      <c r="WG389" s="35"/>
      <c r="WH389" s="35"/>
      <c r="WI389" s="35"/>
      <c r="WJ389" s="35"/>
      <c r="WK389" s="35"/>
      <c r="WL389" s="35"/>
      <c r="WM389" s="35"/>
      <c r="WN389" s="35"/>
      <c r="WO389" s="35"/>
      <c r="WP389" s="35"/>
      <c r="WQ389" s="35"/>
      <c r="WR389" s="35"/>
      <c r="WS389" s="35"/>
      <c r="WT389" s="35"/>
      <c r="WU389" s="35"/>
      <c r="WV389" s="35"/>
      <c r="WW389" s="35"/>
      <c r="WX389" s="35"/>
      <c r="WY389" s="35"/>
      <c r="WZ389" s="35"/>
      <c r="XA389" s="35"/>
      <c r="XB389" s="35"/>
      <c r="XC389" s="35"/>
      <c r="XD389" s="35"/>
      <c r="XE389" s="35"/>
      <c r="XF389" s="35"/>
      <c r="XG389" s="35"/>
      <c r="XH389" s="35"/>
      <c r="XI389" s="35"/>
      <c r="XJ389" s="35"/>
      <c r="XK389" s="35"/>
      <c r="XL389" s="35"/>
      <c r="XM389" s="35"/>
      <c r="XN389" s="35"/>
      <c r="XO389" s="35"/>
      <c r="XP389" s="35"/>
      <c r="XQ389" s="35"/>
      <c r="XR389" s="35"/>
      <c r="XS389" s="35"/>
      <c r="XT389" s="35"/>
      <c r="XU389" s="35"/>
      <c r="XV389" s="35"/>
      <c r="XW389" s="35"/>
      <c r="XX389" s="35"/>
      <c r="XY389" s="35"/>
      <c r="XZ389" s="35"/>
      <c r="YA389" s="35"/>
      <c r="YB389" s="35"/>
      <c r="YC389" s="35"/>
      <c r="YD389" s="35"/>
      <c r="YE389" s="35"/>
      <c r="YF389" s="35"/>
      <c r="YG389" s="35"/>
      <c r="YH389" s="35"/>
      <c r="YI389" s="35"/>
      <c r="YJ389" s="35"/>
      <c r="YK389" s="35"/>
      <c r="YL389" s="35"/>
      <c r="YM389" s="35"/>
      <c r="YN389" s="35"/>
      <c r="YO389" s="35"/>
      <c r="YP389" s="35"/>
      <c r="YQ389" s="35"/>
      <c r="YR389" s="35"/>
      <c r="YS389" s="35"/>
      <c r="YT389" s="35"/>
      <c r="YU389" s="35"/>
      <c r="YV389" s="35"/>
      <c r="YW389" s="35"/>
      <c r="YX389" s="35"/>
      <c r="YY389" s="35"/>
      <c r="YZ389" s="35"/>
      <c r="ZA389" s="35"/>
      <c r="ZB389" s="35"/>
      <c r="ZC389" s="35"/>
      <c r="ZD389" s="35"/>
      <c r="ZE389" s="35"/>
      <c r="ZF389" s="35"/>
      <c r="ZG389" s="35"/>
      <c r="ZH389" s="35"/>
      <c r="ZI389" s="35"/>
      <c r="ZJ389" s="35"/>
      <c r="ZK389" s="35"/>
      <c r="ZL389" s="35"/>
      <c r="ZM389" s="35"/>
      <c r="ZN389" s="35"/>
      <c r="ZO389" s="35"/>
      <c r="ZP389" s="35"/>
      <c r="ZQ389" s="35"/>
      <c r="ZR389" s="35"/>
      <c r="ZS389" s="35"/>
      <c r="ZT389" s="35"/>
      <c r="ZU389" s="35"/>
      <c r="ZV389" s="35"/>
      <c r="ZW389" s="35"/>
      <c r="ZX389" s="35"/>
      <c r="ZY389" s="35"/>
      <c r="ZZ389" s="35"/>
      <c r="AAA389" s="35"/>
      <c r="AAB389" s="35"/>
      <c r="AAC389" s="35"/>
      <c r="AAD389" s="35"/>
      <c r="AAE389" s="35"/>
      <c r="AAF389" s="35"/>
      <c r="AAG389" s="35"/>
      <c r="AAH389" s="35"/>
      <c r="AAI389" s="35"/>
      <c r="AAJ389" s="35"/>
      <c r="AAK389" s="35"/>
      <c r="AAL389" s="35"/>
      <c r="AAM389" s="35"/>
      <c r="AAN389" s="35"/>
      <c r="AAO389" s="35"/>
      <c r="AAP389" s="35"/>
      <c r="AAQ389" s="35"/>
      <c r="AAR389" s="35"/>
      <c r="AAS389" s="35"/>
      <c r="AAT389" s="35"/>
      <c r="AAU389" s="35"/>
      <c r="AAV389" s="35"/>
      <c r="AAW389" s="35"/>
      <c r="AAX389" s="35"/>
      <c r="AAY389" s="35"/>
      <c r="AAZ389" s="35"/>
      <c r="ABA389" s="35"/>
      <c r="ABB389" s="35"/>
      <c r="ABC389" s="35"/>
      <c r="ABD389" s="35"/>
      <c r="ABE389" s="35"/>
      <c r="ABF389" s="35"/>
      <c r="ABG389" s="35"/>
      <c r="ABH389" s="35"/>
      <c r="ABI389" s="35"/>
      <c r="ABJ389" s="35"/>
      <c r="ABK389" s="35"/>
      <c r="ABL389" s="35"/>
      <c r="ABM389" s="35"/>
      <c r="ABN389" s="35"/>
      <c r="ABO389" s="35"/>
      <c r="ABP389" s="35"/>
      <c r="ABQ389" s="35"/>
      <c r="ABR389" s="35"/>
      <c r="ABS389" s="35"/>
      <c r="ABT389" s="35"/>
      <c r="ABU389" s="35"/>
      <c r="ABV389" s="35"/>
      <c r="ABW389" s="35"/>
      <c r="ABX389" s="35"/>
      <c r="ABY389" s="35"/>
      <c r="ABZ389" s="35"/>
      <c r="ACA389" s="35"/>
      <c r="ACB389" s="35"/>
      <c r="ACC389" s="35"/>
      <c r="ACD389" s="35"/>
      <c r="ACE389" s="35"/>
      <c r="ACF389" s="35"/>
      <c r="ACG389" s="35"/>
      <c r="ACH389" s="35"/>
      <c r="ACI389" s="35"/>
      <c r="ACJ389" s="35"/>
      <c r="ACK389" s="35"/>
      <c r="ACL389" s="35"/>
      <c r="ACM389" s="35"/>
      <c r="ACN389" s="35"/>
      <c r="ACO389" s="35"/>
      <c r="ACP389" s="35"/>
      <c r="ACQ389" s="35"/>
      <c r="ACR389" s="35"/>
      <c r="ACS389" s="35"/>
      <c r="ACT389" s="35"/>
      <c r="ACU389" s="35"/>
      <c r="ACV389" s="35"/>
      <c r="ACW389" s="35"/>
      <c r="ACX389" s="35"/>
      <c r="ACY389" s="35"/>
      <c r="ACZ389" s="35"/>
      <c r="ADA389" s="35"/>
      <c r="ADB389" s="35"/>
      <c r="ADC389" s="35"/>
      <c r="ADD389" s="35"/>
      <c r="ADE389" s="35"/>
      <c r="ADF389" s="35"/>
      <c r="ADG389" s="35"/>
      <c r="ADH389" s="35"/>
      <c r="ADI389" s="35"/>
      <c r="ADJ389" s="35"/>
      <c r="ADK389" s="35"/>
      <c r="ADL389" s="35"/>
      <c r="ADM389" s="35"/>
      <c r="ADN389" s="35"/>
      <c r="ADO389" s="35"/>
      <c r="ADP389" s="35"/>
      <c r="ADQ389" s="35"/>
      <c r="ADR389" s="35"/>
      <c r="ADS389" s="35"/>
      <c r="ADT389" s="35"/>
      <c r="ADU389" s="35"/>
      <c r="ADV389" s="35"/>
      <c r="ADW389" s="35"/>
      <c r="ADX389" s="35"/>
      <c r="ADY389" s="35"/>
      <c r="ADZ389" s="35"/>
      <c r="AEA389" s="35"/>
      <c r="AEB389" s="35"/>
      <c r="AEC389" s="35"/>
      <c r="AED389" s="35"/>
      <c r="AEE389" s="35"/>
      <c r="AEF389" s="35"/>
      <c r="AEG389" s="35"/>
      <c r="AEH389" s="35"/>
      <c r="AEI389" s="35"/>
      <c r="AEJ389" s="35"/>
      <c r="AEK389" s="35"/>
      <c r="AEL389" s="35"/>
      <c r="AEM389" s="35"/>
      <c r="AEN389" s="35"/>
      <c r="AEO389" s="35"/>
      <c r="AEP389" s="35"/>
      <c r="AEQ389" s="35"/>
      <c r="AER389" s="35"/>
      <c r="AES389" s="35"/>
      <c r="AET389" s="35"/>
      <c r="AEU389" s="35"/>
      <c r="AEV389" s="35"/>
      <c r="AEW389" s="35"/>
      <c r="AEX389" s="35"/>
      <c r="AEY389" s="35"/>
      <c r="AEZ389" s="35"/>
      <c r="AFA389" s="35"/>
      <c r="AFB389" s="35"/>
      <c r="AFC389" s="35"/>
      <c r="AFD389" s="35"/>
      <c r="AFE389" s="35"/>
      <c r="AFF389" s="35"/>
      <c r="AFG389" s="35"/>
      <c r="AFH389" s="35"/>
      <c r="AFI389" s="35"/>
      <c r="AFJ389" s="35"/>
      <c r="AFK389" s="35"/>
      <c r="AFL389" s="35"/>
      <c r="AFM389" s="35"/>
      <c r="AFN389" s="35"/>
      <c r="AFO389" s="35"/>
      <c r="AFP389" s="35"/>
      <c r="AFQ389" s="35"/>
      <c r="AFR389" s="35"/>
      <c r="AFS389" s="35"/>
      <c r="AFT389" s="35"/>
      <c r="AFU389" s="35"/>
      <c r="AFV389" s="35"/>
      <c r="AFW389" s="35"/>
      <c r="AFX389" s="35"/>
      <c r="AFY389" s="35"/>
      <c r="AFZ389" s="35"/>
      <c r="AGA389" s="35"/>
      <c r="AGB389" s="35"/>
      <c r="AGC389" s="35"/>
      <c r="AGD389" s="35"/>
      <c r="AGE389" s="35"/>
      <c r="AGF389" s="35"/>
      <c r="AGG389" s="35"/>
      <c r="AGH389" s="35"/>
      <c r="AGI389" s="35"/>
      <c r="AGJ389" s="35"/>
      <c r="AGK389" s="35"/>
      <c r="AGL389" s="35"/>
      <c r="AGM389" s="35"/>
      <c r="AGN389" s="35"/>
      <c r="AGO389" s="35"/>
      <c r="AGP389" s="35"/>
      <c r="AGQ389" s="35"/>
      <c r="AGR389" s="35"/>
      <c r="AGS389" s="35"/>
      <c r="AGT389" s="35"/>
      <c r="AGU389" s="35"/>
      <c r="AGV389" s="35"/>
      <c r="AGW389" s="35"/>
      <c r="AGX389" s="35"/>
      <c r="AGY389" s="35"/>
      <c r="AGZ389" s="35"/>
      <c r="AHA389" s="35"/>
      <c r="AHB389" s="35"/>
      <c r="AHC389" s="35"/>
      <c r="AHD389" s="35"/>
      <c r="AHE389" s="35"/>
      <c r="AHF389" s="35"/>
      <c r="AHG389" s="35"/>
      <c r="AHH389" s="35"/>
      <c r="AHI389" s="35"/>
      <c r="AHJ389" s="35"/>
      <c r="AHK389" s="35"/>
      <c r="AHL389" s="35"/>
      <c r="AHM389" s="35"/>
      <c r="AHN389" s="35"/>
      <c r="AHO389" s="35"/>
      <c r="AHP389" s="35"/>
      <c r="AHQ389" s="35"/>
      <c r="AHR389" s="35"/>
      <c r="AHS389" s="35"/>
      <c r="AHT389" s="35"/>
      <c r="AHU389" s="35"/>
      <c r="AHV389" s="35"/>
      <c r="AHW389" s="35"/>
      <c r="AHX389" s="35"/>
      <c r="AHY389" s="35"/>
      <c r="AHZ389" s="35"/>
      <c r="AIA389" s="35"/>
      <c r="AIB389" s="35"/>
      <c r="AIC389" s="35"/>
      <c r="AID389" s="35"/>
      <c r="AIE389" s="35"/>
      <c r="AIF389" s="35"/>
      <c r="AIG389" s="35"/>
      <c r="AIH389" s="35"/>
      <c r="AII389" s="35"/>
      <c r="AIJ389" s="35"/>
      <c r="AIK389" s="35"/>
      <c r="AIL389" s="35"/>
      <c r="AIM389" s="35"/>
      <c r="AIN389" s="35"/>
      <c r="AIO389" s="35"/>
      <c r="AIP389" s="35"/>
      <c r="AIQ389" s="35"/>
      <c r="AIR389" s="35"/>
      <c r="AIS389" s="35"/>
      <c r="AIT389" s="35"/>
      <c r="AIU389" s="35"/>
      <c r="AIV389" s="35"/>
      <c r="AIW389" s="35"/>
      <c r="AIX389" s="35"/>
      <c r="AIY389" s="35"/>
      <c r="AIZ389" s="35"/>
      <c r="AJA389" s="35"/>
      <c r="AJB389" s="35"/>
      <c r="AJC389" s="35"/>
      <c r="AJD389" s="35"/>
      <c r="AJE389" s="35"/>
      <c r="AJF389" s="35"/>
      <c r="AJG389" s="35"/>
      <c r="AJH389" s="35"/>
      <c r="AJI389" s="35"/>
      <c r="AJJ389" s="35"/>
      <c r="AJK389" s="35"/>
      <c r="AJL389" s="35"/>
      <c r="AJM389" s="35"/>
      <c r="AJN389" s="35"/>
      <c r="AJO389" s="35"/>
      <c r="AJP389" s="35"/>
      <c r="AJQ389" s="35"/>
      <c r="AJR389" s="35"/>
      <c r="AJS389" s="35"/>
      <c r="AJT389" s="35"/>
      <c r="AJU389" s="35"/>
      <c r="AJV389" s="35"/>
      <c r="AJW389" s="35"/>
      <c r="AJX389" s="35"/>
      <c r="AJY389" s="35"/>
      <c r="AJZ389" s="35"/>
      <c r="AKA389" s="35"/>
      <c r="AKB389" s="35"/>
      <c r="AKC389" s="35"/>
      <c r="AKD389" s="35"/>
      <c r="AKE389" s="35"/>
      <c r="AKF389" s="35"/>
      <c r="AKG389" s="35"/>
      <c r="AKH389" s="35"/>
      <c r="AKI389" s="35"/>
      <c r="AKJ389" s="35"/>
      <c r="AKK389" s="35"/>
      <c r="AKL389" s="35"/>
      <c r="AKM389" s="35"/>
      <c r="AKN389" s="35"/>
      <c r="AKO389" s="35"/>
      <c r="AKP389" s="35"/>
      <c r="AKQ389" s="35"/>
      <c r="AKR389" s="35"/>
      <c r="AKS389" s="35"/>
      <c r="AKT389" s="35"/>
      <c r="AKU389" s="35"/>
      <c r="AKV389" s="35"/>
      <c r="AKW389" s="35"/>
      <c r="AKX389" s="35"/>
      <c r="AKY389" s="35"/>
      <c r="AKZ389" s="35"/>
      <c r="ALA389" s="35"/>
      <c r="ALB389" s="35"/>
      <c r="ALC389" s="35"/>
      <c r="ALD389" s="35"/>
      <c r="ALE389" s="35"/>
      <c r="ALF389" s="35"/>
      <c r="ALG389" s="35"/>
      <c r="ALH389" s="35"/>
      <c r="ALI389" s="35"/>
      <c r="ALJ389" s="35"/>
      <c r="ALK389" s="35"/>
      <c r="ALL389" s="35"/>
      <c r="ALM389" s="35"/>
      <c r="ALN389" s="35"/>
      <c r="ALO389" s="35"/>
      <c r="ALP389" s="35"/>
      <c r="ALQ389" s="35"/>
      <c r="ALR389" s="35"/>
      <c r="ALS389" s="35"/>
      <c r="ALT389" s="35"/>
      <c r="ALU389" s="35"/>
      <c r="ALV389" s="35"/>
      <c r="ALW389" s="35"/>
      <c r="ALX389" s="35"/>
      <c r="ALY389" s="35"/>
      <c r="ALZ389" s="35"/>
      <c r="AMA389" s="35"/>
    </row>
    <row r="390" spans="14:1015">
      <c r="N390" s="3">
        <f>Y390*info!T$4+AC390*info!T$5+AG390*info!T$6+AK390*info!T$7+N389</f>
        <v>13.945799999999981</v>
      </c>
      <c r="P390" s="45">
        <v>350</v>
      </c>
      <c r="Q390" s="131"/>
      <c r="R390" s="131"/>
      <c r="S390" s="161">
        <f t="shared" si="189"/>
        <v>6.8870355731225325E-2</v>
      </c>
      <c r="T390" s="169">
        <f>AA389*$AA$30*$AA$34*(1-$AA$32)+AE389*$AE$30*$AE$34*(1-$AE$32)+AI389*$AI$30*$AI$34*(1-$AI$32)+AM389*$AM$30*$AM$34*(1-$AM$32)+AQ389*$AQ$30*$AQ$34*(1-$AQ$32)+AU389*$AU$30*$AU$34*(1-$AU$32)+Q390-R390+AW389+AX389+Advance!G364</f>
        <v>0.67500000000000027</v>
      </c>
      <c r="U390" s="132">
        <f t="shared" si="198"/>
        <v>0</v>
      </c>
      <c r="V390" s="165">
        <f t="shared" si="177"/>
        <v>0.67500000000000027</v>
      </c>
      <c r="W390" s="166">
        <f t="shared" si="190"/>
        <v>27</v>
      </c>
      <c r="X390" s="49"/>
      <c r="Y390" s="42">
        <f t="shared" si="169"/>
        <v>0</v>
      </c>
      <c r="Z390" s="46">
        <f t="shared" si="191"/>
        <v>0</v>
      </c>
      <c r="AA390" s="47">
        <f t="shared" si="178"/>
        <v>50</v>
      </c>
      <c r="AB390" s="48">
        <f t="shared" si="179"/>
        <v>0.67500000000000027</v>
      </c>
      <c r="AC390" s="49">
        <f t="shared" si="180"/>
        <v>0</v>
      </c>
      <c r="AD390" s="46">
        <f t="shared" si="192"/>
        <v>0</v>
      </c>
      <c r="AE390" s="46">
        <f t="shared" si="181"/>
        <v>100</v>
      </c>
      <c r="AF390" s="50">
        <f t="shared" si="170"/>
        <v>0.67500000000000027</v>
      </c>
      <c r="AG390" s="42">
        <f t="shared" si="193"/>
        <v>4</v>
      </c>
      <c r="AH390" s="46">
        <f t="shared" si="194"/>
        <v>-4</v>
      </c>
      <c r="AI390" s="46">
        <f t="shared" si="182"/>
        <v>200</v>
      </c>
      <c r="AJ390" s="50">
        <f t="shared" si="171"/>
        <v>0.57900000000000029</v>
      </c>
      <c r="AK390" s="42">
        <f t="shared" si="183"/>
        <v>16</v>
      </c>
      <c r="AL390" s="46">
        <f t="shared" si="195"/>
        <v>-12</v>
      </c>
      <c r="AM390" s="46">
        <f t="shared" si="184"/>
        <v>575</v>
      </c>
      <c r="AN390" s="50">
        <f t="shared" si="172"/>
        <v>3.0000000000003357E-3</v>
      </c>
      <c r="AO390" s="42">
        <f t="shared" si="185"/>
        <v>0</v>
      </c>
      <c r="AP390" s="46">
        <f t="shared" si="196"/>
        <v>0</v>
      </c>
      <c r="AQ390" s="46">
        <f t="shared" si="186"/>
        <v>0</v>
      </c>
      <c r="AR390" s="50">
        <f t="shared" si="173"/>
        <v>3.0000000000003357E-3</v>
      </c>
      <c r="AS390" s="42">
        <f t="shared" si="187"/>
        <v>0</v>
      </c>
      <c r="AT390" s="46">
        <f t="shared" si="197"/>
        <v>0</v>
      </c>
      <c r="AU390" s="46">
        <f t="shared" si="188"/>
        <v>0</v>
      </c>
      <c r="AV390" s="51">
        <f t="shared" si="174"/>
        <v>3.0000000000003357E-3</v>
      </c>
      <c r="AW390" s="42">
        <f t="shared" si="175"/>
        <v>0</v>
      </c>
      <c r="AX390" s="43">
        <f t="shared" si="176"/>
        <v>3.0000000000003357E-3</v>
      </c>
      <c r="AY390" s="42">
        <f t="shared" si="199"/>
        <v>925</v>
      </c>
      <c r="AZ390" s="52">
        <f t="shared" si="200"/>
        <v>27</v>
      </c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  <c r="QN390" s="35"/>
      <c r="QO390" s="35"/>
      <c r="QP390" s="35"/>
      <c r="QQ390" s="35"/>
      <c r="QR390" s="35"/>
      <c r="QS390" s="35"/>
      <c r="QT390" s="35"/>
      <c r="QU390" s="35"/>
      <c r="QV390" s="35"/>
      <c r="QW390" s="35"/>
      <c r="QX390" s="35"/>
      <c r="QY390" s="35"/>
      <c r="QZ390" s="35"/>
      <c r="RA390" s="35"/>
      <c r="RB390" s="35"/>
      <c r="RC390" s="35"/>
      <c r="RD390" s="35"/>
      <c r="RE390" s="35"/>
      <c r="RF390" s="35"/>
      <c r="RG390" s="35"/>
      <c r="RH390" s="35"/>
      <c r="RI390" s="35"/>
      <c r="RJ390" s="35"/>
      <c r="RK390" s="35"/>
      <c r="RL390" s="35"/>
      <c r="RM390" s="35"/>
      <c r="RN390" s="35"/>
      <c r="RO390" s="35"/>
      <c r="RP390" s="35"/>
      <c r="RQ390" s="35"/>
      <c r="RR390" s="35"/>
      <c r="RS390" s="35"/>
      <c r="RT390" s="35"/>
      <c r="RU390" s="35"/>
      <c r="RV390" s="35"/>
      <c r="RW390" s="35"/>
      <c r="RX390" s="35"/>
      <c r="RY390" s="35"/>
      <c r="RZ390" s="35"/>
      <c r="SA390" s="35"/>
      <c r="SB390" s="35"/>
      <c r="SC390" s="35"/>
      <c r="SD390" s="35"/>
      <c r="SE390" s="35"/>
      <c r="SF390" s="35"/>
      <c r="SG390" s="35"/>
      <c r="SH390" s="35"/>
      <c r="SI390" s="35"/>
      <c r="SJ390" s="35"/>
      <c r="SK390" s="35"/>
      <c r="SL390" s="35"/>
      <c r="SM390" s="35"/>
      <c r="SN390" s="35"/>
      <c r="SO390" s="35"/>
      <c r="SP390" s="35"/>
      <c r="SQ390" s="35"/>
      <c r="SR390" s="35"/>
      <c r="SS390" s="35"/>
      <c r="ST390" s="35"/>
      <c r="SU390" s="35"/>
      <c r="SV390" s="35"/>
      <c r="SW390" s="35"/>
      <c r="SX390" s="35"/>
      <c r="SY390" s="35"/>
      <c r="SZ390" s="35"/>
      <c r="TA390" s="35"/>
      <c r="TB390" s="35"/>
      <c r="TC390" s="35"/>
      <c r="TD390" s="35"/>
      <c r="TE390" s="35"/>
      <c r="TF390" s="35"/>
      <c r="TG390" s="35"/>
      <c r="TH390" s="35"/>
      <c r="TI390" s="35"/>
      <c r="TJ390" s="35"/>
      <c r="TK390" s="35"/>
      <c r="TL390" s="35"/>
      <c r="TM390" s="35"/>
      <c r="TN390" s="35"/>
      <c r="TO390" s="35"/>
      <c r="TP390" s="35"/>
      <c r="TQ390" s="35"/>
      <c r="TR390" s="35"/>
      <c r="TS390" s="35"/>
      <c r="TT390" s="35"/>
      <c r="TU390" s="35"/>
      <c r="TV390" s="35"/>
      <c r="TW390" s="35"/>
      <c r="TX390" s="35"/>
      <c r="TY390" s="35"/>
      <c r="TZ390" s="35"/>
      <c r="UA390" s="35"/>
      <c r="UB390" s="35"/>
      <c r="UC390" s="35"/>
      <c r="UD390" s="35"/>
      <c r="UE390" s="35"/>
      <c r="UF390" s="35"/>
      <c r="UG390" s="35"/>
      <c r="UH390" s="35"/>
      <c r="UI390" s="35"/>
      <c r="UJ390" s="35"/>
      <c r="UK390" s="35"/>
      <c r="UL390" s="35"/>
      <c r="UM390" s="35"/>
      <c r="UN390" s="35"/>
      <c r="UO390" s="35"/>
      <c r="UP390" s="35"/>
      <c r="UQ390" s="35"/>
      <c r="UR390" s="35"/>
      <c r="US390" s="35"/>
      <c r="UT390" s="35"/>
      <c r="UU390" s="35"/>
      <c r="UV390" s="35"/>
      <c r="UW390" s="35"/>
      <c r="UX390" s="35"/>
      <c r="UY390" s="35"/>
      <c r="UZ390" s="35"/>
      <c r="VA390" s="35"/>
      <c r="VB390" s="35"/>
      <c r="VC390" s="35"/>
      <c r="VD390" s="35"/>
      <c r="VE390" s="35"/>
      <c r="VF390" s="35"/>
      <c r="VG390" s="35"/>
      <c r="VH390" s="35"/>
      <c r="VI390" s="35"/>
      <c r="VJ390" s="35"/>
      <c r="VK390" s="35"/>
      <c r="VL390" s="35"/>
      <c r="VM390" s="35"/>
      <c r="VN390" s="35"/>
      <c r="VO390" s="35"/>
      <c r="VP390" s="35"/>
      <c r="VQ390" s="35"/>
      <c r="VR390" s="35"/>
      <c r="VS390" s="35"/>
      <c r="VT390" s="35"/>
      <c r="VU390" s="35"/>
      <c r="VV390" s="35"/>
      <c r="VW390" s="35"/>
      <c r="VX390" s="35"/>
      <c r="VY390" s="35"/>
      <c r="VZ390" s="35"/>
      <c r="WA390" s="35"/>
      <c r="WB390" s="35"/>
      <c r="WC390" s="35"/>
      <c r="WD390" s="35"/>
      <c r="WE390" s="35"/>
      <c r="WF390" s="35"/>
      <c r="WG390" s="35"/>
      <c r="WH390" s="35"/>
      <c r="WI390" s="35"/>
      <c r="WJ390" s="35"/>
      <c r="WK390" s="35"/>
      <c r="WL390" s="35"/>
      <c r="WM390" s="35"/>
      <c r="WN390" s="35"/>
      <c r="WO390" s="35"/>
      <c r="WP390" s="35"/>
      <c r="WQ390" s="35"/>
      <c r="WR390" s="35"/>
      <c r="WS390" s="35"/>
      <c r="WT390" s="35"/>
      <c r="WU390" s="35"/>
      <c r="WV390" s="35"/>
      <c r="WW390" s="35"/>
      <c r="WX390" s="35"/>
      <c r="WY390" s="35"/>
      <c r="WZ390" s="35"/>
      <c r="XA390" s="35"/>
      <c r="XB390" s="35"/>
      <c r="XC390" s="35"/>
      <c r="XD390" s="35"/>
      <c r="XE390" s="35"/>
      <c r="XF390" s="35"/>
      <c r="XG390" s="35"/>
      <c r="XH390" s="35"/>
      <c r="XI390" s="35"/>
      <c r="XJ390" s="35"/>
      <c r="XK390" s="35"/>
      <c r="XL390" s="35"/>
      <c r="XM390" s="35"/>
      <c r="XN390" s="35"/>
      <c r="XO390" s="35"/>
      <c r="XP390" s="35"/>
      <c r="XQ390" s="35"/>
      <c r="XR390" s="35"/>
      <c r="XS390" s="35"/>
      <c r="XT390" s="35"/>
      <c r="XU390" s="35"/>
      <c r="XV390" s="35"/>
      <c r="XW390" s="35"/>
      <c r="XX390" s="35"/>
      <c r="XY390" s="35"/>
      <c r="XZ390" s="35"/>
      <c r="YA390" s="35"/>
      <c r="YB390" s="35"/>
      <c r="YC390" s="35"/>
      <c r="YD390" s="35"/>
      <c r="YE390" s="35"/>
      <c r="YF390" s="35"/>
      <c r="YG390" s="35"/>
      <c r="YH390" s="35"/>
      <c r="YI390" s="35"/>
      <c r="YJ390" s="35"/>
      <c r="YK390" s="35"/>
      <c r="YL390" s="35"/>
      <c r="YM390" s="35"/>
      <c r="YN390" s="35"/>
      <c r="YO390" s="35"/>
      <c r="YP390" s="35"/>
      <c r="YQ390" s="35"/>
      <c r="YR390" s="35"/>
      <c r="YS390" s="35"/>
      <c r="YT390" s="35"/>
      <c r="YU390" s="35"/>
      <c r="YV390" s="35"/>
      <c r="YW390" s="35"/>
      <c r="YX390" s="35"/>
      <c r="YY390" s="35"/>
      <c r="YZ390" s="35"/>
      <c r="ZA390" s="35"/>
      <c r="ZB390" s="35"/>
      <c r="ZC390" s="35"/>
      <c r="ZD390" s="35"/>
      <c r="ZE390" s="35"/>
      <c r="ZF390" s="35"/>
      <c r="ZG390" s="35"/>
      <c r="ZH390" s="35"/>
      <c r="ZI390" s="35"/>
      <c r="ZJ390" s="35"/>
      <c r="ZK390" s="35"/>
      <c r="ZL390" s="35"/>
      <c r="ZM390" s="35"/>
      <c r="ZN390" s="35"/>
      <c r="ZO390" s="35"/>
      <c r="ZP390" s="35"/>
      <c r="ZQ390" s="35"/>
      <c r="ZR390" s="35"/>
      <c r="ZS390" s="35"/>
      <c r="ZT390" s="35"/>
      <c r="ZU390" s="35"/>
      <c r="ZV390" s="35"/>
      <c r="ZW390" s="35"/>
      <c r="ZX390" s="35"/>
      <c r="ZY390" s="35"/>
      <c r="ZZ390" s="35"/>
      <c r="AAA390" s="35"/>
      <c r="AAB390" s="35"/>
      <c r="AAC390" s="35"/>
      <c r="AAD390" s="35"/>
      <c r="AAE390" s="35"/>
      <c r="AAF390" s="35"/>
      <c r="AAG390" s="35"/>
      <c r="AAH390" s="35"/>
      <c r="AAI390" s="35"/>
      <c r="AAJ390" s="35"/>
      <c r="AAK390" s="35"/>
      <c r="AAL390" s="35"/>
      <c r="AAM390" s="35"/>
      <c r="AAN390" s="35"/>
      <c r="AAO390" s="35"/>
      <c r="AAP390" s="35"/>
      <c r="AAQ390" s="35"/>
      <c r="AAR390" s="35"/>
      <c r="AAS390" s="35"/>
      <c r="AAT390" s="35"/>
      <c r="AAU390" s="35"/>
      <c r="AAV390" s="35"/>
      <c r="AAW390" s="35"/>
      <c r="AAX390" s="35"/>
      <c r="AAY390" s="35"/>
      <c r="AAZ390" s="35"/>
      <c r="ABA390" s="35"/>
      <c r="ABB390" s="35"/>
      <c r="ABC390" s="35"/>
      <c r="ABD390" s="35"/>
      <c r="ABE390" s="35"/>
      <c r="ABF390" s="35"/>
      <c r="ABG390" s="35"/>
      <c r="ABH390" s="35"/>
      <c r="ABI390" s="35"/>
      <c r="ABJ390" s="35"/>
      <c r="ABK390" s="35"/>
      <c r="ABL390" s="35"/>
      <c r="ABM390" s="35"/>
      <c r="ABN390" s="35"/>
      <c r="ABO390" s="35"/>
      <c r="ABP390" s="35"/>
      <c r="ABQ390" s="35"/>
      <c r="ABR390" s="35"/>
      <c r="ABS390" s="35"/>
      <c r="ABT390" s="35"/>
      <c r="ABU390" s="35"/>
      <c r="ABV390" s="35"/>
      <c r="ABW390" s="35"/>
      <c r="ABX390" s="35"/>
      <c r="ABY390" s="35"/>
      <c r="ABZ390" s="35"/>
      <c r="ACA390" s="35"/>
      <c r="ACB390" s="35"/>
      <c r="ACC390" s="35"/>
      <c r="ACD390" s="35"/>
      <c r="ACE390" s="35"/>
      <c r="ACF390" s="35"/>
      <c r="ACG390" s="35"/>
      <c r="ACH390" s="35"/>
      <c r="ACI390" s="35"/>
      <c r="ACJ390" s="35"/>
      <c r="ACK390" s="35"/>
      <c r="ACL390" s="35"/>
      <c r="ACM390" s="35"/>
      <c r="ACN390" s="35"/>
      <c r="ACO390" s="35"/>
      <c r="ACP390" s="35"/>
      <c r="ACQ390" s="35"/>
      <c r="ACR390" s="35"/>
      <c r="ACS390" s="35"/>
      <c r="ACT390" s="35"/>
      <c r="ACU390" s="35"/>
      <c r="ACV390" s="35"/>
      <c r="ACW390" s="35"/>
      <c r="ACX390" s="35"/>
      <c r="ACY390" s="35"/>
      <c r="ACZ390" s="35"/>
      <c r="ADA390" s="35"/>
      <c r="ADB390" s="35"/>
      <c r="ADC390" s="35"/>
      <c r="ADD390" s="35"/>
      <c r="ADE390" s="35"/>
      <c r="ADF390" s="35"/>
      <c r="ADG390" s="35"/>
      <c r="ADH390" s="35"/>
      <c r="ADI390" s="35"/>
      <c r="ADJ390" s="35"/>
      <c r="ADK390" s="35"/>
      <c r="ADL390" s="35"/>
      <c r="ADM390" s="35"/>
      <c r="ADN390" s="35"/>
      <c r="ADO390" s="35"/>
      <c r="ADP390" s="35"/>
      <c r="ADQ390" s="35"/>
      <c r="ADR390" s="35"/>
      <c r="ADS390" s="35"/>
      <c r="ADT390" s="35"/>
      <c r="ADU390" s="35"/>
      <c r="ADV390" s="35"/>
      <c r="ADW390" s="35"/>
      <c r="ADX390" s="35"/>
      <c r="ADY390" s="35"/>
      <c r="ADZ390" s="35"/>
      <c r="AEA390" s="35"/>
      <c r="AEB390" s="35"/>
      <c r="AEC390" s="35"/>
      <c r="AED390" s="35"/>
      <c r="AEE390" s="35"/>
      <c r="AEF390" s="35"/>
      <c r="AEG390" s="35"/>
      <c r="AEH390" s="35"/>
      <c r="AEI390" s="35"/>
      <c r="AEJ390" s="35"/>
      <c r="AEK390" s="35"/>
      <c r="AEL390" s="35"/>
      <c r="AEM390" s="35"/>
      <c r="AEN390" s="35"/>
      <c r="AEO390" s="35"/>
      <c r="AEP390" s="35"/>
      <c r="AEQ390" s="35"/>
      <c r="AER390" s="35"/>
      <c r="AES390" s="35"/>
      <c r="AET390" s="35"/>
      <c r="AEU390" s="35"/>
      <c r="AEV390" s="35"/>
      <c r="AEW390" s="35"/>
      <c r="AEX390" s="35"/>
      <c r="AEY390" s="35"/>
      <c r="AEZ390" s="35"/>
      <c r="AFA390" s="35"/>
      <c r="AFB390" s="35"/>
      <c r="AFC390" s="35"/>
      <c r="AFD390" s="35"/>
      <c r="AFE390" s="35"/>
      <c r="AFF390" s="35"/>
      <c r="AFG390" s="35"/>
      <c r="AFH390" s="35"/>
      <c r="AFI390" s="35"/>
      <c r="AFJ390" s="35"/>
      <c r="AFK390" s="35"/>
      <c r="AFL390" s="35"/>
      <c r="AFM390" s="35"/>
      <c r="AFN390" s="35"/>
      <c r="AFO390" s="35"/>
      <c r="AFP390" s="35"/>
      <c r="AFQ390" s="35"/>
      <c r="AFR390" s="35"/>
      <c r="AFS390" s="35"/>
      <c r="AFT390" s="35"/>
      <c r="AFU390" s="35"/>
      <c r="AFV390" s="35"/>
      <c r="AFW390" s="35"/>
      <c r="AFX390" s="35"/>
      <c r="AFY390" s="35"/>
      <c r="AFZ390" s="35"/>
      <c r="AGA390" s="35"/>
      <c r="AGB390" s="35"/>
      <c r="AGC390" s="35"/>
      <c r="AGD390" s="35"/>
      <c r="AGE390" s="35"/>
      <c r="AGF390" s="35"/>
      <c r="AGG390" s="35"/>
      <c r="AGH390" s="35"/>
      <c r="AGI390" s="35"/>
      <c r="AGJ390" s="35"/>
      <c r="AGK390" s="35"/>
      <c r="AGL390" s="35"/>
      <c r="AGM390" s="35"/>
      <c r="AGN390" s="35"/>
      <c r="AGO390" s="35"/>
      <c r="AGP390" s="35"/>
      <c r="AGQ390" s="35"/>
      <c r="AGR390" s="35"/>
      <c r="AGS390" s="35"/>
      <c r="AGT390" s="35"/>
      <c r="AGU390" s="35"/>
      <c r="AGV390" s="35"/>
      <c r="AGW390" s="35"/>
      <c r="AGX390" s="35"/>
      <c r="AGY390" s="35"/>
      <c r="AGZ390" s="35"/>
      <c r="AHA390" s="35"/>
      <c r="AHB390" s="35"/>
      <c r="AHC390" s="35"/>
      <c r="AHD390" s="35"/>
      <c r="AHE390" s="35"/>
      <c r="AHF390" s="35"/>
      <c r="AHG390" s="35"/>
      <c r="AHH390" s="35"/>
      <c r="AHI390" s="35"/>
      <c r="AHJ390" s="35"/>
      <c r="AHK390" s="35"/>
      <c r="AHL390" s="35"/>
      <c r="AHM390" s="35"/>
      <c r="AHN390" s="35"/>
      <c r="AHO390" s="35"/>
      <c r="AHP390" s="35"/>
      <c r="AHQ390" s="35"/>
      <c r="AHR390" s="35"/>
      <c r="AHS390" s="35"/>
      <c r="AHT390" s="35"/>
      <c r="AHU390" s="35"/>
      <c r="AHV390" s="35"/>
      <c r="AHW390" s="35"/>
      <c r="AHX390" s="35"/>
      <c r="AHY390" s="35"/>
      <c r="AHZ390" s="35"/>
      <c r="AIA390" s="35"/>
      <c r="AIB390" s="35"/>
      <c r="AIC390" s="35"/>
      <c r="AID390" s="35"/>
      <c r="AIE390" s="35"/>
      <c r="AIF390" s="35"/>
      <c r="AIG390" s="35"/>
      <c r="AIH390" s="35"/>
      <c r="AII390" s="35"/>
      <c r="AIJ390" s="35"/>
      <c r="AIK390" s="35"/>
      <c r="AIL390" s="35"/>
      <c r="AIM390" s="35"/>
      <c r="AIN390" s="35"/>
      <c r="AIO390" s="35"/>
      <c r="AIP390" s="35"/>
      <c r="AIQ390" s="35"/>
      <c r="AIR390" s="35"/>
      <c r="AIS390" s="35"/>
      <c r="AIT390" s="35"/>
      <c r="AIU390" s="35"/>
      <c r="AIV390" s="35"/>
      <c r="AIW390" s="35"/>
      <c r="AIX390" s="35"/>
      <c r="AIY390" s="35"/>
      <c r="AIZ390" s="35"/>
      <c r="AJA390" s="35"/>
      <c r="AJB390" s="35"/>
      <c r="AJC390" s="35"/>
      <c r="AJD390" s="35"/>
      <c r="AJE390" s="35"/>
      <c r="AJF390" s="35"/>
      <c r="AJG390" s="35"/>
      <c r="AJH390" s="35"/>
      <c r="AJI390" s="35"/>
      <c r="AJJ390" s="35"/>
      <c r="AJK390" s="35"/>
      <c r="AJL390" s="35"/>
      <c r="AJM390" s="35"/>
      <c r="AJN390" s="35"/>
      <c r="AJO390" s="35"/>
      <c r="AJP390" s="35"/>
      <c r="AJQ390" s="35"/>
      <c r="AJR390" s="35"/>
      <c r="AJS390" s="35"/>
      <c r="AJT390" s="35"/>
      <c r="AJU390" s="35"/>
      <c r="AJV390" s="35"/>
      <c r="AJW390" s="35"/>
      <c r="AJX390" s="35"/>
      <c r="AJY390" s="35"/>
      <c r="AJZ390" s="35"/>
      <c r="AKA390" s="35"/>
      <c r="AKB390" s="35"/>
      <c r="AKC390" s="35"/>
      <c r="AKD390" s="35"/>
      <c r="AKE390" s="35"/>
      <c r="AKF390" s="35"/>
      <c r="AKG390" s="35"/>
      <c r="AKH390" s="35"/>
      <c r="AKI390" s="35"/>
      <c r="AKJ390" s="35"/>
      <c r="AKK390" s="35"/>
      <c r="AKL390" s="35"/>
      <c r="AKM390" s="35"/>
      <c r="AKN390" s="35"/>
      <c r="AKO390" s="35"/>
      <c r="AKP390" s="35"/>
      <c r="AKQ390" s="35"/>
      <c r="AKR390" s="35"/>
      <c r="AKS390" s="35"/>
      <c r="AKT390" s="35"/>
      <c r="AKU390" s="35"/>
      <c r="AKV390" s="35"/>
      <c r="AKW390" s="35"/>
      <c r="AKX390" s="35"/>
      <c r="AKY390" s="35"/>
      <c r="AKZ390" s="35"/>
      <c r="ALA390" s="35"/>
      <c r="ALB390" s="35"/>
      <c r="ALC390" s="35"/>
      <c r="ALD390" s="35"/>
      <c r="ALE390" s="35"/>
      <c r="ALF390" s="35"/>
      <c r="ALG390" s="35"/>
      <c r="ALH390" s="35"/>
      <c r="ALI390" s="35"/>
      <c r="ALJ390" s="35"/>
      <c r="ALK390" s="35"/>
      <c r="ALL390" s="35"/>
      <c r="ALM390" s="35"/>
      <c r="ALN390" s="35"/>
      <c r="ALO390" s="35"/>
      <c r="ALP390" s="35"/>
      <c r="ALQ390" s="35"/>
      <c r="ALR390" s="35"/>
      <c r="ALS390" s="35"/>
      <c r="ALT390" s="35"/>
      <c r="ALU390" s="35"/>
      <c r="ALV390" s="35"/>
      <c r="ALW390" s="35"/>
      <c r="ALX390" s="35"/>
      <c r="ALY390" s="35"/>
      <c r="ALZ390" s="35"/>
      <c r="AMA390" s="35"/>
    </row>
    <row r="391" spans="14:1015">
      <c r="N391" s="3">
        <f>Y391*info!T$4+AC391*info!T$5+AG391*info!T$6+AK391*info!T$7+N390</f>
        <v>14.01779999999998</v>
      </c>
      <c r="P391" s="45">
        <v>351</v>
      </c>
      <c r="Q391" s="131"/>
      <c r="R391" s="131"/>
      <c r="S391" s="161">
        <f t="shared" si="189"/>
        <v>6.9197628458498056E-2</v>
      </c>
      <c r="T391" s="169">
        <f>AA390*$AA$30*$AA$34*(1-$AA$32)+AE390*$AE$30*$AE$34*(1-$AE$32)+AI390*$AI$30*$AI$34*(1-$AI$32)+AM390*$AM$30*$AM$34*(1-$AM$32)+AQ390*$AQ$30*$AQ$34*(1-$AQ$32)+AU390*$AU$30*$AU$34*(1-$AU$32)+Q391-R391+AW390+AX390+Advance!G365</f>
        <v>0.67800000000000027</v>
      </c>
      <c r="U391" s="132">
        <f t="shared" si="198"/>
        <v>0</v>
      </c>
      <c r="V391" s="165">
        <f t="shared" si="177"/>
        <v>0.67800000000000027</v>
      </c>
      <c r="W391" s="166">
        <f t="shared" si="190"/>
        <v>27.143999999999998</v>
      </c>
      <c r="X391" s="49"/>
      <c r="Y391" s="42">
        <f t="shared" si="169"/>
        <v>0</v>
      </c>
      <c r="Z391" s="46">
        <f t="shared" si="191"/>
        <v>0</v>
      </c>
      <c r="AA391" s="47">
        <f t="shared" si="178"/>
        <v>50</v>
      </c>
      <c r="AB391" s="48">
        <f t="shared" si="179"/>
        <v>0.67800000000000027</v>
      </c>
      <c r="AC391" s="49">
        <f t="shared" si="180"/>
        <v>0</v>
      </c>
      <c r="AD391" s="46">
        <f t="shared" si="192"/>
        <v>0</v>
      </c>
      <c r="AE391" s="46">
        <f t="shared" si="181"/>
        <v>100</v>
      </c>
      <c r="AF391" s="50">
        <f t="shared" si="170"/>
        <v>0.67800000000000027</v>
      </c>
      <c r="AG391" s="42">
        <f t="shared" si="193"/>
        <v>4</v>
      </c>
      <c r="AH391" s="46">
        <f t="shared" si="194"/>
        <v>-4</v>
      </c>
      <c r="AI391" s="46">
        <f t="shared" si="182"/>
        <v>200</v>
      </c>
      <c r="AJ391" s="50">
        <f t="shared" si="171"/>
        <v>0.58200000000000029</v>
      </c>
      <c r="AK391" s="42">
        <f t="shared" si="183"/>
        <v>16</v>
      </c>
      <c r="AL391" s="46">
        <f t="shared" si="195"/>
        <v>-12</v>
      </c>
      <c r="AM391" s="46">
        <f t="shared" si="184"/>
        <v>579</v>
      </c>
      <c r="AN391" s="50">
        <f t="shared" si="172"/>
        <v>6.0000000000003384E-3</v>
      </c>
      <c r="AO391" s="42">
        <f t="shared" si="185"/>
        <v>0</v>
      </c>
      <c r="AP391" s="46">
        <f t="shared" si="196"/>
        <v>0</v>
      </c>
      <c r="AQ391" s="46">
        <f t="shared" si="186"/>
        <v>0</v>
      </c>
      <c r="AR391" s="50">
        <f t="shared" si="173"/>
        <v>6.0000000000003384E-3</v>
      </c>
      <c r="AS391" s="42">
        <f t="shared" si="187"/>
        <v>0</v>
      </c>
      <c r="AT391" s="46">
        <f t="shared" si="197"/>
        <v>0</v>
      </c>
      <c r="AU391" s="46">
        <f t="shared" si="188"/>
        <v>0</v>
      </c>
      <c r="AV391" s="51">
        <f t="shared" si="174"/>
        <v>6.0000000000003384E-3</v>
      </c>
      <c r="AW391" s="42">
        <f t="shared" si="175"/>
        <v>0</v>
      </c>
      <c r="AX391" s="43">
        <f t="shared" si="176"/>
        <v>6.0000000000003384E-3</v>
      </c>
      <c r="AY391" s="42">
        <f t="shared" si="199"/>
        <v>929</v>
      </c>
      <c r="AZ391" s="52">
        <f t="shared" si="200"/>
        <v>27.143999999999998</v>
      </c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  <c r="QN391" s="35"/>
      <c r="QO391" s="35"/>
      <c r="QP391" s="35"/>
      <c r="QQ391" s="35"/>
      <c r="QR391" s="35"/>
      <c r="QS391" s="35"/>
      <c r="QT391" s="35"/>
      <c r="QU391" s="35"/>
      <c r="QV391" s="35"/>
      <c r="QW391" s="35"/>
      <c r="QX391" s="35"/>
      <c r="QY391" s="35"/>
      <c r="QZ391" s="35"/>
      <c r="RA391" s="35"/>
      <c r="RB391" s="35"/>
      <c r="RC391" s="35"/>
      <c r="RD391" s="35"/>
      <c r="RE391" s="35"/>
      <c r="RF391" s="35"/>
      <c r="RG391" s="35"/>
      <c r="RH391" s="35"/>
      <c r="RI391" s="35"/>
      <c r="RJ391" s="35"/>
      <c r="RK391" s="35"/>
      <c r="RL391" s="35"/>
      <c r="RM391" s="35"/>
      <c r="RN391" s="35"/>
      <c r="RO391" s="35"/>
      <c r="RP391" s="35"/>
      <c r="RQ391" s="35"/>
      <c r="RR391" s="35"/>
      <c r="RS391" s="35"/>
      <c r="RT391" s="35"/>
      <c r="RU391" s="35"/>
      <c r="RV391" s="35"/>
      <c r="RW391" s="35"/>
      <c r="RX391" s="35"/>
      <c r="RY391" s="35"/>
      <c r="RZ391" s="35"/>
      <c r="SA391" s="35"/>
      <c r="SB391" s="35"/>
      <c r="SC391" s="35"/>
      <c r="SD391" s="35"/>
      <c r="SE391" s="35"/>
      <c r="SF391" s="35"/>
      <c r="SG391" s="35"/>
      <c r="SH391" s="35"/>
      <c r="SI391" s="35"/>
      <c r="SJ391" s="35"/>
      <c r="SK391" s="35"/>
      <c r="SL391" s="35"/>
      <c r="SM391" s="35"/>
      <c r="SN391" s="35"/>
      <c r="SO391" s="35"/>
      <c r="SP391" s="35"/>
      <c r="SQ391" s="35"/>
      <c r="SR391" s="35"/>
      <c r="SS391" s="35"/>
      <c r="ST391" s="35"/>
      <c r="SU391" s="35"/>
      <c r="SV391" s="35"/>
      <c r="SW391" s="35"/>
      <c r="SX391" s="35"/>
      <c r="SY391" s="35"/>
      <c r="SZ391" s="35"/>
      <c r="TA391" s="35"/>
      <c r="TB391" s="35"/>
      <c r="TC391" s="35"/>
      <c r="TD391" s="35"/>
      <c r="TE391" s="35"/>
      <c r="TF391" s="35"/>
      <c r="TG391" s="35"/>
      <c r="TH391" s="35"/>
      <c r="TI391" s="35"/>
      <c r="TJ391" s="35"/>
      <c r="TK391" s="35"/>
      <c r="TL391" s="35"/>
      <c r="TM391" s="35"/>
      <c r="TN391" s="35"/>
      <c r="TO391" s="35"/>
      <c r="TP391" s="35"/>
      <c r="TQ391" s="35"/>
      <c r="TR391" s="35"/>
      <c r="TS391" s="35"/>
      <c r="TT391" s="35"/>
      <c r="TU391" s="35"/>
      <c r="TV391" s="35"/>
      <c r="TW391" s="35"/>
      <c r="TX391" s="35"/>
      <c r="TY391" s="35"/>
      <c r="TZ391" s="35"/>
      <c r="UA391" s="35"/>
      <c r="UB391" s="35"/>
      <c r="UC391" s="35"/>
      <c r="UD391" s="35"/>
      <c r="UE391" s="35"/>
      <c r="UF391" s="35"/>
      <c r="UG391" s="35"/>
      <c r="UH391" s="35"/>
      <c r="UI391" s="35"/>
      <c r="UJ391" s="35"/>
      <c r="UK391" s="35"/>
      <c r="UL391" s="35"/>
      <c r="UM391" s="35"/>
      <c r="UN391" s="35"/>
      <c r="UO391" s="35"/>
      <c r="UP391" s="35"/>
      <c r="UQ391" s="35"/>
      <c r="UR391" s="35"/>
      <c r="US391" s="35"/>
      <c r="UT391" s="35"/>
      <c r="UU391" s="35"/>
      <c r="UV391" s="35"/>
      <c r="UW391" s="35"/>
      <c r="UX391" s="35"/>
      <c r="UY391" s="35"/>
      <c r="UZ391" s="35"/>
      <c r="VA391" s="35"/>
      <c r="VB391" s="35"/>
      <c r="VC391" s="35"/>
      <c r="VD391" s="35"/>
      <c r="VE391" s="35"/>
      <c r="VF391" s="35"/>
      <c r="VG391" s="35"/>
      <c r="VH391" s="35"/>
      <c r="VI391" s="35"/>
      <c r="VJ391" s="35"/>
      <c r="VK391" s="35"/>
      <c r="VL391" s="35"/>
      <c r="VM391" s="35"/>
      <c r="VN391" s="35"/>
      <c r="VO391" s="35"/>
      <c r="VP391" s="35"/>
      <c r="VQ391" s="35"/>
      <c r="VR391" s="35"/>
      <c r="VS391" s="35"/>
      <c r="VT391" s="35"/>
      <c r="VU391" s="35"/>
      <c r="VV391" s="35"/>
      <c r="VW391" s="35"/>
      <c r="VX391" s="35"/>
      <c r="VY391" s="35"/>
      <c r="VZ391" s="35"/>
      <c r="WA391" s="35"/>
      <c r="WB391" s="35"/>
      <c r="WC391" s="35"/>
      <c r="WD391" s="35"/>
      <c r="WE391" s="35"/>
      <c r="WF391" s="35"/>
      <c r="WG391" s="35"/>
      <c r="WH391" s="35"/>
      <c r="WI391" s="35"/>
      <c r="WJ391" s="35"/>
      <c r="WK391" s="35"/>
      <c r="WL391" s="35"/>
      <c r="WM391" s="35"/>
      <c r="WN391" s="35"/>
      <c r="WO391" s="35"/>
      <c r="WP391" s="35"/>
      <c r="WQ391" s="35"/>
      <c r="WR391" s="35"/>
      <c r="WS391" s="35"/>
      <c r="WT391" s="35"/>
      <c r="WU391" s="35"/>
      <c r="WV391" s="35"/>
      <c r="WW391" s="35"/>
      <c r="WX391" s="35"/>
      <c r="WY391" s="35"/>
      <c r="WZ391" s="35"/>
      <c r="XA391" s="35"/>
      <c r="XB391" s="35"/>
      <c r="XC391" s="35"/>
      <c r="XD391" s="35"/>
      <c r="XE391" s="35"/>
      <c r="XF391" s="35"/>
      <c r="XG391" s="35"/>
      <c r="XH391" s="35"/>
      <c r="XI391" s="35"/>
      <c r="XJ391" s="35"/>
      <c r="XK391" s="35"/>
      <c r="XL391" s="35"/>
      <c r="XM391" s="35"/>
      <c r="XN391" s="35"/>
      <c r="XO391" s="35"/>
      <c r="XP391" s="35"/>
      <c r="XQ391" s="35"/>
      <c r="XR391" s="35"/>
      <c r="XS391" s="35"/>
      <c r="XT391" s="35"/>
      <c r="XU391" s="35"/>
      <c r="XV391" s="35"/>
      <c r="XW391" s="35"/>
      <c r="XX391" s="35"/>
      <c r="XY391" s="35"/>
      <c r="XZ391" s="35"/>
      <c r="YA391" s="35"/>
      <c r="YB391" s="35"/>
      <c r="YC391" s="35"/>
      <c r="YD391" s="35"/>
      <c r="YE391" s="35"/>
      <c r="YF391" s="35"/>
      <c r="YG391" s="35"/>
      <c r="YH391" s="35"/>
      <c r="YI391" s="35"/>
      <c r="YJ391" s="35"/>
      <c r="YK391" s="35"/>
      <c r="YL391" s="35"/>
      <c r="YM391" s="35"/>
      <c r="YN391" s="35"/>
      <c r="YO391" s="35"/>
      <c r="YP391" s="35"/>
      <c r="YQ391" s="35"/>
      <c r="YR391" s="35"/>
      <c r="YS391" s="35"/>
      <c r="YT391" s="35"/>
      <c r="YU391" s="35"/>
      <c r="YV391" s="35"/>
      <c r="YW391" s="35"/>
      <c r="YX391" s="35"/>
      <c r="YY391" s="35"/>
      <c r="YZ391" s="35"/>
      <c r="ZA391" s="35"/>
      <c r="ZB391" s="35"/>
      <c r="ZC391" s="35"/>
      <c r="ZD391" s="35"/>
      <c r="ZE391" s="35"/>
      <c r="ZF391" s="35"/>
      <c r="ZG391" s="35"/>
      <c r="ZH391" s="35"/>
      <c r="ZI391" s="35"/>
      <c r="ZJ391" s="35"/>
      <c r="ZK391" s="35"/>
      <c r="ZL391" s="35"/>
      <c r="ZM391" s="35"/>
      <c r="ZN391" s="35"/>
      <c r="ZO391" s="35"/>
      <c r="ZP391" s="35"/>
      <c r="ZQ391" s="35"/>
      <c r="ZR391" s="35"/>
      <c r="ZS391" s="35"/>
      <c r="ZT391" s="35"/>
      <c r="ZU391" s="35"/>
      <c r="ZV391" s="35"/>
      <c r="ZW391" s="35"/>
      <c r="ZX391" s="35"/>
      <c r="ZY391" s="35"/>
      <c r="ZZ391" s="35"/>
      <c r="AAA391" s="35"/>
      <c r="AAB391" s="35"/>
      <c r="AAC391" s="35"/>
      <c r="AAD391" s="35"/>
      <c r="AAE391" s="35"/>
      <c r="AAF391" s="35"/>
      <c r="AAG391" s="35"/>
      <c r="AAH391" s="35"/>
      <c r="AAI391" s="35"/>
      <c r="AAJ391" s="35"/>
      <c r="AAK391" s="35"/>
      <c r="AAL391" s="35"/>
      <c r="AAM391" s="35"/>
      <c r="AAN391" s="35"/>
      <c r="AAO391" s="35"/>
      <c r="AAP391" s="35"/>
      <c r="AAQ391" s="35"/>
      <c r="AAR391" s="35"/>
      <c r="AAS391" s="35"/>
      <c r="AAT391" s="35"/>
      <c r="AAU391" s="35"/>
      <c r="AAV391" s="35"/>
      <c r="AAW391" s="35"/>
      <c r="AAX391" s="35"/>
      <c r="AAY391" s="35"/>
      <c r="AAZ391" s="35"/>
      <c r="ABA391" s="35"/>
      <c r="ABB391" s="35"/>
      <c r="ABC391" s="35"/>
      <c r="ABD391" s="35"/>
      <c r="ABE391" s="35"/>
      <c r="ABF391" s="35"/>
      <c r="ABG391" s="35"/>
      <c r="ABH391" s="35"/>
      <c r="ABI391" s="35"/>
      <c r="ABJ391" s="35"/>
      <c r="ABK391" s="35"/>
      <c r="ABL391" s="35"/>
      <c r="ABM391" s="35"/>
      <c r="ABN391" s="35"/>
      <c r="ABO391" s="35"/>
      <c r="ABP391" s="35"/>
      <c r="ABQ391" s="35"/>
      <c r="ABR391" s="35"/>
      <c r="ABS391" s="35"/>
      <c r="ABT391" s="35"/>
      <c r="ABU391" s="35"/>
      <c r="ABV391" s="35"/>
      <c r="ABW391" s="35"/>
      <c r="ABX391" s="35"/>
      <c r="ABY391" s="35"/>
      <c r="ABZ391" s="35"/>
      <c r="ACA391" s="35"/>
      <c r="ACB391" s="35"/>
      <c r="ACC391" s="35"/>
      <c r="ACD391" s="35"/>
      <c r="ACE391" s="35"/>
      <c r="ACF391" s="35"/>
      <c r="ACG391" s="35"/>
      <c r="ACH391" s="35"/>
      <c r="ACI391" s="35"/>
      <c r="ACJ391" s="35"/>
      <c r="ACK391" s="35"/>
      <c r="ACL391" s="35"/>
      <c r="ACM391" s="35"/>
      <c r="ACN391" s="35"/>
      <c r="ACO391" s="35"/>
      <c r="ACP391" s="35"/>
      <c r="ACQ391" s="35"/>
      <c r="ACR391" s="35"/>
      <c r="ACS391" s="35"/>
      <c r="ACT391" s="35"/>
      <c r="ACU391" s="35"/>
      <c r="ACV391" s="35"/>
      <c r="ACW391" s="35"/>
      <c r="ACX391" s="35"/>
      <c r="ACY391" s="35"/>
      <c r="ACZ391" s="35"/>
      <c r="ADA391" s="35"/>
      <c r="ADB391" s="35"/>
      <c r="ADC391" s="35"/>
      <c r="ADD391" s="35"/>
      <c r="ADE391" s="35"/>
      <c r="ADF391" s="35"/>
      <c r="ADG391" s="35"/>
      <c r="ADH391" s="35"/>
      <c r="ADI391" s="35"/>
      <c r="ADJ391" s="35"/>
      <c r="ADK391" s="35"/>
      <c r="ADL391" s="35"/>
      <c r="ADM391" s="35"/>
      <c r="ADN391" s="35"/>
      <c r="ADO391" s="35"/>
      <c r="ADP391" s="35"/>
      <c r="ADQ391" s="35"/>
      <c r="ADR391" s="35"/>
      <c r="ADS391" s="35"/>
      <c r="ADT391" s="35"/>
      <c r="ADU391" s="35"/>
      <c r="ADV391" s="35"/>
      <c r="ADW391" s="35"/>
      <c r="ADX391" s="35"/>
      <c r="ADY391" s="35"/>
      <c r="ADZ391" s="35"/>
      <c r="AEA391" s="35"/>
      <c r="AEB391" s="35"/>
      <c r="AEC391" s="35"/>
      <c r="AED391" s="35"/>
      <c r="AEE391" s="35"/>
      <c r="AEF391" s="35"/>
      <c r="AEG391" s="35"/>
      <c r="AEH391" s="35"/>
      <c r="AEI391" s="35"/>
      <c r="AEJ391" s="35"/>
      <c r="AEK391" s="35"/>
      <c r="AEL391" s="35"/>
      <c r="AEM391" s="35"/>
      <c r="AEN391" s="35"/>
      <c r="AEO391" s="35"/>
      <c r="AEP391" s="35"/>
      <c r="AEQ391" s="35"/>
      <c r="AER391" s="35"/>
      <c r="AES391" s="35"/>
      <c r="AET391" s="35"/>
      <c r="AEU391" s="35"/>
      <c r="AEV391" s="35"/>
      <c r="AEW391" s="35"/>
      <c r="AEX391" s="35"/>
      <c r="AEY391" s="35"/>
      <c r="AEZ391" s="35"/>
      <c r="AFA391" s="35"/>
      <c r="AFB391" s="35"/>
      <c r="AFC391" s="35"/>
      <c r="AFD391" s="35"/>
      <c r="AFE391" s="35"/>
      <c r="AFF391" s="35"/>
      <c r="AFG391" s="35"/>
      <c r="AFH391" s="35"/>
      <c r="AFI391" s="35"/>
      <c r="AFJ391" s="35"/>
      <c r="AFK391" s="35"/>
      <c r="AFL391" s="35"/>
      <c r="AFM391" s="35"/>
      <c r="AFN391" s="35"/>
      <c r="AFO391" s="35"/>
      <c r="AFP391" s="35"/>
      <c r="AFQ391" s="35"/>
      <c r="AFR391" s="35"/>
      <c r="AFS391" s="35"/>
      <c r="AFT391" s="35"/>
      <c r="AFU391" s="35"/>
      <c r="AFV391" s="35"/>
      <c r="AFW391" s="35"/>
      <c r="AFX391" s="35"/>
      <c r="AFY391" s="35"/>
      <c r="AFZ391" s="35"/>
      <c r="AGA391" s="35"/>
      <c r="AGB391" s="35"/>
      <c r="AGC391" s="35"/>
      <c r="AGD391" s="35"/>
      <c r="AGE391" s="35"/>
      <c r="AGF391" s="35"/>
      <c r="AGG391" s="35"/>
      <c r="AGH391" s="35"/>
      <c r="AGI391" s="35"/>
      <c r="AGJ391" s="35"/>
      <c r="AGK391" s="35"/>
      <c r="AGL391" s="35"/>
      <c r="AGM391" s="35"/>
      <c r="AGN391" s="35"/>
      <c r="AGO391" s="35"/>
      <c r="AGP391" s="35"/>
      <c r="AGQ391" s="35"/>
      <c r="AGR391" s="35"/>
      <c r="AGS391" s="35"/>
      <c r="AGT391" s="35"/>
      <c r="AGU391" s="35"/>
      <c r="AGV391" s="35"/>
      <c r="AGW391" s="35"/>
      <c r="AGX391" s="35"/>
      <c r="AGY391" s="35"/>
      <c r="AGZ391" s="35"/>
      <c r="AHA391" s="35"/>
      <c r="AHB391" s="35"/>
      <c r="AHC391" s="35"/>
      <c r="AHD391" s="35"/>
      <c r="AHE391" s="35"/>
      <c r="AHF391" s="35"/>
      <c r="AHG391" s="35"/>
      <c r="AHH391" s="35"/>
      <c r="AHI391" s="35"/>
      <c r="AHJ391" s="35"/>
      <c r="AHK391" s="35"/>
      <c r="AHL391" s="35"/>
      <c r="AHM391" s="35"/>
      <c r="AHN391" s="35"/>
      <c r="AHO391" s="35"/>
      <c r="AHP391" s="35"/>
      <c r="AHQ391" s="35"/>
      <c r="AHR391" s="35"/>
      <c r="AHS391" s="35"/>
      <c r="AHT391" s="35"/>
      <c r="AHU391" s="35"/>
      <c r="AHV391" s="35"/>
      <c r="AHW391" s="35"/>
      <c r="AHX391" s="35"/>
      <c r="AHY391" s="35"/>
      <c r="AHZ391" s="35"/>
      <c r="AIA391" s="35"/>
      <c r="AIB391" s="35"/>
      <c r="AIC391" s="35"/>
      <c r="AID391" s="35"/>
      <c r="AIE391" s="35"/>
      <c r="AIF391" s="35"/>
      <c r="AIG391" s="35"/>
      <c r="AIH391" s="35"/>
      <c r="AII391" s="35"/>
      <c r="AIJ391" s="35"/>
      <c r="AIK391" s="35"/>
      <c r="AIL391" s="35"/>
      <c r="AIM391" s="35"/>
      <c r="AIN391" s="35"/>
      <c r="AIO391" s="35"/>
      <c r="AIP391" s="35"/>
      <c r="AIQ391" s="35"/>
      <c r="AIR391" s="35"/>
      <c r="AIS391" s="35"/>
      <c r="AIT391" s="35"/>
      <c r="AIU391" s="35"/>
      <c r="AIV391" s="35"/>
      <c r="AIW391" s="35"/>
      <c r="AIX391" s="35"/>
      <c r="AIY391" s="35"/>
      <c r="AIZ391" s="35"/>
      <c r="AJA391" s="35"/>
      <c r="AJB391" s="35"/>
      <c r="AJC391" s="35"/>
      <c r="AJD391" s="35"/>
      <c r="AJE391" s="35"/>
      <c r="AJF391" s="35"/>
      <c r="AJG391" s="35"/>
      <c r="AJH391" s="35"/>
      <c r="AJI391" s="35"/>
      <c r="AJJ391" s="35"/>
      <c r="AJK391" s="35"/>
      <c r="AJL391" s="35"/>
      <c r="AJM391" s="35"/>
      <c r="AJN391" s="35"/>
      <c r="AJO391" s="35"/>
      <c r="AJP391" s="35"/>
      <c r="AJQ391" s="35"/>
      <c r="AJR391" s="35"/>
      <c r="AJS391" s="35"/>
      <c r="AJT391" s="35"/>
      <c r="AJU391" s="35"/>
      <c r="AJV391" s="35"/>
      <c r="AJW391" s="35"/>
      <c r="AJX391" s="35"/>
      <c r="AJY391" s="35"/>
      <c r="AJZ391" s="35"/>
      <c r="AKA391" s="35"/>
      <c r="AKB391" s="35"/>
      <c r="AKC391" s="35"/>
      <c r="AKD391" s="35"/>
      <c r="AKE391" s="35"/>
      <c r="AKF391" s="35"/>
      <c r="AKG391" s="35"/>
      <c r="AKH391" s="35"/>
      <c r="AKI391" s="35"/>
      <c r="AKJ391" s="35"/>
      <c r="AKK391" s="35"/>
      <c r="AKL391" s="35"/>
      <c r="AKM391" s="35"/>
      <c r="AKN391" s="35"/>
      <c r="AKO391" s="35"/>
      <c r="AKP391" s="35"/>
      <c r="AKQ391" s="35"/>
      <c r="AKR391" s="35"/>
      <c r="AKS391" s="35"/>
      <c r="AKT391" s="35"/>
      <c r="AKU391" s="35"/>
      <c r="AKV391" s="35"/>
      <c r="AKW391" s="35"/>
      <c r="AKX391" s="35"/>
      <c r="AKY391" s="35"/>
      <c r="AKZ391" s="35"/>
      <c r="ALA391" s="35"/>
      <c r="ALB391" s="35"/>
      <c r="ALC391" s="35"/>
      <c r="ALD391" s="35"/>
      <c r="ALE391" s="35"/>
      <c r="ALF391" s="35"/>
      <c r="ALG391" s="35"/>
      <c r="ALH391" s="35"/>
      <c r="ALI391" s="35"/>
      <c r="ALJ391" s="35"/>
      <c r="ALK391" s="35"/>
      <c r="ALL391" s="35"/>
      <c r="ALM391" s="35"/>
      <c r="ALN391" s="35"/>
      <c r="ALO391" s="35"/>
      <c r="ALP391" s="35"/>
      <c r="ALQ391" s="35"/>
      <c r="ALR391" s="35"/>
      <c r="ALS391" s="35"/>
      <c r="ALT391" s="35"/>
      <c r="ALU391" s="35"/>
      <c r="ALV391" s="35"/>
      <c r="ALW391" s="35"/>
      <c r="ALX391" s="35"/>
      <c r="ALY391" s="35"/>
      <c r="ALZ391" s="35"/>
      <c r="AMA391" s="35"/>
    </row>
    <row r="392" spans="14:1015">
      <c r="N392" s="3">
        <f>Y392*info!T$4+AC392*info!T$5+AG392*info!T$6+AK392*info!T$7+N391</f>
        <v>14.089799999999979</v>
      </c>
      <c r="P392" s="45">
        <v>352</v>
      </c>
      <c r="Q392" s="131"/>
      <c r="R392" s="131"/>
      <c r="S392" s="161">
        <f t="shared" si="189"/>
        <v>6.9524901185770774E-2</v>
      </c>
      <c r="T392" s="169">
        <f>AA391*$AA$30*$AA$34*(1-$AA$32)+AE391*$AE$30*$AE$34*(1-$AE$32)+AI391*$AI$30*$AI$34*(1-$AI$32)+AM391*$AM$30*$AM$34*(1-$AM$32)+AQ391*$AQ$30*$AQ$34*(1-$AQ$32)+AU391*$AU$30*$AU$34*(1-$AU$32)+Q392-R392+AW391+AX391+Advance!G366</f>
        <v>0.68460000000000032</v>
      </c>
      <c r="U392" s="132">
        <f t="shared" si="198"/>
        <v>0</v>
      </c>
      <c r="V392" s="165">
        <f t="shared" si="177"/>
        <v>0.68460000000000032</v>
      </c>
      <c r="W392" s="166">
        <f t="shared" si="190"/>
        <v>27.251999999999999</v>
      </c>
      <c r="X392" s="49"/>
      <c r="Y392" s="42">
        <f t="shared" si="169"/>
        <v>0</v>
      </c>
      <c r="Z392" s="46">
        <f t="shared" si="191"/>
        <v>0</v>
      </c>
      <c r="AA392" s="47">
        <f t="shared" si="178"/>
        <v>50</v>
      </c>
      <c r="AB392" s="48">
        <f t="shared" si="179"/>
        <v>0.68460000000000032</v>
      </c>
      <c r="AC392" s="49">
        <f t="shared" si="180"/>
        <v>0</v>
      </c>
      <c r="AD392" s="46">
        <f t="shared" si="192"/>
        <v>0</v>
      </c>
      <c r="AE392" s="46">
        <f t="shared" si="181"/>
        <v>100</v>
      </c>
      <c r="AF392" s="50">
        <f t="shared" si="170"/>
        <v>0.68460000000000032</v>
      </c>
      <c r="AG392" s="42">
        <f t="shared" si="193"/>
        <v>5</v>
      </c>
      <c r="AH392" s="46">
        <f t="shared" si="194"/>
        <v>-5</v>
      </c>
      <c r="AI392" s="46">
        <f t="shared" si="182"/>
        <v>200</v>
      </c>
      <c r="AJ392" s="50">
        <f t="shared" si="171"/>
        <v>0.56460000000000032</v>
      </c>
      <c r="AK392" s="42">
        <f t="shared" si="183"/>
        <v>15</v>
      </c>
      <c r="AL392" s="46">
        <f t="shared" si="195"/>
        <v>-12</v>
      </c>
      <c r="AM392" s="46">
        <f t="shared" si="184"/>
        <v>582</v>
      </c>
      <c r="AN392" s="50">
        <f t="shared" si="172"/>
        <v>2.4600000000000399E-2</v>
      </c>
      <c r="AO392" s="42">
        <f t="shared" si="185"/>
        <v>0</v>
      </c>
      <c r="AP392" s="46">
        <f t="shared" si="196"/>
        <v>0</v>
      </c>
      <c r="AQ392" s="46">
        <f t="shared" si="186"/>
        <v>0</v>
      </c>
      <c r="AR392" s="50">
        <f t="shared" si="173"/>
        <v>2.4600000000000399E-2</v>
      </c>
      <c r="AS392" s="42">
        <f t="shared" si="187"/>
        <v>0</v>
      </c>
      <c r="AT392" s="46">
        <f t="shared" si="197"/>
        <v>0</v>
      </c>
      <c r="AU392" s="46">
        <f t="shared" si="188"/>
        <v>0</v>
      </c>
      <c r="AV392" s="51">
        <f t="shared" si="174"/>
        <v>2.4600000000000399E-2</v>
      </c>
      <c r="AW392" s="42">
        <f t="shared" si="175"/>
        <v>0</v>
      </c>
      <c r="AX392" s="43">
        <f t="shared" si="176"/>
        <v>2.4600000000000399E-2</v>
      </c>
      <c r="AY392" s="42">
        <f t="shared" si="199"/>
        <v>932</v>
      </c>
      <c r="AZ392" s="52">
        <f t="shared" si="200"/>
        <v>27.251999999999999</v>
      </c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  <c r="QN392" s="35"/>
      <c r="QO392" s="35"/>
      <c r="QP392" s="35"/>
      <c r="QQ392" s="35"/>
      <c r="QR392" s="35"/>
      <c r="QS392" s="35"/>
      <c r="QT392" s="35"/>
      <c r="QU392" s="35"/>
      <c r="QV392" s="35"/>
      <c r="QW392" s="35"/>
      <c r="QX392" s="35"/>
      <c r="QY392" s="35"/>
      <c r="QZ392" s="35"/>
      <c r="RA392" s="35"/>
      <c r="RB392" s="35"/>
      <c r="RC392" s="35"/>
      <c r="RD392" s="35"/>
      <c r="RE392" s="35"/>
      <c r="RF392" s="35"/>
      <c r="RG392" s="35"/>
      <c r="RH392" s="35"/>
      <c r="RI392" s="35"/>
      <c r="RJ392" s="35"/>
      <c r="RK392" s="35"/>
      <c r="RL392" s="35"/>
      <c r="RM392" s="35"/>
      <c r="RN392" s="35"/>
      <c r="RO392" s="35"/>
      <c r="RP392" s="35"/>
      <c r="RQ392" s="35"/>
      <c r="RR392" s="35"/>
      <c r="RS392" s="35"/>
      <c r="RT392" s="35"/>
      <c r="RU392" s="35"/>
      <c r="RV392" s="35"/>
      <c r="RW392" s="35"/>
      <c r="RX392" s="35"/>
      <c r="RY392" s="35"/>
      <c r="RZ392" s="35"/>
      <c r="SA392" s="35"/>
      <c r="SB392" s="35"/>
      <c r="SC392" s="35"/>
      <c r="SD392" s="35"/>
      <c r="SE392" s="35"/>
      <c r="SF392" s="35"/>
      <c r="SG392" s="35"/>
      <c r="SH392" s="35"/>
      <c r="SI392" s="35"/>
      <c r="SJ392" s="35"/>
      <c r="SK392" s="35"/>
      <c r="SL392" s="35"/>
      <c r="SM392" s="35"/>
      <c r="SN392" s="35"/>
      <c r="SO392" s="35"/>
      <c r="SP392" s="35"/>
      <c r="SQ392" s="35"/>
      <c r="SR392" s="35"/>
      <c r="SS392" s="35"/>
      <c r="ST392" s="35"/>
      <c r="SU392" s="35"/>
      <c r="SV392" s="35"/>
      <c r="SW392" s="35"/>
      <c r="SX392" s="35"/>
      <c r="SY392" s="35"/>
      <c r="SZ392" s="35"/>
      <c r="TA392" s="35"/>
      <c r="TB392" s="35"/>
      <c r="TC392" s="35"/>
      <c r="TD392" s="35"/>
      <c r="TE392" s="35"/>
      <c r="TF392" s="35"/>
      <c r="TG392" s="35"/>
      <c r="TH392" s="35"/>
      <c r="TI392" s="35"/>
      <c r="TJ392" s="35"/>
      <c r="TK392" s="35"/>
      <c r="TL392" s="35"/>
      <c r="TM392" s="35"/>
      <c r="TN392" s="35"/>
      <c r="TO392" s="35"/>
      <c r="TP392" s="35"/>
      <c r="TQ392" s="35"/>
      <c r="TR392" s="35"/>
      <c r="TS392" s="35"/>
      <c r="TT392" s="35"/>
      <c r="TU392" s="35"/>
      <c r="TV392" s="35"/>
      <c r="TW392" s="35"/>
      <c r="TX392" s="35"/>
      <c r="TY392" s="35"/>
      <c r="TZ392" s="35"/>
      <c r="UA392" s="35"/>
      <c r="UB392" s="35"/>
      <c r="UC392" s="35"/>
      <c r="UD392" s="35"/>
      <c r="UE392" s="35"/>
      <c r="UF392" s="35"/>
      <c r="UG392" s="35"/>
      <c r="UH392" s="35"/>
      <c r="UI392" s="35"/>
      <c r="UJ392" s="35"/>
      <c r="UK392" s="35"/>
      <c r="UL392" s="35"/>
      <c r="UM392" s="35"/>
      <c r="UN392" s="35"/>
      <c r="UO392" s="35"/>
      <c r="UP392" s="35"/>
      <c r="UQ392" s="35"/>
      <c r="UR392" s="35"/>
      <c r="US392" s="35"/>
      <c r="UT392" s="35"/>
      <c r="UU392" s="35"/>
      <c r="UV392" s="35"/>
      <c r="UW392" s="35"/>
      <c r="UX392" s="35"/>
      <c r="UY392" s="35"/>
      <c r="UZ392" s="35"/>
      <c r="VA392" s="35"/>
      <c r="VB392" s="35"/>
      <c r="VC392" s="35"/>
      <c r="VD392" s="35"/>
      <c r="VE392" s="35"/>
      <c r="VF392" s="35"/>
      <c r="VG392" s="35"/>
      <c r="VH392" s="35"/>
      <c r="VI392" s="35"/>
      <c r="VJ392" s="35"/>
      <c r="VK392" s="35"/>
      <c r="VL392" s="35"/>
      <c r="VM392" s="35"/>
      <c r="VN392" s="35"/>
      <c r="VO392" s="35"/>
      <c r="VP392" s="35"/>
      <c r="VQ392" s="35"/>
      <c r="VR392" s="35"/>
      <c r="VS392" s="35"/>
      <c r="VT392" s="35"/>
      <c r="VU392" s="35"/>
      <c r="VV392" s="35"/>
      <c r="VW392" s="35"/>
      <c r="VX392" s="35"/>
      <c r="VY392" s="35"/>
      <c r="VZ392" s="35"/>
      <c r="WA392" s="35"/>
      <c r="WB392" s="35"/>
      <c r="WC392" s="35"/>
      <c r="WD392" s="35"/>
      <c r="WE392" s="35"/>
      <c r="WF392" s="35"/>
      <c r="WG392" s="35"/>
      <c r="WH392" s="35"/>
      <c r="WI392" s="35"/>
      <c r="WJ392" s="35"/>
      <c r="WK392" s="35"/>
      <c r="WL392" s="35"/>
      <c r="WM392" s="35"/>
      <c r="WN392" s="35"/>
      <c r="WO392" s="35"/>
      <c r="WP392" s="35"/>
      <c r="WQ392" s="35"/>
      <c r="WR392" s="35"/>
      <c r="WS392" s="35"/>
      <c r="WT392" s="35"/>
      <c r="WU392" s="35"/>
      <c r="WV392" s="35"/>
      <c r="WW392" s="35"/>
      <c r="WX392" s="35"/>
      <c r="WY392" s="35"/>
      <c r="WZ392" s="35"/>
      <c r="XA392" s="35"/>
      <c r="XB392" s="35"/>
      <c r="XC392" s="35"/>
      <c r="XD392" s="35"/>
      <c r="XE392" s="35"/>
      <c r="XF392" s="35"/>
      <c r="XG392" s="35"/>
      <c r="XH392" s="35"/>
      <c r="XI392" s="35"/>
      <c r="XJ392" s="35"/>
      <c r="XK392" s="35"/>
      <c r="XL392" s="35"/>
      <c r="XM392" s="35"/>
      <c r="XN392" s="35"/>
      <c r="XO392" s="35"/>
      <c r="XP392" s="35"/>
      <c r="XQ392" s="35"/>
      <c r="XR392" s="35"/>
      <c r="XS392" s="35"/>
      <c r="XT392" s="35"/>
      <c r="XU392" s="35"/>
      <c r="XV392" s="35"/>
      <c r="XW392" s="35"/>
      <c r="XX392" s="35"/>
      <c r="XY392" s="35"/>
      <c r="XZ392" s="35"/>
      <c r="YA392" s="35"/>
      <c r="YB392" s="35"/>
      <c r="YC392" s="35"/>
      <c r="YD392" s="35"/>
      <c r="YE392" s="35"/>
      <c r="YF392" s="35"/>
      <c r="YG392" s="35"/>
      <c r="YH392" s="35"/>
      <c r="YI392" s="35"/>
      <c r="YJ392" s="35"/>
      <c r="YK392" s="35"/>
      <c r="YL392" s="35"/>
      <c r="YM392" s="35"/>
      <c r="YN392" s="35"/>
      <c r="YO392" s="35"/>
      <c r="YP392" s="35"/>
      <c r="YQ392" s="35"/>
      <c r="YR392" s="35"/>
      <c r="YS392" s="35"/>
      <c r="YT392" s="35"/>
      <c r="YU392" s="35"/>
      <c r="YV392" s="35"/>
      <c r="YW392" s="35"/>
      <c r="YX392" s="35"/>
      <c r="YY392" s="35"/>
      <c r="YZ392" s="35"/>
      <c r="ZA392" s="35"/>
      <c r="ZB392" s="35"/>
      <c r="ZC392" s="35"/>
      <c r="ZD392" s="35"/>
      <c r="ZE392" s="35"/>
      <c r="ZF392" s="35"/>
      <c r="ZG392" s="35"/>
      <c r="ZH392" s="35"/>
      <c r="ZI392" s="35"/>
      <c r="ZJ392" s="35"/>
      <c r="ZK392" s="35"/>
      <c r="ZL392" s="35"/>
      <c r="ZM392" s="35"/>
      <c r="ZN392" s="35"/>
      <c r="ZO392" s="35"/>
      <c r="ZP392" s="35"/>
      <c r="ZQ392" s="35"/>
      <c r="ZR392" s="35"/>
      <c r="ZS392" s="35"/>
      <c r="ZT392" s="35"/>
      <c r="ZU392" s="35"/>
      <c r="ZV392" s="35"/>
      <c r="ZW392" s="35"/>
      <c r="ZX392" s="35"/>
      <c r="ZY392" s="35"/>
      <c r="ZZ392" s="35"/>
      <c r="AAA392" s="35"/>
      <c r="AAB392" s="35"/>
      <c r="AAC392" s="35"/>
      <c r="AAD392" s="35"/>
      <c r="AAE392" s="35"/>
      <c r="AAF392" s="35"/>
      <c r="AAG392" s="35"/>
      <c r="AAH392" s="35"/>
      <c r="AAI392" s="35"/>
      <c r="AAJ392" s="35"/>
      <c r="AAK392" s="35"/>
      <c r="AAL392" s="35"/>
      <c r="AAM392" s="35"/>
      <c r="AAN392" s="35"/>
      <c r="AAO392" s="35"/>
      <c r="AAP392" s="35"/>
      <c r="AAQ392" s="35"/>
      <c r="AAR392" s="35"/>
      <c r="AAS392" s="35"/>
      <c r="AAT392" s="35"/>
      <c r="AAU392" s="35"/>
      <c r="AAV392" s="35"/>
      <c r="AAW392" s="35"/>
      <c r="AAX392" s="35"/>
      <c r="AAY392" s="35"/>
      <c r="AAZ392" s="35"/>
      <c r="ABA392" s="35"/>
      <c r="ABB392" s="35"/>
      <c r="ABC392" s="35"/>
      <c r="ABD392" s="35"/>
      <c r="ABE392" s="35"/>
      <c r="ABF392" s="35"/>
      <c r="ABG392" s="35"/>
      <c r="ABH392" s="35"/>
      <c r="ABI392" s="35"/>
      <c r="ABJ392" s="35"/>
      <c r="ABK392" s="35"/>
      <c r="ABL392" s="35"/>
      <c r="ABM392" s="35"/>
      <c r="ABN392" s="35"/>
      <c r="ABO392" s="35"/>
      <c r="ABP392" s="35"/>
      <c r="ABQ392" s="35"/>
      <c r="ABR392" s="35"/>
      <c r="ABS392" s="35"/>
      <c r="ABT392" s="35"/>
      <c r="ABU392" s="35"/>
      <c r="ABV392" s="35"/>
      <c r="ABW392" s="35"/>
      <c r="ABX392" s="35"/>
      <c r="ABY392" s="35"/>
      <c r="ABZ392" s="35"/>
      <c r="ACA392" s="35"/>
      <c r="ACB392" s="35"/>
      <c r="ACC392" s="35"/>
      <c r="ACD392" s="35"/>
      <c r="ACE392" s="35"/>
      <c r="ACF392" s="35"/>
      <c r="ACG392" s="35"/>
      <c r="ACH392" s="35"/>
      <c r="ACI392" s="35"/>
      <c r="ACJ392" s="35"/>
      <c r="ACK392" s="35"/>
      <c r="ACL392" s="35"/>
      <c r="ACM392" s="35"/>
      <c r="ACN392" s="35"/>
      <c r="ACO392" s="35"/>
      <c r="ACP392" s="35"/>
      <c r="ACQ392" s="35"/>
      <c r="ACR392" s="35"/>
      <c r="ACS392" s="35"/>
      <c r="ACT392" s="35"/>
      <c r="ACU392" s="35"/>
      <c r="ACV392" s="35"/>
      <c r="ACW392" s="35"/>
      <c r="ACX392" s="35"/>
      <c r="ACY392" s="35"/>
      <c r="ACZ392" s="35"/>
      <c r="ADA392" s="35"/>
      <c r="ADB392" s="35"/>
      <c r="ADC392" s="35"/>
      <c r="ADD392" s="35"/>
      <c r="ADE392" s="35"/>
      <c r="ADF392" s="35"/>
      <c r="ADG392" s="35"/>
      <c r="ADH392" s="35"/>
      <c r="ADI392" s="35"/>
      <c r="ADJ392" s="35"/>
      <c r="ADK392" s="35"/>
      <c r="ADL392" s="35"/>
      <c r="ADM392" s="35"/>
      <c r="ADN392" s="35"/>
      <c r="ADO392" s="35"/>
      <c r="ADP392" s="35"/>
      <c r="ADQ392" s="35"/>
      <c r="ADR392" s="35"/>
      <c r="ADS392" s="35"/>
      <c r="ADT392" s="35"/>
      <c r="ADU392" s="35"/>
      <c r="ADV392" s="35"/>
      <c r="ADW392" s="35"/>
      <c r="ADX392" s="35"/>
      <c r="ADY392" s="35"/>
      <c r="ADZ392" s="35"/>
      <c r="AEA392" s="35"/>
      <c r="AEB392" s="35"/>
      <c r="AEC392" s="35"/>
      <c r="AED392" s="35"/>
      <c r="AEE392" s="35"/>
      <c r="AEF392" s="35"/>
      <c r="AEG392" s="35"/>
      <c r="AEH392" s="35"/>
      <c r="AEI392" s="35"/>
      <c r="AEJ392" s="35"/>
      <c r="AEK392" s="35"/>
      <c r="AEL392" s="35"/>
      <c r="AEM392" s="35"/>
      <c r="AEN392" s="35"/>
      <c r="AEO392" s="35"/>
      <c r="AEP392" s="35"/>
      <c r="AEQ392" s="35"/>
      <c r="AER392" s="35"/>
      <c r="AES392" s="35"/>
      <c r="AET392" s="35"/>
      <c r="AEU392" s="35"/>
      <c r="AEV392" s="35"/>
      <c r="AEW392" s="35"/>
      <c r="AEX392" s="35"/>
      <c r="AEY392" s="35"/>
      <c r="AEZ392" s="35"/>
      <c r="AFA392" s="35"/>
      <c r="AFB392" s="35"/>
      <c r="AFC392" s="35"/>
      <c r="AFD392" s="35"/>
      <c r="AFE392" s="35"/>
      <c r="AFF392" s="35"/>
      <c r="AFG392" s="35"/>
      <c r="AFH392" s="35"/>
      <c r="AFI392" s="35"/>
      <c r="AFJ392" s="35"/>
      <c r="AFK392" s="35"/>
      <c r="AFL392" s="35"/>
      <c r="AFM392" s="35"/>
      <c r="AFN392" s="35"/>
      <c r="AFO392" s="35"/>
      <c r="AFP392" s="35"/>
      <c r="AFQ392" s="35"/>
      <c r="AFR392" s="35"/>
      <c r="AFS392" s="35"/>
      <c r="AFT392" s="35"/>
      <c r="AFU392" s="35"/>
      <c r="AFV392" s="35"/>
      <c r="AFW392" s="35"/>
      <c r="AFX392" s="35"/>
      <c r="AFY392" s="35"/>
      <c r="AFZ392" s="35"/>
      <c r="AGA392" s="35"/>
      <c r="AGB392" s="35"/>
      <c r="AGC392" s="35"/>
      <c r="AGD392" s="35"/>
      <c r="AGE392" s="35"/>
      <c r="AGF392" s="35"/>
      <c r="AGG392" s="35"/>
      <c r="AGH392" s="35"/>
      <c r="AGI392" s="35"/>
      <c r="AGJ392" s="35"/>
      <c r="AGK392" s="35"/>
      <c r="AGL392" s="35"/>
      <c r="AGM392" s="35"/>
      <c r="AGN392" s="35"/>
      <c r="AGO392" s="35"/>
      <c r="AGP392" s="35"/>
      <c r="AGQ392" s="35"/>
      <c r="AGR392" s="35"/>
      <c r="AGS392" s="35"/>
      <c r="AGT392" s="35"/>
      <c r="AGU392" s="35"/>
      <c r="AGV392" s="35"/>
      <c r="AGW392" s="35"/>
      <c r="AGX392" s="35"/>
      <c r="AGY392" s="35"/>
      <c r="AGZ392" s="35"/>
      <c r="AHA392" s="35"/>
      <c r="AHB392" s="35"/>
      <c r="AHC392" s="35"/>
      <c r="AHD392" s="35"/>
      <c r="AHE392" s="35"/>
      <c r="AHF392" s="35"/>
      <c r="AHG392" s="35"/>
      <c r="AHH392" s="35"/>
      <c r="AHI392" s="35"/>
      <c r="AHJ392" s="35"/>
      <c r="AHK392" s="35"/>
      <c r="AHL392" s="35"/>
      <c r="AHM392" s="35"/>
      <c r="AHN392" s="35"/>
      <c r="AHO392" s="35"/>
      <c r="AHP392" s="35"/>
      <c r="AHQ392" s="35"/>
      <c r="AHR392" s="35"/>
      <c r="AHS392" s="35"/>
      <c r="AHT392" s="35"/>
      <c r="AHU392" s="35"/>
      <c r="AHV392" s="35"/>
      <c r="AHW392" s="35"/>
      <c r="AHX392" s="35"/>
      <c r="AHY392" s="35"/>
      <c r="AHZ392" s="35"/>
      <c r="AIA392" s="35"/>
      <c r="AIB392" s="35"/>
      <c r="AIC392" s="35"/>
      <c r="AID392" s="35"/>
      <c r="AIE392" s="35"/>
      <c r="AIF392" s="35"/>
      <c r="AIG392" s="35"/>
      <c r="AIH392" s="35"/>
      <c r="AII392" s="35"/>
      <c r="AIJ392" s="35"/>
      <c r="AIK392" s="35"/>
      <c r="AIL392" s="35"/>
      <c r="AIM392" s="35"/>
      <c r="AIN392" s="35"/>
      <c r="AIO392" s="35"/>
      <c r="AIP392" s="35"/>
      <c r="AIQ392" s="35"/>
      <c r="AIR392" s="35"/>
      <c r="AIS392" s="35"/>
      <c r="AIT392" s="35"/>
      <c r="AIU392" s="35"/>
      <c r="AIV392" s="35"/>
      <c r="AIW392" s="35"/>
      <c r="AIX392" s="35"/>
      <c r="AIY392" s="35"/>
      <c r="AIZ392" s="35"/>
      <c r="AJA392" s="35"/>
      <c r="AJB392" s="35"/>
      <c r="AJC392" s="35"/>
      <c r="AJD392" s="35"/>
      <c r="AJE392" s="35"/>
      <c r="AJF392" s="35"/>
      <c r="AJG392" s="35"/>
      <c r="AJH392" s="35"/>
      <c r="AJI392" s="35"/>
      <c r="AJJ392" s="35"/>
      <c r="AJK392" s="35"/>
      <c r="AJL392" s="35"/>
      <c r="AJM392" s="35"/>
      <c r="AJN392" s="35"/>
      <c r="AJO392" s="35"/>
      <c r="AJP392" s="35"/>
      <c r="AJQ392" s="35"/>
      <c r="AJR392" s="35"/>
      <c r="AJS392" s="35"/>
      <c r="AJT392" s="35"/>
      <c r="AJU392" s="35"/>
      <c r="AJV392" s="35"/>
      <c r="AJW392" s="35"/>
      <c r="AJX392" s="35"/>
      <c r="AJY392" s="35"/>
      <c r="AJZ392" s="35"/>
      <c r="AKA392" s="35"/>
      <c r="AKB392" s="35"/>
      <c r="AKC392" s="35"/>
      <c r="AKD392" s="35"/>
      <c r="AKE392" s="35"/>
      <c r="AKF392" s="35"/>
      <c r="AKG392" s="35"/>
      <c r="AKH392" s="35"/>
      <c r="AKI392" s="35"/>
      <c r="AKJ392" s="35"/>
      <c r="AKK392" s="35"/>
      <c r="AKL392" s="35"/>
      <c r="AKM392" s="35"/>
      <c r="AKN392" s="35"/>
      <c r="AKO392" s="35"/>
      <c r="AKP392" s="35"/>
      <c r="AKQ392" s="35"/>
      <c r="AKR392" s="35"/>
      <c r="AKS392" s="35"/>
      <c r="AKT392" s="35"/>
      <c r="AKU392" s="35"/>
      <c r="AKV392" s="35"/>
      <c r="AKW392" s="35"/>
      <c r="AKX392" s="35"/>
      <c r="AKY392" s="35"/>
      <c r="AKZ392" s="35"/>
      <c r="ALA392" s="35"/>
      <c r="ALB392" s="35"/>
      <c r="ALC392" s="35"/>
      <c r="ALD392" s="35"/>
      <c r="ALE392" s="35"/>
      <c r="ALF392" s="35"/>
      <c r="ALG392" s="35"/>
      <c r="ALH392" s="35"/>
      <c r="ALI392" s="35"/>
      <c r="ALJ392" s="35"/>
      <c r="ALK392" s="35"/>
      <c r="ALL392" s="35"/>
      <c r="ALM392" s="35"/>
      <c r="ALN392" s="35"/>
      <c r="ALO392" s="35"/>
      <c r="ALP392" s="35"/>
      <c r="ALQ392" s="35"/>
      <c r="ALR392" s="35"/>
      <c r="ALS392" s="35"/>
      <c r="ALT392" s="35"/>
      <c r="ALU392" s="35"/>
      <c r="ALV392" s="35"/>
      <c r="ALW392" s="35"/>
      <c r="ALX392" s="35"/>
      <c r="ALY392" s="35"/>
      <c r="ALZ392" s="35"/>
      <c r="AMA392" s="35"/>
    </row>
    <row r="393" spans="14:1015">
      <c r="N393" s="3">
        <f>Y393*info!T$4+AC393*info!T$5+AG393*info!T$6+AK393*info!T$7+N392</f>
        <v>14.161799999999978</v>
      </c>
      <c r="P393" s="45">
        <v>353</v>
      </c>
      <c r="Q393" s="131"/>
      <c r="R393" s="131"/>
      <c r="S393" s="161">
        <f t="shared" si="189"/>
        <v>6.9770355731225323E-2</v>
      </c>
      <c r="T393" s="169">
        <f>AA392*$AA$30*$AA$34*(1-$AA$32)+AE392*$AE$30*$AE$34*(1-$AE$32)+AI392*$AI$30*$AI$34*(1-$AI$32)+AM392*$AM$30*$AM$34*(1-$AM$32)+AQ392*$AQ$30*$AQ$34*(1-$AQ$32)+AU392*$AU$30*$AU$34*(1-$AU$32)+Q393-R393+AW392+AX392+Advance!G367</f>
        <v>0.70590000000000031</v>
      </c>
      <c r="U393" s="132">
        <f t="shared" si="198"/>
        <v>0</v>
      </c>
      <c r="V393" s="165">
        <f t="shared" si="177"/>
        <v>0.70590000000000031</v>
      </c>
      <c r="W393" s="166">
        <f t="shared" si="190"/>
        <v>27.396000000000001</v>
      </c>
      <c r="X393" s="49"/>
      <c r="Y393" s="42">
        <f t="shared" si="169"/>
        <v>0</v>
      </c>
      <c r="Z393" s="46">
        <f t="shared" si="191"/>
        <v>0</v>
      </c>
      <c r="AA393" s="47">
        <f t="shared" si="178"/>
        <v>50</v>
      </c>
      <c r="AB393" s="48">
        <f t="shared" si="179"/>
        <v>0.70590000000000031</v>
      </c>
      <c r="AC393" s="49">
        <f t="shared" si="180"/>
        <v>0</v>
      </c>
      <c r="AD393" s="46">
        <f t="shared" si="192"/>
        <v>0</v>
      </c>
      <c r="AE393" s="46">
        <f t="shared" si="181"/>
        <v>100</v>
      </c>
      <c r="AF393" s="50">
        <f t="shared" si="170"/>
        <v>0.70590000000000031</v>
      </c>
      <c r="AG393" s="42">
        <f t="shared" si="193"/>
        <v>4</v>
      </c>
      <c r="AH393" s="46">
        <f t="shared" si="194"/>
        <v>-4</v>
      </c>
      <c r="AI393" s="46">
        <f t="shared" si="182"/>
        <v>200</v>
      </c>
      <c r="AJ393" s="50">
        <f t="shared" si="171"/>
        <v>0.60990000000000033</v>
      </c>
      <c r="AK393" s="42">
        <f t="shared" si="183"/>
        <v>16</v>
      </c>
      <c r="AL393" s="46">
        <f t="shared" si="195"/>
        <v>-12</v>
      </c>
      <c r="AM393" s="46">
        <f t="shared" si="184"/>
        <v>586</v>
      </c>
      <c r="AN393" s="50">
        <f t="shared" si="172"/>
        <v>3.3900000000000374E-2</v>
      </c>
      <c r="AO393" s="42">
        <f t="shared" si="185"/>
        <v>0</v>
      </c>
      <c r="AP393" s="46">
        <f t="shared" si="196"/>
        <v>0</v>
      </c>
      <c r="AQ393" s="46">
        <f t="shared" si="186"/>
        <v>0</v>
      </c>
      <c r="AR393" s="50">
        <f t="shared" si="173"/>
        <v>3.3900000000000374E-2</v>
      </c>
      <c r="AS393" s="42">
        <f t="shared" si="187"/>
        <v>0</v>
      </c>
      <c r="AT393" s="46">
        <f t="shared" si="197"/>
        <v>0</v>
      </c>
      <c r="AU393" s="46">
        <f t="shared" si="188"/>
        <v>0</v>
      </c>
      <c r="AV393" s="51">
        <f t="shared" si="174"/>
        <v>3.3900000000000374E-2</v>
      </c>
      <c r="AW393" s="42">
        <f t="shared" si="175"/>
        <v>0</v>
      </c>
      <c r="AX393" s="43">
        <f t="shared" si="176"/>
        <v>3.3900000000000374E-2</v>
      </c>
      <c r="AY393" s="42">
        <f t="shared" si="199"/>
        <v>936</v>
      </c>
      <c r="AZ393" s="52">
        <f t="shared" si="200"/>
        <v>27.396000000000001</v>
      </c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  <c r="QN393" s="35"/>
      <c r="QO393" s="35"/>
      <c r="QP393" s="35"/>
      <c r="QQ393" s="35"/>
      <c r="QR393" s="35"/>
      <c r="QS393" s="35"/>
      <c r="QT393" s="35"/>
      <c r="QU393" s="35"/>
      <c r="QV393" s="35"/>
      <c r="QW393" s="35"/>
      <c r="QX393" s="35"/>
      <c r="QY393" s="35"/>
      <c r="QZ393" s="35"/>
      <c r="RA393" s="35"/>
      <c r="RB393" s="35"/>
      <c r="RC393" s="35"/>
      <c r="RD393" s="35"/>
      <c r="RE393" s="35"/>
      <c r="RF393" s="35"/>
      <c r="RG393" s="35"/>
      <c r="RH393" s="35"/>
      <c r="RI393" s="35"/>
      <c r="RJ393" s="35"/>
      <c r="RK393" s="35"/>
      <c r="RL393" s="35"/>
      <c r="RM393" s="35"/>
      <c r="RN393" s="35"/>
      <c r="RO393" s="35"/>
      <c r="RP393" s="35"/>
      <c r="RQ393" s="35"/>
      <c r="RR393" s="35"/>
      <c r="RS393" s="35"/>
      <c r="RT393" s="35"/>
      <c r="RU393" s="35"/>
      <c r="RV393" s="35"/>
      <c r="RW393" s="35"/>
      <c r="RX393" s="35"/>
      <c r="RY393" s="35"/>
      <c r="RZ393" s="35"/>
      <c r="SA393" s="35"/>
      <c r="SB393" s="35"/>
      <c r="SC393" s="35"/>
      <c r="SD393" s="35"/>
      <c r="SE393" s="35"/>
      <c r="SF393" s="35"/>
      <c r="SG393" s="35"/>
      <c r="SH393" s="35"/>
      <c r="SI393" s="35"/>
      <c r="SJ393" s="35"/>
      <c r="SK393" s="35"/>
      <c r="SL393" s="35"/>
      <c r="SM393" s="35"/>
      <c r="SN393" s="35"/>
      <c r="SO393" s="35"/>
      <c r="SP393" s="35"/>
      <c r="SQ393" s="35"/>
      <c r="SR393" s="35"/>
      <c r="SS393" s="35"/>
      <c r="ST393" s="35"/>
      <c r="SU393" s="35"/>
      <c r="SV393" s="35"/>
      <c r="SW393" s="35"/>
      <c r="SX393" s="35"/>
      <c r="SY393" s="35"/>
      <c r="SZ393" s="35"/>
      <c r="TA393" s="35"/>
      <c r="TB393" s="35"/>
      <c r="TC393" s="35"/>
      <c r="TD393" s="35"/>
      <c r="TE393" s="35"/>
      <c r="TF393" s="35"/>
      <c r="TG393" s="35"/>
      <c r="TH393" s="35"/>
      <c r="TI393" s="35"/>
      <c r="TJ393" s="35"/>
      <c r="TK393" s="35"/>
      <c r="TL393" s="35"/>
      <c r="TM393" s="35"/>
      <c r="TN393" s="35"/>
      <c r="TO393" s="35"/>
      <c r="TP393" s="35"/>
      <c r="TQ393" s="35"/>
      <c r="TR393" s="35"/>
      <c r="TS393" s="35"/>
      <c r="TT393" s="35"/>
      <c r="TU393" s="35"/>
      <c r="TV393" s="35"/>
      <c r="TW393" s="35"/>
      <c r="TX393" s="35"/>
      <c r="TY393" s="35"/>
      <c r="TZ393" s="35"/>
      <c r="UA393" s="35"/>
      <c r="UB393" s="35"/>
      <c r="UC393" s="35"/>
      <c r="UD393" s="35"/>
      <c r="UE393" s="35"/>
      <c r="UF393" s="35"/>
      <c r="UG393" s="35"/>
      <c r="UH393" s="35"/>
      <c r="UI393" s="35"/>
      <c r="UJ393" s="35"/>
      <c r="UK393" s="35"/>
      <c r="UL393" s="35"/>
      <c r="UM393" s="35"/>
      <c r="UN393" s="35"/>
      <c r="UO393" s="35"/>
      <c r="UP393" s="35"/>
      <c r="UQ393" s="35"/>
      <c r="UR393" s="35"/>
      <c r="US393" s="35"/>
      <c r="UT393" s="35"/>
      <c r="UU393" s="35"/>
      <c r="UV393" s="35"/>
      <c r="UW393" s="35"/>
      <c r="UX393" s="35"/>
      <c r="UY393" s="35"/>
      <c r="UZ393" s="35"/>
      <c r="VA393" s="35"/>
      <c r="VB393" s="35"/>
      <c r="VC393" s="35"/>
      <c r="VD393" s="35"/>
      <c r="VE393" s="35"/>
      <c r="VF393" s="35"/>
      <c r="VG393" s="35"/>
      <c r="VH393" s="35"/>
      <c r="VI393" s="35"/>
      <c r="VJ393" s="35"/>
      <c r="VK393" s="35"/>
      <c r="VL393" s="35"/>
      <c r="VM393" s="35"/>
      <c r="VN393" s="35"/>
      <c r="VO393" s="35"/>
      <c r="VP393" s="35"/>
      <c r="VQ393" s="35"/>
      <c r="VR393" s="35"/>
      <c r="VS393" s="35"/>
      <c r="VT393" s="35"/>
      <c r="VU393" s="35"/>
      <c r="VV393" s="35"/>
      <c r="VW393" s="35"/>
      <c r="VX393" s="35"/>
      <c r="VY393" s="35"/>
      <c r="VZ393" s="35"/>
      <c r="WA393" s="35"/>
      <c r="WB393" s="35"/>
      <c r="WC393" s="35"/>
      <c r="WD393" s="35"/>
      <c r="WE393" s="35"/>
      <c r="WF393" s="35"/>
      <c r="WG393" s="35"/>
      <c r="WH393" s="35"/>
      <c r="WI393" s="35"/>
      <c r="WJ393" s="35"/>
      <c r="WK393" s="35"/>
      <c r="WL393" s="35"/>
      <c r="WM393" s="35"/>
      <c r="WN393" s="35"/>
      <c r="WO393" s="35"/>
      <c r="WP393" s="35"/>
      <c r="WQ393" s="35"/>
      <c r="WR393" s="35"/>
      <c r="WS393" s="35"/>
      <c r="WT393" s="35"/>
      <c r="WU393" s="35"/>
      <c r="WV393" s="35"/>
      <c r="WW393" s="35"/>
      <c r="WX393" s="35"/>
      <c r="WY393" s="35"/>
      <c r="WZ393" s="35"/>
      <c r="XA393" s="35"/>
      <c r="XB393" s="35"/>
      <c r="XC393" s="35"/>
      <c r="XD393" s="35"/>
      <c r="XE393" s="35"/>
      <c r="XF393" s="35"/>
      <c r="XG393" s="35"/>
      <c r="XH393" s="35"/>
      <c r="XI393" s="35"/>
      <c r="XJ393" s="35"/>
      <c r="XK393" s="35"/>
      <c r="XL393" s="35"/>
      <c r="XM393" s="35"/>
      <c r="XN393" s="35"/>
      <c r="XO393" s="35"/>
      <c r="XP393" s="35"/>
      <c r="XQ393" s="35"/>
      <c r="XR393" s="35"/>
      <c r="XS393" s="35"/>
      <c r="XT393" s="35"/>
      <c r="XU393" s="35"/>
      <c r="XV393" s="35"/>
      <c r="XW393" s="35"/>
      <c r="XX393" s="35"/>
      <c r="XY393" s="35"/>
      <c r="XZ393" s="35"/>
      <c r="YA393" s="35"/>
      <c r="YB393" s="35"/>
      <c r="YC393" s="35"/>
      <c r="YD393" s="35"/>
      <c r="YE393" s="35"/>
      <c r="YF393" s="35"/>
      <c r="YG393" s="35"/>
      <c r="YH393" s="35"/>
      <c r="YI393" s="35"/>
      <c r="YJ393" s="35"/>
      <c r="YK393" s="35"/>
      <c r="YL393" s="35"/>
      <c r="YM393" s="35"/>
      <c r="YN393" s="35"/>
      <c r="YO393" s="35"/>
      <c r="YP393" s="35"/>
      <c r="YQ393" s="35"/>
      <c r="YR393" s="35"/>
      <c r="YS393" s="35"/>
      <c r="YT393" s="35"/>
      <c r="YU393" s="35"/>
      <c r="YV393" s="35"/>
      <c r="YW393" s="35"/>
      <c r="YX393" s="35"/>
      <c r="YY393" s="35"/>
      <c r="YZ393" s="35"/>
      <c r="ZA393" s="35"/>
      <c r="ZB393" s="35"/>
      <c r="ZC393" s="35"/>
      <c r="ZD393" s="35"/>
      <c r="ZE393" s="35"/>
      <c r="ZF393" s="35"/>
      <c r="ZG393" s="35"/>
      <c r="ZH393" s="35"/>
      <c r="ZI393" s="35"/>
      <c r="ZJ393" s="35"/>
      <c r="ZK393" s="35"/>
      <c r="ZL393" s="35"/>
      <c r="ZM393" s="35"/>
      <c r="ZN393" s="35"/>
      <c r="ZO393" s="35"/>
      <c r="ZP393" s="35"/>
      <c r="ZQ393" s="35"/>
      <c r="ZR393" s="35"/>
      <c r="ZS393" s="35"/>
      <c r="ZT393" s="35"/>
      <c r="ZU393" s="35"/>
      <c r="ZV393" s="35"/>
      <c r="ZW393" s="35"/>
      <c r="ZX393" s="35"/>
      <c r="ZY393" s="35"/>
      <c r="ZZ393" s="35"/>
      <c r="AAA393" s="35"/>
      <c r="AAB393" s="35"/>
      <c r="AAC393" s="35"/>
      <c r="AAD393" s="35"/>
      <c r="AAE393" s="35"/>
      <c r="AAF393" s="35"/>
      <c r="AAG393" s="35"/>
      <c r="AAH393" s="35"/>
      <c r="AAI393" s="35"/>
      <c r="AAJ393" s="35"/>
      <c r="AAK393" s="35"/>
      <c r="AAL393" s="35"/>
      <c r="AAM393" s="35"/>
      <c r="AAN393" s="35"/>
      <c r="AAO393" s="35"/>
      <c r="AAP393" s="35"/>
      <c r="AAQ393" s="35"/>
      <c r="AAR393" s="35"/>
      <c r="AAS393" s="35"/>
      <c r="AAT393" s="35"/>
      <c r="AAU393" s="35"/>
      <c r="AAV393" s="35"/>
      <c r="AAW393" s="35"/>
      <c r="AAX393" s="35"/>
      <c r="AAY393" s="35"/>
      <c r="AAZ393" s="35"/>
      <c r="ABA393" s="35"/>
      <c r="ABB393" s="35"/>
      <c r="ABC393" s="35"/>
      <c r="ABD393" s="35"/>
      <c r="ABE393" s="35"/>
      <c r="ABF393" s="35"/>
      <c r="ABG393" s="35"/>
      <c r="ABH393" s="35"/>
      <c r="ABI393" s="35"/>
      <c r="ABJ393" s="35"/>
      <c r="ABK393" s="35"/>
      <c r="ABL393" s="35"/>
      <c r="ABM393" s="35"/>
      <c r="ABN393" s="35"/>
      <c r="ABO393" s="35"/>
      <c r="ABP393" s="35"/>
      <c r="ABQ393" s="35"/>
      <c r="ABR393" s="35"/>
      <c r="ABS393" s="35"/>
      <c r="ABT393" s="35"/>
      <c r="ABU393" s="35"/>
      <c r="ABV393" s="35"/>
      <c r="ABW393" s="35"/>
      <c r="ABX393" s="35"/>
      <c r="ABY393" s="35"/>
      <c r="ABZ393" s="35"/>
      <c r="ACA393" s="35"/>
      <c r="ACB393" s="35"/>
      <c r="ACC393" s="35"/>
      <c r="ACD393" s="35"/>
      <c r="ACE393" s="35"/>
      <c r="ACF393" s="35"/>
      <c r="ACG393" s="35"/>
      <c r="ACH393" s="35"/>
      <c r="ACI393" s="35"/>
      <c r="ACJ393" s="35"/>
      <c r="ACK393" s="35"/>
      <c r="ACL393" s="35"/>
      <c r="ACM393" s="35"/>
      <c r="ACN393" s="35"/>
      <c r="ACO393" s="35"/>
      <c r="ACP393" s="35"/>
      <c r="ACQ393" s="35"/>
      <c r="ACR393" s="35"/>
      <c r="ACS393" s="35"/>
      <c r="ACT393" s="35"/>
      <c r="ACU393" s="35"/>
      <c r="ACV393" s="35"/>
      <c r="ACW393" s="35"/>
      <c r="ACX393" s="35"/>
      <c r="ACY393" s="35"/>
      <c r="ACZ393" s="35"/>
      <c r="ADA393" s="35"/>
      <c r="ADB393" s="35"/>
      <c r="ADC393" s="35"/>
      <c r="ADD393" s="35"/>
      <c r="ADE393" s="35"/>
      <c r="ADF393" s="35"/>
      <c r="ADG393" s="35"/>
      <c r="ADH393" s="35"/>
      <c r="ADI393" s="35"/>
      <c r="ADJ393" s="35"/>
      <c r="ADK393" s="35"/>
      <c r="ADL393" s="35"/>
      <c r="ADM393" s="35"/>
      <c r="ADN393" s="35"/>
      <c r="ADO393" s="35"/>
      <c r="ADP393" s="35"/>
      <c r="ADQ393" s="35"/>
      <c r="ADR393" s="35"/>
      <c r="ADS393" s="35"/>
      <c r="ADT393" s="35"/>
      <c r="ADU393" s="35"/>
      <c r="ADV393" s="35"/>
      <c r="ADW393" s="35"/>
      <c r="ADX393" s="35"/>
      <c r="ADY393" s="35"/>
      <c r="ADZ393" s="35"/>
      <c r="AEA393" s="35"/>
      <c r="AEB393" s="35"/>
      <c r="AEC393" s="35"/>
      <c r="AED393" s="35"/>
      <c r="AEE393" s="35"/>
      <c r="AEF393" s="35"/>
      <c r="AEG393" s="35"/>
      <c r="AEH393" s="35"/>
      <c r="AEI393" s="35"/>
      <c r="AEJ393" s="35"/>
      <c r="AEK393" s="35"/>
      <c r="AEL393" s="35"/>
      <c r="AEM393" s="35"/>
      <c r="AEN393" s="35"/>
      <c r="AEO393" s="35"/>
      <c r="AEP393" s="35"/>
      <c r="AEQ393" s="35"/>
      <c r="AER393" s="35"/>
      <c r="AES393" s="35"/>
      <c r="AET393" s="35"/>
      <c r="AEU393" s="35"/>
      <c r="AEV393" s="35"/>
      <c r="AEW393" s="35"/>
      <c r="AEX393" s="35"/>
      <c r="AEY393" s="35"/>
      <c r="AEZ393" s="35"/>
      <c r="AFA393" s="35"/>
      <c r="AFB393" s="35"/>
      <c r="AFC393" s="35"/>
      <c r="AFD393" s="35"/>
      <c r="AFE393" s="35"/>
      <c r="AFF393" s="35"/>
      <c r="AFG393" s="35"/>
      <c r="AFH393" s="35"/>
      <c r="AFI393" s="35"/>
      <c r="AFJ393" s="35"/>
      <c r="AFK393" s="35"/>
      <c r="AFL393" s="35"/>
      <c r="AFM393" s="35"/>
      <c r="AFN393" s="35"/>
      <c r="AFO393" s="35"/>
      <c r="AFP393" s="35"/>
      <c r="AFQ393" s="35"/>
      <c r="AFR393" s="35"/>
      <c r="AFS393" s="35"/>
      <c r="AFT393" s="35"/>
      <c r="AFU393" s="35"/>
      <c r="AFV393" s="35"/>
      <c r="AFW393" s="35"/>
      <c r="AFX393" s="35"/>
      <c r="AFY393" s="35"/>
      <c r="AFZ393" s="35"/>
      <c r="AGA393" s="35"/>
      <c r="AGB393" s="35"/>
      <c r="AGC393" s="35"/>
      <c r="AGD393" s="35"/>
      <c r="AGE393" s="35"/>
      <c r="AGF393" s="35"/>
      <c r="AGG393" s="35"/>
      <c r="AGH393" s="35"/>
      <c r="AGI393" s="35"/>
      <c r="AGJ393" s="35"/>
      <c r="AGK393" s="35"/>
      <c r="AGL393" s="35"/>
      <c r="AGM393" s="35"/>
      <c r="AGN393" s="35"/>
      <c r="AGO393" s="35"/>
      <c r="AGP393" s="35"/>
      <c r="AGQ393" s="35"/>
      <c r="AGR393" s="35"/>
      <c r="AGS393" s="35"/>
      <c r="AGT393" s="35"/>
      <c r="AGU393" s="35"/>
      <c r="AGV393" s="35"/>
      <c r="AGW393" s="35"/>
      <c r="AGX393" s="35"/>
      <c r="AGY393" s="35"/>
      <c r="AGZ393" s="35"/>
      <c r="AHA393" s="35"/>
      <c r="AHB393" s="35"/>
      <c r="AHC393" s="35"/>
      <c r="AHD393" s="35"/>
      <c r="AHE393" s="35"/>
      <c r="AHF393" s="35"/>
      <c r="AHG393" s="35"/>
      <c r="AHH393" s="35"/>
      <c r="AHI393" s="35"/>
      <c r="AHJ393" s="35"/>
      <c r="AHK393" s="35"/>
      <c r="AHL393" s="35"/>
      <c r="AHM393" s="35"/>
      <c r="AHN393" s="35"/>
      <c r="AHO393" s="35"/>
      <c r="AHP393" s="35"/>
      <c r="AHQ393" s="35"/>
      <c r="AHR393" s="35"/>
      <c r="AHS393" s="35"/>
      <c r="AHT393" s="35"/>
      <c r="AHU393" s="35"/>
      <c r="AHV393" s="35"/>
      <c r="AHW393" s="35"/>
      <c r="AHX393" s="35"/>
      <c r="AHY393" s="35"/>
      <c r="AHZ393" s="35"/>
      <c r="AIA393" s="35"/>
      <c r="AIB393" s="35"/>
      <c r="AIC393" s="35"/>
      <c r="AID393" s="35"/>
      <c r="AIE393" s="35"/>
      <c r="AIF393" s="35"/>
      <c r="AIG393" s="35"/>
      <c r="AIH393" s="35"/>
      <c r="AII393" s="35"/>
      <c r="AIJ393" s="35"/>
      <c r="AIK393" s="35"/>
      <c r="AIL393" s="35"/>
      <c r="AIM393" s="35"/>
      <c r="AIN393" s="35"/>
      <c r="AIO393" s="35"/>
      <c r="AIP393" s="35"/>
      <c r="AIQ393" s="35"/>
      <c r="AIR393" s="35"/>
      <c r="AIS393" s="35"/>
      <c r="AIT393" s="35"/>
      <c r="AIU393" s="35"/>
      <c r="AIV393" s="35"/>
      <c r="AIW393" s="35"/>
      <c r="AIX393" s="35"/>
      <c r="AIY393" s="35"/>
      <c r="AIZ393" s="35"/>
      <c r="AJA393" s="35"/>
      <c r="AJB393" s="35"/>
      <c r="AJC393" s="35"/>
      <c r="AJD393" s="35"/>
      <c r="AJE393" s="35"/>
      <c r="AJF393" s="35"/>
      <c r="AJG393" s="35"/>
      <c r="AJH393" s="35"/>
      <c r="AJI393" s="35"/>
      <c r="AJJ393" s="35"/>
      <c r="AJK393" s="35"/>
      <c r="AJL393" s="35"/>
      <c r="AJM393" s="35"/>
      <c r="AJN393" s="35"/>
      <c r="AJO393" s="35"/>
      <c r="AJP393" s="35"/>
      <c r="AJQ393" s="35"/>
      <c r="AJR393" s="35"/>
      <c r="AJS393" s="35"/>
      <c r="AJT393" s="35"/>
      <c r="AJU393" s="35"/>
      <c r="AJV393" s="35"/>
      <c r="AJW393" s="35"/>
      <c r="AJX393" s="35"/>
      <c r="AJY393" s="35"/>
      <c r="AJZ393" s="35"/>
      <c r="AKA393" s="35"/>
      <c r="AKB393" s="35"/>
      <c r="AKC393" s="35"/>
      <c r="AKD393" s="35"/>
      <c r="AKE393" s="35"/>
      <c r="AKF393" s="35"/>
      <c r="AKG393" s="35"/>
      <c r="AKH393" s="35"/>
      <c r="AKI393" s="35"/>
      <c r="AKJ393" s="35"/>
      <c r="AKK393" s="35"/>
      <c r="AKL393" s="35"/>
      <c r="AKM393" s="35"/>
      <c r="AKN393" s="35"/>
      <c r="AKO393" s="35"/>
      <c r="AKP393" s="35"/>
      <c r="AKQ393" s="35"/>
      <c r="AKR393" s="35"/>
      <c r="AKS393" s="35"/>
      <c r="AKT393" s="35"/>
      <c r="AKU393" s="35"/>
      <c r="AKV393" s="35"/>
      <c r="AKW393" s="35"/>
      <c r="AKX393" s="35"/>
      <c r="AKY393" s="35"/>
      <c r="AKZ393" s="35"/>
      <c r="ALA393" s="35"/>
      <c r="ALB393" s="35"/>
      <c r="ALC393" s="35"/>
      <c r="ALD393" s="35"/>
      <c r="ALE393" s="35"/>
      <c r="ALF393" s="35"/>
      <c r="ALG393" s="35"/>
      <c r="ALH393" s="35"/>
      <c r="ALI393" s="35"/>
      <c r="ALJ393" s="35"/>
      <c r="ALK393" s="35"/>
      <c r="ALL393" s="35"/>
      <c r="ALM393" s="35"/>
      <c r="ALN393" s="35"/>
      <c r="ALO393" s="35"/>
      <c r="ALP393" s="35"/>
      <c r="ALQ393" s="35"/>
      <c r="ALR393" s="35"/>
      <c r="ALS393" s="35"/>
      <c r="ALT393" s="35"/>
      <c r="ALU393" s="35"/>
      <c r="ALV393" s="35"/>
      <c r="ALW393" s="35"/>
      <c r="ALX393" s="35"/>
      <c r="ALY393" s="35"/>
      <c r="ALZ393" s="35"/>
      <c r="AMA393" s="35"/>
    </row>
    <row r="394" spans="14:1015">
      <c r="N394" s="3">
        <f>Y394*info!T$4+AC394*info!T$5+AG394*info!T$6+AK394*info!T$7+N393</f>
        <v>14.237399999999978</v>
      </c>
      <c r="P394" s="45">
        <v>354</v>
      </c>
      <c r="Q394" s="131"/>
      <c r="R394" s="131"/>
      <c r="S394" s="161">
        <f t="shared" si="189"/>
        <v>7.0097628458498054E-2</v>
      </c>
      <c r="T394" s="169">
        <f>AA393*$AA$30*$AA$34*(1-$AA$32)+AE393*$AE$30*$AE$34*(1-$AE$32)+AI393*$AI$30*$AI$34*(1-$AI$32)+AM393*$AM$30*$AM$34*(1-$AM$32)+AQ393*$AQ$30*$AQ$34*(1-$AQ$32)+AU393*$AU$30*$AU$34*(1-$AU$32)+Q394-R394+AW393+AX393+Advance!G368</f>
        <v>0.71880000000000033</v>
      </c>
      <c r="U394" s="132">
        <f t="shared" si="198"/>
        <v>0</v>
      </c>
      <c r="V394" s="165">
        <f t="shared" si="177"/>
        <v>0.71880000000000033</v>
      </c>
      <c r="W394" s="166">
        <f t="shared" si="190"/>
        <v>27.503999999999998</v>
      </c>
      <c r="X394" s="49"/>
      <c r="Y394" s="42">
        <f t="shared" si="169"/>
        <v>0</v>
      </c>
      <c r="Z394" s="46">
        <f t="shared" si="191"/>
        <v>0</v>
      </c>
      <c r="AA394" s="47">
        <f t="shared" si="178"/>
        <v>50</v>
      </c>
      <c r="AB394" s="48">
        <f t="shared" si="179"/>
        <v>0.71880000000000033</v>
      </c>
      <c r="AC394" s="49">
        <f t="shared" si="180"/>
        <v>0</v>
      </c>
      <c r="AD394" s="46">
        <f t="shared" si="192"/>
        <v>0</v>
      </c>
      <c r="AE394" s="46">
        <f t="shared" si="181"/>
        <v>100</v>
      </c>
      <c r="AF394" s="50">
        <f t="shared" si="170"/>
        <v>0.71880000000000033</v>
      </c>
      <c r="AG394" s="42">
        <f t="shared" si="193"/>
        <v>5</v>
      </c>
      <c r="AH394" s="46">
        <f t="shared" si="194"/>
        <v>-5</v>
      </c>
      <c r="AI394" s="46">
        <f t="shared" si="182"/>
        <v>200</v>
      </c>
      <c r="AJ394" s="50">
        <f t="shared" si="171"/>
        <v>0.59880000000000033</v>
      </c>
      <c r="AK394" s="42">
        <f t="shared" si="183"/>
        <v>16</v>
      </c>
      <c r="AL394" s="46">
        <f t="shared" si="195"/>
        <v>-13</v>
      </c>
      <c r="AM394" s="46">
        <f t="shared" si="184"/>
        <v>589</v>
      </c>
      <c r="AN394" s="50">
        <f t="shared" si="172"/>
        <v>2.2800000000000376E-2</v>
      </c>
      <c r="AO394" s="42">
        <f t="shared" si="185"/>
        <v>0</v>
      </c>
      <c r="AP394" s="46">
        <f t="shared" si="196"/>
        <v>0</v>
      </c>
      <c r="AQ394" s="46">
        <f t="shared" si="186"/>
        <v>0</v>
      </c>
      <c r="AR394" s="50">
        <f t="shared" si="173"/>
        <v>2.2800000000000376E-2</v>
      </c>
      <c r="AS394" s="42">
        <f t="shared" si="187"/>
        <v>0</v>
      </c>
      <c r="AT394" s="46">
        <f t="shared" si="197"/>
        <v>0</v>
      </c>
      <c r="AU394" s="46">
        <f t="shared" si="188"/>
        <v>0</v>
      </c>
      <c r="AV394" s="51">
        <f t="shared" si="174"/>
        <v>2.2800000000000376E-2</v>
      </c>
      <c r="AW394" s="42">
        <f t="shared" si="175"/>
        <v>0</v>
      </c>
      <c r="AX394" s="43">
        <f t="shared" si="176"/>
        <v>2.2800000000000376E-2</v>
      </c>
      <c r="AY394" s="42">
        <f t="shared" si="199"/>
        <v>939</v>
      </c>
      <c r="AZ394" s="52">
        <f t="shared" si="200"/>
        <v>27.503999999999998</v>
      </c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  <c r="QN394" s="35"/>
      <c r="QO394" s="35"/>
      <c r="QP394" s="35"/>
      <c r="QQ394" s="35"/>
      <c r="QR394" s="35"/>
      <c r="QS394" s="35"/>
      <c r="QT394" s="35"/>
      <c r="QU394" s="35"/>
      <c r="QV394" s="35"/>
      <c r="QW394" s="35"/>
      <c r="QX394" s="35"/>
      <c r="QY394" s="35"/>
      <c r="QZ394" s="35"/>
      <c r="RA394" s="35"/>
      <c r="RB394" s="35"/>
      <c r="RC394" s="35"/>
      <c r="RD394" s="35"/>
      <c r="RE394" s="35"/>
      <c r="RF394" s="35"/>
      <c r="RG394" s="35"/>
      <c r="RH394" s="35"/>
      <c r="RI394" s="35"/>
      <c r="RJ394" s="35"/>
      <c r="RK394" s="35"/>
      <c r="RL394" s="35"/>
      <c r="RM394" s="35"/>
      <c r="RN394" s="35"/>
      <c r="RO394" s="35"/>
      <c r="RP394" s="35"/>
      <c r="RQ394" s="35"/>
      <c r="RR394" s="35"/>
      <c r="RS394" s="35"/>
      <c r="RT394" s="35"/>
      <c r="RU394" s="35"/>
      <c r="RV394" s="35"/>
      <c r="RW394" s="35"/>
      <c r="RX394" s="35"/>
      <c r="RY394" s="35"/>
      <c r="RZ394" s="35"/>
      <c r="SA394" s="35"/>
      <c r="SB394" s="35"/>
      <c r="SC394" s="35"/>
      <c r="SD394" s="35"/>
      <c r="SE394" s="35"/>
      <c r="SF394" s="35"/>
      <c r="SG394" s="35"/>
      <c r="SH394" s="35"/>
      <c r="SI394" s="35"/>
      <c r="SJ394" s="35"/>
      <c r="SK394" s="35"/>
      <c r="SL394" s="35"/>
      <c r="SM394" s="35"/>
      <c r="SN394" s="35"/>
      <c r="SO394" s="35"/>
      <c r="SP394" s="35"/>
      <c r="SQ394" s="35"/>
      <c r="SR394" s="35"/>
      <c r="SS394" s="35"/>
      <c r="ST394" s="35"/>
      <c r="SU394" s="35"/>
      <c r="SV394" s="35"/>
      <c r="SW394" s="35"/>
      <c r="SX394" s="35"/>
      <c r="SY394" s="35"/>
      <c r="SZ394" s="35"/>
      <c r="TA394" s="35"/>
      <c r="TB394" s="35"/>
      <c r="TC394" s="35"/>
      <c r="TD394" s="35"/>
      <c r="TE394" s="35"/>
      <c r="TF394" s="35"/>
      <c r="TG394" s="35"/>
      <c r="TH394" s="35"/>
      <c r="TI394" s="35"/>
      <c r="TJ394" s="35"/>
      <c r="TK394" s="35"/>
      <c r="TL394" s="35"/>
      <c r="TM394" s="35"/>
      <c r="TN394" s="35"/>
      <c r="TO394" s="35"/>
      <c r="TP394" s="35"/>
      <c r="TQ394" s="35"/>
      <c r="TR394" s="35"/>
      <c r="TS394" s="35"/>
      <c r="TT394" s="35"/>
      <c r="TU394" s="35"/>
      <c r="TV394" s="35"/>
      <c r="TW394" s="35"/>
      <c r="TX394" s="35"/>
      <c r="TY394" s="35"/>
      <c r="TZ394" s="35"/>
      <c r="UA394" s="35"/>
      <c r="UB394" s="35"/>
      <c r="UC394" s="35"/>
      <c r="UD394" s="35"/>
      <c r="UE394" s="35"/>
      <c r="UF394" s="35"/>
      <c r="UG394" s="35"/>
      <c r="UH394" s="35"/>
      <c r="UI394" s="35"/>
      <c r="UJ394" s="35"/>
      <c r="UK394" s="35"/>
      <c r="UL394" s="35"/>
      <c r="UM394" s="35"/>
      <c r="UN394" s="35"/>
      <c r="UO394" s="35"/>
      <c r="UP394" s="35"/>
      <c r="UQ394" s="35"/>
      <c r="UR394" s="35"/>
      <c r="US394" s="35"/>
      <c r="UT394" s="35"/>
      <c r="UU394" s="35"/>
      <c r="UV394" s="35"/>
      <c r="UW394" s="35"/>
      <c r="UX394" s="35"/>
      <c r="UY394" s="35"/>
      <c r="UZ394" s="35"/>
      <c r="VA394" s="35"/>
      <c r="VB394" s="35"/>
      <c r="VC394" s="35"/>
      <c r="VD394" s="35"/>
      <c r="VE394" s="35"/>
      <c r="VF394" s="35"/>
      <c r="VG394" s="35"/>
      <c r="VH394" s="35"/>
      <c r="VI394" s="35"/>
      <c r="VJ394" s="35"/>
      <c r="VK394" s="35"/>
      <c r="VL394" s="35"/>
      <c r="VM394" s="35"/>
      <c r="VN394" s="35"/>
      <c r="VO394" s="35"/>
      <c r="VP394" s="35"/>
      <c r="VQ394" s="35"/>
      <c r="VR394" s="35"/>
      <c r="VS394" s="35"/>
      <c r="VT394" s="35"/>
      <c r="VU394" s="35"/>
      <c r="VV394" s="35"/>
      <c r="VW394" s="35"/>
      <c r="VX394" s="35"/>
      <c r="VY394" s="35"/>
      <c r="VZ394" s="35"/>
      <c r="WA394" s="35"/>
      <c r="WB394" s="35"/>
      <c r="WC394" s="35"/>
      <c r="WD394" s="35"/>
      <c r="WE394" s="35"/>
      <c r="WF394" s="35"/>
      <c r="WG394" s="35"/>
      <c r="WH394" s="35"/>
      <c r="WI394" s="35"/>
      <c r="WJ394" s="35"/>
      <c r="WK394" s="35"/>
      <c r="WL394" s="35"/>
      <c r="WM394" s="35"/>
      <c r="WN394" s="35"/>
      <c r="WO394" s="35"/>
      <c r="WP394" s="35"/>
      <c r="WQ394" s="35"/>
      <c r="WR394" s="35"/>
      <c r="WS394" s="35"/>
      <c r="WT394" s="35"/>
      <c r="WU394" s="35"/>
      <c r="WV394" s="35"/>
      <c r="WW394" s="35"/>
      <c r="WX394" s="35"/>
      <c r="WY394" s="35"/>
      <c r="WZ394" s="35"/>
      <c r="XA394" s="35"/>
      <c r="XB394" s="35"/>
      <c r="XC394" s="35"/>
      <c r="XD394" s="35"/>
      <c r="XE394" s="35"/>
      <c r="XF394" s="35"/>
      <c r="XG394" s="35"/>
      <c r="XH394" s="35"/>
      <c r="XI394" s="35"/>
      <c r="XJ394" s="35"/>
      <c r="XK394" s="35"/>
      <c r="XL394" s="35"/>
      <c r="XM394" s="35"/>
      <c r="XN394" s="35"/>
      <c r="XO394" s="35"/>
      <c r="XP394" s="35"/>
      <c r="XQ394" s="35"/>
      <c r="XR394" s="35"/>
      <c r="XS394" s="35"/>
      <c r="XT394" s="35"/>
      <c r="XU394" s="35"/>
      <c r="XV394" s="35"/>
      <c r="XW394" s="35"/>
      <c r="XX394" s="35"/>
      <c r="XY394" s="35"/>
      <c r="XZ394" s="35"/>
      <c r="YA394" s="35"/>
      <c r="YB394" s="35"/>
      <c r="YC394" s="35"/>
      <c r="YD394" s="35"/>
      <c r="YE394" s="35"/>
      <c r="YF394" s="35"/>
      <c r="YG394" s="35"/>
      <c r="YH394" s="35"/>
      <c r="YI394" s="35"/>
      <c r="YJ394" s="35"/>
      <c r="YK394" s="35"/>
      <c r="YL394" s="35"/>
      <c r="YM394" s="35"/>
      <c r="YN394" s="35"/>
      <c r="YO394" s="35"/>
      <c r="YP394" s="35"/>
      <c r="YQ394" s="35"/>
      <c r="YR394" s="35"/>
      <c r="YS394" s="35"/>
      <c r="YT394" s="35"/>
      <c r="YU394" s="35"/>
      <c r="YV394" s="35"/>
      <c r="YW394" s="35"/>
      <c r="YX394" s="35"/>
      <c r="YY394" s="35"/>
      <c r="YZ394" s="35"/>
      <c r="ZA394" s="35"/>
      <c r="ZB394" s="35"/>
      <c r="ZC394" s="35"/>
      <c r="ZD394" s="35"/>
      <c r="ZE394" s="35"/>
      <c r="ZF394" s="35"/>
      <c r="ZG394" s="35"/>
      <c r="ZH394" s="35"/>
      <c r="ZI394" s="35"/>
      <c r="ZJ394" s="35"/>
      <c r="ZK394" s="35"/>
      <c r="ZL394" s="35"/>
      <c r="ZM394" s="35"/>
      <c r="ZN394" s="35"/>
      <c r="ZO394" s="35"/>
      <c r="ZP394" s="35"/>
      <c r="ZQ394" s="35"/>
      <c r="ZR394" s="35"/>
      <c r="ZS394" s="35"/>
      <c r="ZT394" s="35"/>
      <c r="ZU394" s="35"/>
      <c r="ZV394" s="35"/>
      <c r="ZW394" s="35"/>
      <c r="ZX394" s="35"/>
      <c r="ZY394" s="35"/>
      <c r="ZZ394" s="35"/>
      <c r="AAA394" s="35"/>
      <c r="AAB394" s="35"/>
      <c r="AAC394" s="35"/>
      <c r="AAD394" s="35"/>
      <c r="AAE394" s="35"/>
      <c r="AAF394" s="35"/>
      <c r="AAG394" s="35"/>
      <c r="AAH394" s="35"/>
      <c r="AAI394" s="35"/>
      <c r="AAJ394" s="35"/>
      <c r="AAK394" s="35"/>
      <c r="AAL394" s="35"/>
      <c r="AAM394" s="35"/>
      <c r="AAN394" s="35"/>
      <c r="AAO394" s="35"/>
      <c r="AAP394" s="35"/>
      <c r="AAQ394" s="35"/>
      <c r="AAR394" s="35"/>
      <c r="AAS394" s="35"/>
      <c r="AAT394" s="35"/>
      <c r="AAU394" s="35"/>
      <c r="AAV394" s="35"/>
      <c r="AAW394" s="35"/>
      <c r="AAX394" s="35"/>
      <c r="AAY394" s="35"/>
      <c r="AAZ394" s="35"/>
      <c r="ABA394" s="35"/>
      <c r="ABB394" s="35"/>
      <c r="ABC394" s="35"/>
      <c r="ABD394" s="35"/>
      <c r="ABE394" s="35"/>
      <c r="ABF394" s="35"/>
      <c r="ABG394" s="35"/>
      <c r="ABH394" s="35"/>
      <c r="ABI394" s="35"/>
      <c r="ABJ394" s="35"/>
      <c r="ABK394" s="35"/>
      <c r="ABL394" s="35"/>
      <c r="ABM394" s="35"/>
      <c r="ABN394" s="35"/>
      <c r="ABO394" s="35"/>
      <c r="ABP394" s="35"/>
      <c r="ABQ394" s="35"/>
      <c r="ABR394" s="35"/>
      <c r="ABS394" s="35"/>
      <c r="ABT394" s="35"/>
      <c r="ABU394" s="35"/>
      <c r="ABV394" s="35"/>
      <c r="ABW394" s="35"/>
      <c r="ABX394" s="35"/>
      <c r="ABY394" s="35"/>
      <c r="ABZ394" s="35"/>
      <c r="ACA394" s="35"/>
      <c r="ACB394" s="35"/>
      <c r="ACC394" s="35"/>
      <c r="ACD394" s="35"/>
      <c r="ACE394" s="35"/>
      <c r="ACF394" s="35"/>
      <c r="ACG394" s="35"/>
      <c r="ACH394" s="35"/>
      <c r="ACI394" s="35"/>
      <c r="ACJ394" s="35"/>
      <c r="ACK394" s="35"/>
      <c r="ACL394" s="35"/>
      <c r="ACM394" s="35"/>
      <c r="ACN394" s="35"/>
      <c r="ACO394" s="35"/>
      <c r="ACP394" s="35"/>
      <c r="ACQ394" s="35"/>
      <c r="ACR394" s="35"/>
      <c r="ACS394" s="35"/>
      <c r="ACT394" s="35"/>
      <c r="ACU394" s="35"/>
      <c r="ACV394" s="35"/>
      <c r="ACW394" s="35"/>
      <c r="ACX394" s="35"/>
      <c r="ACY394" s="35"/>
      <c r="ACZ394" s="35"/>
      <c r="ADA394" s="35"/>
      <c r="ADB394" s="35"/>
      <c r="ADC394" s="35"/>
      <c r="ADD394" s="35"/>
      <c r="ADE394" s="35"/>
      <c r="ADF394" s="35"/>
      <c r="ADG394" s="35"/>
      <c r="ADH394" s="35"/>
      <c r="ADI394" s="35"/>
      <c r="ADJ394" s="35"/>
      <c r="ADK394" s="35"/>
      <c r="ADL394" s="35"/>
      <c r="ADM394" s="35"/>
      <c r="ADN394" s="35"/>
      <c r="ADO394" s="35"/>
      <c r="ADP394" s="35"/>
      <c r="ADQ394" s="35"/>
      <c r="ADR394" s="35"/>
      <c r="ADS394" s="35"/>
      <c r="ADT394" s="35"/>
      <c r="ADU394" s="35"/>
      <c r="ADV394" s="35"/>
      <c r="ADW394" s="35"/>
      <c r="ADX394" s="35"/>
      <c r="ADY394" s="35"/>
      <c r="ADZ394" s="35"/>
      <c r="AEA394" s="35"/>
      <c r="AEB394" s="35"/>
      <c r="AEC394" s="35"/>
      <c r="AED394" s="35"/>
      <c r="AEE394" s="35"/>
      <c r="AEF394" s="35"/>
      <c r="AEG394" s="35"/>
      <c r="AEH394" s="35"/>
      <c r="AEI394" s="35"/>
      <c r="AEJ394" s="35"/>
      <c r="AEK394" s="35"/>
      <c r="AEL394" s="35"/>
      <c r="AEM394" s="35"/>
      <c r="AEN394" s="35"/>
      <c r="AEO394" s="35"/>
      <c r="AEP394" s="35"/>
      <c r="AEQ394" s="35"/>
      <c r="AER394" s="35"/>
      <c r="AES394" s="35"/>
      <c r="AET394" s="35"/>
      <c r="AEU394" s="35"/>
      <c r="AEV394" s="35"/>
      <c r="AEW394" s="35"/>
      <c r="AEX394" s="35"/>
      <c r="AEY394" s="35"/>
      <c r="AEZ394" s="35"/>
      <c r="AFA394" s="35"/>
      <c r="AFB394" s="35"/>
      <c r="AFC394" s="35"/>
      <c r="AFD394" s="35"/>
      <c r="AFE394" s="35"/>
      <c r="AFF394" s="35"/>
      <c r="AFG394" s="35"/>
      <c r="AFH394" s="35"/>
      <c r="AFI394" s="35"/>
      <c r="AFJ394" s="35"/>
      <c r="AFK394" s="35"/>
      <c r="AFL394" s="35"/>
      <c r="AFM394" s="35"/>
      <c r="AFN394" s="35"/>
      <c r="AFO394" s="35"/>
      <c r="AFP394" s="35"/>
      <c r="AFQ394" s="35"/>
      <c r="AFR394" s="35"/>
      <c r="AFS394" s="35"/>
      <c r="AFT394" s="35"/>
      <c r="AFU394" s="35"/>
      <c r="AFV394" s="35"/>
      <c r="AFW394" s="35"/>
      <c r="AFX394" s="35"/>
      <c r="AFY394" s="35"/>
      <c r="AFZ394" s="35"/>
      <c r="AGA394" s="35"/>
      <c r="AGB394" s="35"/>
      <c r="AGC394" s="35"/>
      <c r="AGD394" s="35"/>
      <c r="AGE394" s="35"/>
      <c r="AGF394" s="35"/>
      <c r="AGG394" s="35"/>
      <c r="AGH394" s="35"/>
      <c r="AGI394" s="35"/>
      <c r="AGJ394" s="35"/>
      <c r="AGK394" s="35"/>
      <c r="AGL394" s="35"/>
      <c r="AGM394" s="35"/>
      <c r="AGN394" s="35"/>
      <c r="AGO394" s="35"/>
      <c r="AGP394" s="35"/>
      <c r="AGQ394" s="35"/>
      <c r="AGR394" s="35"/>
      <c r="AGS394" s="35"/>
      <c r="AGT394" s="35"/>
      <c r="AGU394" s="35"/>
      <c r="AGV394" s="35"/>
      <c r="AGW394" s="35"/>
      <c r="AGX394" s="35"/>
      <c r="AGY394" s="35"/>
      <c r="AGZ394" s="35"/>
      <c r="AHA394" s="35"/>
      <c r="AHB394" s="35"/>
      <c r="AHC394" s="35"/>
      <c r="AHD394" s="35"/>
      <c r="AHE394" s="35"/>
      <c r="AHF394" s="35"/>
      <c r="AHG394" s="35"/>
      <c r="AHH394" s="35"/>
      <c r="AHI394" s="35"/>
      <c r="AHJ394" s="35"/>
      <c r="AHK394" s="35"/>
      <c r="AHL394" s="35"/>
      <c r="AHM394" s="35"/>
      <c r="AHN394" s="35"/>
      <c r="AHO394" s="35"/>
      <c r="AHP394" s="35"/>
      <c r="AHQ394" s="35"/>
      <c r="AHR394" s="35"/>
      <c r="AHS394" s="35"/>
      <c r="AHT394" s="35"/>
      <c r="AHU394" s="35"/>
      <c r="AHV394" s="35"/>
      <c r="AHW394" s="35"/>
      <c r="AHX394" s="35"/>
      <c r="AHY394" s="35"/>
      <c r="AHZ394" s="35"/>
      <c r="AIA394" s="35"/>
      <c r="AIB394" s="35"/>
      <c r="AIC394" s="35"/>
      <c r="AID394" s="35"/>
      <c r="AIE394" s="35"/>
      <c r="AIF394" s="35"/>
      <c r="AIG394" s="35"/>
      <c r="AIH394" s="35"/>
      <c r="AII394" s="35"/>
      <c r="AIJ394" s="35"/>
      <c r="AIK394" s="35"/>
      <c r="AIL394" s="35"/>
      <c r="AIM394" s="35"/>
      <c r="AIN394" s="35"/>
      <c r="AIO394" s="35"/>
      <c r="AIP394" s="35"/>
      <c r="AIQ394" s="35"/>
      <c r="AIR394" s="35"/>
      <c r="AIS394" s="35"/>
      <c r="AIT394" s="35"/>
      <c r="AIU394" s="35"/>
      <c r="AIV394" s="35"/>
      <c r="AIW394" s="35"/>
      <c r="AIX394" s="35"/>
      <c r="AIY394" s="35"/>
      <c r="AIZ394" s="35"/>
      <c r="AJA394" s="35"/>
      <c r="AJB394" s="35"/>
      <c r="AJC394" s="35"/>
      <c r="AJD394" s="35"/>
      <c r="AJE394" s="35"/>
      <c r="AJF394" s="35"/>
      <c r="AJG394" s="35"/>
      <c r="AJH394" s="35"/>
      <c r="AJI394" s="35"/>
      <c r="AJJ394" s="35"/>
      <c r="AJK394" s="35"/>
      <c r="AJL394" s="35"/>
      <c r="AJM394" s="35"/>
      <c r="AJN394" s="35"/>
      <c r="AJO394" s="35"/>
      <c r="AJP394" s="35"/>
      <c r="AJQ394" s="35"/>
      <c r="AJR394" s="35"/>
      <c r="AJS394" s="35"/>
      <c r="AJT394" s="35"/>
      <c r="AJU394" s="35"/>
      <c r="AJV394" s="35"/>
      <c r="AJW394" s="35"/>
      <c r="AJX394" s="35"/>
      <c r="AJY394" s="35"/>
      <c r="AJZ394" s="35"/>
      <c r="AKA394" s="35"/>
      <c r="AKB394" s="35"/>
      <c r="AKC394" s="35"/>
      <c r="AKD394" s="35"/>
      <c r="AKE394" s="35"/>
      <c r="AKF394" s="35"/>
      <c r="AKG394" s="35"/>
      <c r="AKH394" s="35"/>
      <c r="AKI394" s="35"/>
      <c r="AKJ394" s="35"/>
      <c r="AKK394" s="35"/>
      <c r="AKL394" s="35"/>
      <c r="AKM394" s="35"/>
      <c r="AKN394" s="35"/>
      <c r="AKO394" s="35"/>
      <c r="AKP394" s="35"/>
      <c r="AKQ394" s="35"/>
      <c r="AKR394" s="35"/>
      <c r="AKS394" s="35"/>
      <c r="AKT394" s="35"/>
      <c r="AKU394" s="35"/>
      <c r="AKV394" s="35"/>
      <c r="AKW394" s="35"/>
      <c r="AKX394" s="35"/>
      <c r="AKY394" s="35"/>
      <c r="AKZ394" s="35"/>
      <c r="ALA394" s="35"/>
      <c r="ALB394" s="35"/>
      <c r="ALC394" s="35"/>
      <c r="ALD394" s="35"/>
      <c r="ALE394" s="35"/>
      <c r="ALF394" s="35"/>
      <c r="ALG394" s="35"/>
      <c r="ALH394" s="35"/>
      <c r="ALI394" s="35"/>
      <c r="ALJ394" s="35"/>
      <c r="ALK394" s="35"/>
      <c r="ALL394" s="35"/>
      <c r="ALM394" s="35"/>
      <c r="ALN394" s="35"/>
      <c r="ALO394" s="35"/>
      <c r="ALP394" s="35"/>
      <c r="ALQ394" s="35"/>
      <c r="ALR394" s="35"/>
      <c r="ALS394" s="35"/>
      <c r="ALT394" s="35"/>
      <c r="ALU394" s="35"/>
      <c r="ALV394" s="35"/>
      <c r="ALW394" s="35"/>
      <c r="ALX394" s="35"/>
      <c r="ALY394" s="35"/>
      <c r="ALZ394" s="35"/>
      <c r="AMA394" s="35"/>
    </row>
    <row r="395" spans="14:1015">
      <c r="N395" s="3">
        <f>Y395*info!T$4+AC395*info!T$5+AG395*info!T$6+AK395*info!T$7+N394</f>
        <v>14.312999999999978</v>
      </c>
      <c r="P395" s="45">
        <v>355</v>
      </c>
      <c r="Q395" s="131"/>
      <c r="R395" s="131"/>
      <c r="S395" s="161">
        <f t="shared" si="189"/>
        <v>7.0343083003952589E-2</v>
      </c>
      <c r="T395" s="169">
        <f>AA394*$AA$30*$AA$34*(1-$AA$32)+AE394*$AE$30*$AE$34*(1-$AE$32)+AI394*$AI$30*$AI$34*(1-$AI$32)+AM394*$AM$30*$AM$34*(1-$AM$32)+AQ394*$AQ$30*$AQ$34*(1-$AQ$32)+AU394*$AU$30*$AU$34*(1-$AU$32)+Q395-R395+AW394+AX394+Advance!G369</f>
        <v>0.71040000000000025</v>
      </c>
      <c r="U395" s="132">
        <f t="shared" si="198"/>
        <v>0</v>
      </c>
      <c r="V395" s="165">
        <f t="shared" si="177"/>
        <v>0.71040000000000025</v>
      </c>
      <c r="W395" s="166">
        <f t="shared" si="190"/>
        <v>27.648</v>
      </c>
      <c r="X395" s="49"/>
      <c r="Y395" s="42">
        <f t="shared" si="169"/>
        <v>0</v>
      </c>
      <c r="Z395" s="46">
        <f t="shared" si="191"/>
        <v>0</v>
      </c>
      <c r="AA395" s="47">
        <f t="shared" si="178"/>
        <v>50</v>
      </c>
      <c r="AB395" s="48">
        <f t="shared" si="179"/>
        <v>0.71040000000000025</v>
      </c>
      <c r="AC395" s="49">
        <f t="shared" si="180"/>
        <v>0</v>
      </c>
      <c r="AD395" s="46">
        <f t="shared" si="192"/>
        <v>0</v>
      </c>
      <c r="AE395" s="46">
        <f t="shared" si="181"/>
        <v>100</v>
      </c>
      <c r="AF395" s="50">
        <f t="shared" si="170"/>
        <v>0.71040000000000025</v>
      </c>
      <c r="AG395" s="42">
        <f t="shared" si="193"/>
        <v>5</v>
      </c>
      <c r="AH395" s="46">
        <f t="shared" si="194"/>
        <v>-5</v>
      </c>
      <c r="AI395" s="46">
        <f t="shared" si="182"/>
        <v>200</v>
      </c>
      <c r="AJ395" s="50">
        <f t="shared" si="171"/>
        <v>0.59040000000000026</v>
      </c>
      <c r="AK395" s="42">
        <f t="shared" si="183"/>
        <v>16</v>
      </c>
      <c r="AL395" s="46">
        <f t="shared" si="195"/>
        <v>-12</v>
      </c>
      <c r="AM395" s="46">
        <f t="shared" si="184"/>
        <v>593</v>
      </c>
      <c r="AN395" s="50">
        <f t="shared" si="172"/>
        <v>1.4400000000000301E-2</v>
      </c>
      <c r="AO395" s="42">
        <f t="shared" si="185"/>
        <v>0</v>
      </c>
      <c r="AP395" s="46">
        <f t="shared" si="196"/>
        <v>0</v>
      </c>
      <c r="AQ395" s="46">
        <f t="shared" si="186"/>
        <v>0</v>
      </c>
      <c r="AR395" s="50">
        <f t="shared" si="173"/>
        <v>1.4400000000000301E-2</v>
      </c>
      <c r="AS395" s="42">
        <f t="shared" si="187"/>
        <v>0</v>
      </c>
      <c r="AT395" s="46">
        <f t="shared" si="197"/>
        <v>0</v>
      </c>
      <c r="AU395" s="46">
        <f t="shared" si="188"/>
        <v>0</v>
      </c>
      <c r="AV395" s="51">
        <f t="shared" si="174"/>
        <v>1.4400000000000301E-2</v>
      </c>
      <c r="AW395" s="42">
        <f t="shared" si="175"/>
        <v>0</v>
      </c>
      <c r="AX395" s="43">
        <f t="shared" si="176"/>
        <v>1.4400000000000301E-2</v>
      </c>
      <c r="AY395" s="42">
        <f t="shared" si="199"/>
        <v>943</v>
      </c>
      <c r="AZ395" s="52">
        <f t="shared" si="200"/>
        <v>27.648</v>
      </c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  <c r="QN395" s="35"/>
      <c r="QO395" s="35"/>
      <c r="QP395" s="35"/>
      <c r="QQ395" s="35"/>
      <c r="QR395" s="35"/>
      <c r="QS395" s="35"/>
      <c r="QT395" s="35"/>
      <c r="QU395" s="35"/>
      <c r="QV395" s="35"/>
      <c r="QW395" s="35"/>
      <c r="QX395" s="35"/>
      <c r="QY395" s="35"/>
      <c r="QZ395" s="35"/>
      <c r="RA395" s="35"/>
      <c r="RB395" s="35"/>
      <c r="RC395" s="35"/>
      <c r="RD395" s="35"/>
      <c r="RE395" s="35"/>
      <c r="RF395" s="35"/>
      <c r="RG395" s="35"/>
      <c r="RH395" s="35"/>
      <c r="RI395" s="35"/>
      <c r="RJ395" s="35"/>
      <c r="RK395" s="35"/>
      <c r="RL395" s="35"/>
      <c r="RM395" s="35"/>
      <c r="RN395" s="35"/>
      <c r="RO395" s="35"/>
      <c r="RP395" s="35"/>
      <c r="RQ395" s="35"/>
      <c r="RR395" s="35"/>
      <c r="RS395" s="35"/>
      <c r="RT395" s="35"/>
      <c r="RU395" s="35"/>
      <c r="RV395" s="35"/>
      <c r="RW395" s="35"/>
      <c r="RX395" s="35"/>
      <c r="RY395" s="35"/>
      <c r="RZ395" s="35"/>
      <c r="SA395" s="35"/>
      <c r="SB395" s="35"/>
      <c r="SC395" s="35"/>
      <c r="SD395" s="35"/>
      <c r="SE395" s="35"/>
      <c r="SF395" s="35"/>
      <c r="SG395" s="35"/>
      <c r="SH395" s="35"/>
      <c r="SI395" s="35"/>
      <c r="SJ395" s="35"/>
      <c r="SK395" s="35"/>
      <c r="SL395" s="35"/>
      <c r="SM395" s="35"/>
      <c r="SN395" s="35"/>
      <c r="SO395" s="35"/>
      <c r="SP395" s="35"/>
      <c r="SQ395" s="35"/>
      <c r="SR395" s="35"/>
      <c r="SS395" s="35"/>
      <c r="ST395" s="35"/>
      <c r="SU395" s="35"/>
      <c r="SV395" s="35"/>
      <c r="SW395" s="35"/>
      <c r="SX395" s="35"/>
      <c r="SY395" s="35"/>
      <c r="SZ395" s="35"/>
      <c r="TA395" s="35"/>
      <c r="TB395" s="35"/>
      <c r="TC395" s="35"/>
      <c r="TD395" s="35"/>
      <c r="TE395" s="35"/>
      <c r="TF395" s="35"/>
      <c r="TG395" s="35"/>
      <c r="TH395" s="35"/>
      <c r="TI395" s="35"/>
      <c r="TJ395" s="35"/>
      <c r="TK395" s="35"/>
      <c r="TL395" s="35"/>
      <c r="TM395" s="35"/>
      <c r="TN395" s="35"/>
      <c r="TO395" s="35"/>
      <c r="TP395" s="35"/>
      <c r="TQ395" s="35"/>
      <c r="TR395" s="35"/>
      <c r="TS395" s="35"/>
      <c r="TT395" s="35"/>
      <c r="TU395" s="35"/>
      <c r="TV395" s="35"/>
      <c r="TW395" s="35"/>
      <c r="TX395" s="35"/>
      <c r="TY395" s="35"/>
      <c r="TZ395" s="35"/>
      <c r="UA395" s="35"/>
      <c r="UB395" s="35"/>
      <c r="UC395" s="35"/>
      <c r="UD395" s="35"/>
      <c r="UE395" s="35"/>
      <c r="UF395" s="35"/>
      <c r="UG395" s="35"/>
      <c r="UH395" s="35"/>
      <c r="UI395" s="35"/>
      <c r="UJ395" s="35"/>
      <c r="UK395" s="35"/>
      <c r="UL395" s="35"/>
      <c r="UM395" s="35"/>
      <c r="UN395" s="35"/>
      <c r="UO395" s="35"/>
      <c r="UP395" s="35"/>
      <c r="UQ395" s="35"/>
      <c r="UR395" s="35"/>
      <c r="US395" s="35"/>
      <c r="UT395" s="35"/>
      <c r="UU395" s="35"/>
      <c r="UV395" s="35"/>
      <c r="UW395" s="35"/>
      <c r="UX395" s="35"/>
      <c r="UY395" s="35"/>
      <c r="UZ395" s="35"/>
      <c r="VA395" s="35"/>
      <c r="VB395" s="35"/>
      <c r="VC395" s="35"/>
      <c r="VD395" s="35"/>
      <c r="VE395" s="35"/>
      <c r="VF395" s="35"/>
      <c r="VG395" s="35"/>
      <c r="VH395" s="35"/>
      <c r="VI395" s="35"/>
      <c r="VJ395" s="35"/>
      <c r="VK395" s="35"/>
      <c r="VL395" s="35"/>
      <c r="VM395" s="35"/>
      <c r="VN395" s="35"/>
      <c r="VO395" s="35"/>
      <c r="VP395" s="35"/>
      <c r="VQ395" s="35"/>
      <c r="VR395" s="35"/>
      <c r="VS395" s="35"/>
      <c r="VT395" s="35"/>
      <c r="VU395" s="35"/>
      <c r="VV395" s="35"/>
      <c r="VW395" s="35"/>
      <c r="VX395" s="35"/>
      <c r="VY395" s="35"/>
      <c r="VZ395" s="35"/>
      <c r="WA395" s="35"/>
      <c r="WB395" s="35"/>
      <c r="WC395" s="35"/>
      <c r="WD395" s="35"/>
      <c r="WE395" s="35"/>
      <c r="WF395" s="35"/>
      <c r="WG395" s="35"/>
      <c r="WH395" s="35"/>
      <c r="WI395" s="35"/>
      <c r="WJ395" s="35"/>
      <c r="WK395" s="35"/>
      <c r="WL395" s="35"/>
      <c r="WM395" s="35"/>
      <c r="WN395" s="35"/>
      <c r="WO395" s="35"/>
      <c r="WP395" s="35"/>
      <c r="WQ395" s="35"/>
      <c r="WR395" s="35"/>
      <c r="WS395" s="35"/>
      <c r="WT395" s="35"/>
      <c r="WU395" s="35"/>
      <c r="WV395" s="35"/>
      <c r="WW395" s="35"/>
      <c r="WX395" s="35"/>
      <c r="WY395" s="35"/>
      <c r="WZ395" s="35"/>
      <c r="XA395" s="35"/>
      <c r="XB395" s="35"/>
      <c r="XC395" s="35"/>
      <c r="XD395" s="35"/>
      <c r="XE395" s="35"/>
      <c r="XF395" s="35"/>
      <c r="XG395" s="35"/>
      <c r="XH395" s="35"/>
      <c r="XI395" s="35"/>
      <c r="XJ395" s="35"/>
      <c r="XK395" s="35"/>
      <c r="XL395" s="35"/>
      <c r="XM395" s="35"/>
      <c r="XN395" s="35"/>
      <c r="XO395" s="35"/>
      <c r="XP395" s="35"/>
      <c r="XQ395" s="35"/>
      <c r="XR395" s="35"/>
      <c r="XS395" s="35"/>
      <c r="XT395" s="35"/>
      <c r="XU395" s="35"/>
      <c r="XV395" s="35"/>
      <c r="XW395" s="35"/>
      <c r="XX395" s="35"/>
      <c r="XY395" s="35"/>
      <c r="XZ395" s="35"/>
      <c r="YA395" s="35"/>
      <c r="YB395" s="35"/>
      <c r="YC395" s="35"/>
      <c r="YD395" s="35"/>
      <c r="YE395" s="35"/>
      <c r="YF395" s="35"/>
      <c r="YG395" s="35"/>
      <c r="YH395" s="35"/>
      <c r="YI395" s="35"/>
      <c r="YJ395" s="35"/>
      <c r="YK395" s="35"/>
      <c r="YL395" s="35"/>
      <c r="YM395" s="35"/>
      <c r="YN395" s="35"/>
      <c r="YO395" s="35"/>
      <c r="YP395" s="35"/>
      <c r="YQ395" s="35"/>
      <c r="YR395" s="35"/>
      <c r="YS395" s="35"/>
      <c r="YT395" s="35"/>
      <c r="YU395" s="35"/>
      <c r="YV395" s="35"/>
      <c r="YW395" s="35"/>
      <c r="YX395" s="35"/>
      <c r="YY395" s="35"/>
      <c r="YZ395" s="35"/>
      <c r="ZA395" s="35"/>
      <c r="ZB395" s="35"/>
      <c r="ZC395" s="35"/>
      <c r="ZD395" s="35"/>
      <c r="ZE395" s="35"/>
      <c r="ZF395" s="35"/>
      <c r="ZG395" s="35"/>
      <c r="ZH395" s="35"/>
      <c r="ZI395" s="35"/>
      <c r="ZJ395" s="35"/>
      <c r="ZK395" s="35"/>
      <c r="ZL395" s="35"/>
      <c r="ZM395" s="35"/>
      <c r="ZN395" s="35"/>
      <c r="ZO395" s="35"/>
      <c r="ZP395" s="35"/>
      <c r="ZQ395" s="35"/>
      <c r="ZR395" s="35"/>
      <c r="ZS395" s="35"/>
      <c r="ZT395" s="35"/>
      <c r="ZU395" s="35"/>
      <c r="ZV395" s="35"/>
      <c r="ZW395" s="35"/>
      <c r="ZX395" s="35"/>
      <c r="ZY395" s="35"/>
      <c r="ZZ395" s="35"/>
      <c r="AAA395" s="35"/>
      <c r="AAB395" s="35"/>
      <c r="AAC395" s="35"/>
      <c r="AAD395" s="35"/>
      <c r="AAE395" s="35"/>
      <c r="AAF395" s="35"/>
      <c r="AAG395" s="35"/>
      <c r="AAH395" s="35"/>
      <c r="AAI395" s="35"/>
      <c r="AAJ395" s="35"/>
      <c r="AAK395" s="35"/>
      <c r="AAL395" s="35"/>
      <c r="AAM395" s="35"/>
      <c r="AAN395" s="35"/>
      <c r="AAO395" s="35"/>
      <c r="AAP395" s="35"/>
      <c r="AAQ395" s="35"/>
      <c r="AAR395" s="35"/>
      <c r="AAS395" s="35"/>
      <c r="AAT395" s="35"/>
      <c r="AAU395" s="35"/>
      <c r="AAV395" s="35"/>
      <c r="AAW395" s="35"/>
      <c r="AAX395" s="35"/>
      <c r="AAY395" s="35"/>
      <c r="AAZ395" s="35"/>
      <c r="ABA395" s="35"/>
      <c r="ABB395" s="35"/>
      <c r="ABC395" s="35"/>
      <c r="ABD395" s="35"/>
      <c r="ABE395" s="35"/>
      <c r="ABF395" s="35"/>
      <c r="ABG395" s="35"/>
      <c r="ABH395" s="35"/>
      <c r="ABI395" s="35"/>
      <c r="ABJ395" s="35"/>
      <c r="ABK395" s="35"/>
      <c r="ABL395" s="35"/>
      <c r="ABM395" s="35"/>
      <c r="ABN395" s="35"/>
      <c r="ABO395" s="35"/>
      <c r="ABP395" s="35"/>
      <c r="ABQ395" s="35"/>
      <c r="ABR395" s="35"/>
      <c r="ABS395" s="35"/>
      <c r="ABT395" s="35"/>
      <c r="ABU395" s="35"/>
      <c r="ABV395" s="35"/>
      <c r="ABW395" s="35"/>
      <c r="ABX395" s="35"/>
      <c r="ABY395" s="35"/>
      <c r="ABZ395" s="35"/>
      <c r="ACA395" s="35"/>
      <c r="ACB395" s="35"/>
      <c r="ACC395" s="35"/>
      <c r="ACD395" s="35"/>
      <c r="ACE395" s="35"/>
      <c r="ACF395" s="35"/>
      <c r="ACG395" s="35"/>
      <c r="ACH395" s="35"/>
      <c r="ACI395" s="35"/>
      <c r="ACJ395" s="35"/>
      <c r="ACK395" s="35"/>
      <c r="ACL395" s="35"/>
      <c r="ACM395" s="35"/>
      <c r="ACN395" s="35"/>
      <c r="ACO395" s="35"/>
      <c r="ACP395" s="35"/>
      <c r="ACQ395" s="35"/>
      <c r="ACR395" s="35"/>
      <c r="ACS395" s="35"/>
      <c r="ACT395" s="35"/>
      <c r="ACU395" s="35"/>
      <c r="ACV395" s="35"/>
      <c r="ACW395" s="35"/>
      <c r="ACX395" s="35"/>
      <c r="ACY395" s="35"/>
      <c r="ACZ395" s="35"/>
      <c r="ADA395" s="35"/>
      <c r="ADB395" s="35"/>
      <c r="ADC395" s="35"/>
      <c r="ADD395" s="35"/>
      <c r="ADE395" s="35"/>
      <c r="ADF395" s="35"/>
      <c r="ADG395" s="35"/>
      <c r="ADH395" s="35"/>
      <c r="ADI395" s="35"/>
      <c r="ADJ395" s="35"/>
      <c r="ADK395" s="35"/>
      <c r="ADL395" s="35"/>
      <c r="ADM395" s="35"/>
      <c r="ADN395" s="35"/>
      <c r="ADO395" s="35"/>
      <c r="ADP395" s="35"/>
      <c r="ADQ395" s="35"/>
      <c r="ADR395" s="35"/>
      <c r="ADS395" s="35"/>
      <c r="ADT395" s="35"/>
      <c r="ADU395" s="35"/>
      <c r="ADV395" s="35"/>
      <c r="ADW395" s="35"/>
      <c r="ADX395" s="35"/>
      <c r="ADY395" s="35"/>
      <c r="ADZ395" s="35"/>
      <c r="AEA395" s="35"/>
      <c r="AEB395" s="35"/>
      <c r="AEC395" s="35"/>
      <c r="AED395" s="35"/>
      <c r="AEE395" s="35"/>
      <c r="AEF395" s="35"/>
      <c r="AEG395" s="35"/>
      <c r="AEH395" s="35"/>
      <c r="AEI395" s="35"/>
      <c r="AEJ395" s="35"/>
      <c r="AEK395" s="35"/>
      <c r="AEL395" s="35"/>
      <c r="AEM395" s="35"/>
      <c r="AEN395" s="35"/>
      <c r="AEO395" s="35"/>
      <c r="AEP395" s="35"/>
      <c r="AEQ395" s="35"/>
      <c r="AER395" s="35"/>
      <c r="AES395" s="35"/>
      <c r="AET395" s="35"/>
      <c r="AEU395" s="35"/>
      <c r="AEV395" s="35"/>
      <c r="AEW395" s="35"/>
      <c r="AEX395" s="35"/>
      <c r="AEY395" s="35"/>
      <c r="AEZ395" s="35"/>
      <c r="AFA395" s="35"/>
      <c r="AFB395" s="35"/>
      <c r="AFC395" s="35"/>
      <c r="AFD395" s="35"/>
      <c r="AFE395" s="35"/>
      <c r="AFF395" s="35"/>
      <c r="AFG395" s="35"/>
      <c r="AFH395" s="35"/>
      <c r="AFI395" s="35"/>
      <c r="AFJ395" s="35"/>
      <c r="AFK395" s="35"/>
      <c r="AFL395" s="35"/>
      <c r="AFM395" s="35"/>
      <c r="AFN395" s="35"/>
      <c r="AFO395" s="35"/>
      <c r="AFP395" s="35"/>
      <c r="AFQ395" s="35"/>
      <c r="AFR395" s="35"/>
      <c r="AFS395" s="35"/>
      <c r="AFT395" s="35"/>
      <c r="AFU395" s="35"/>
      <c r="AFV395" s="35"/>
      <c r="AFW395" s="35"/>
      <c r="AFX395" s="35"/>
      <c r="AFY395" s="35"/>
      <c r="AFZ395" s="35"/>
      <c r="AGA395" s="35"/>
      <c r="AGB395" s="35"/>
      <c r="AGC395" s="35"/>
      <c r="AGD395" s="35"/>
      <c r="AGE395" s="35"/>
      <c r="AGF395" s="35"/>
      <c r="AGG395" s="35"/>
      <c r="AGH395" s="35"/>
      <c r="AGI395" s="35"/>
      <c r="AGJ395" s="35"/>
      <c r="AGK395" s="35"/>
      <c r="AGL395" s="35"/>
      <c r="AGM395" s="35"/>
      <c r="AGN395" s="35"/>
      <c r="AGO395" s="35"/>
      <c r="AGP395" s="35"/>
      <c r="AGQ395" s="35"/>
      <c r="AGR395" s="35"/>
      <c r="AGS395" s="35"/>
      <c r="AGT395" s="35"/>
      <c r="AGU395" s="35"/>
      <c r="AGV395" s="35"/>
      <c r="AGW395" s="35"/>
      <c r="AGX395" s="35"/>
      <c r="AGY395" s="35"/>
      <c r="AGZ395" s="35"/>
      <c r="AHA395" s="35"/>
      <c r="AHB395" s="35"/>
      <c r="AHC395" s="35"/>
      <c r="AHD395" s="35"/>
      <c r="AHE395" s="35"/>
      <c r="AHF395" s="35"/>
      <c r="AHG395" s="35"/>
      <c r="AHH395" s="35"/>
      <c r="AHI395" s="35"/>
      <c r="AHJ395" s="35"/>
      <c r="AHK395" s="35"/>
      <c r="AHL395" s="35"/>
      <c r="AHM395" s="35"/>
      <c r="AHN395" s="35"/>
      <c r="AHO395" s="35"/>
      <c r="AHP395" s="35"/>
      <c r="AHQ395" s="35"/>
      <c r="AHR395" s="35"/>
      <c r="AHS395" s="35"/>
      <c r="AHT395" s="35"/>
      <c r="AHU395" s="35"/>
      <c r="AHV395" s="35"/>
      <c r="AHW395" s="35"/>
      <c r="AHX395" s="35"/>
      <c r="AHY395" s="35"/>
      <c r="AHZ395" s="35"/>
      <c r="AIA395" s="35"/>
      <c r="AIB395" s="35"/>
      <c r="AIC395" s="35"/>
      <c r="AID395" s="35"/>
      <c r="AIE395" s="35"/>
      <c r="AIF395" s="35"/>
      <c r="AIG395" s="35"/>
      <c r="AIH395" s="35"/>
      <c r="AII395" s="35"/>
      <c r="AIJ395" s="35"/>
      <c r="AIK395" s="35"/>
      <c r="AIL395" s="35"/>
      <c r="AIM395" s="35"/>
      <c r="AIN395" s="35"/>
      <c r="AIO395" s="35"/>
      <c r="AIP395" s="35"/>
      <c r="AIQ395" s="35"/>
      <c r="AIR395" s="35"/>
      <c r="AIS395" s="35"/>
      <c r="AIT395" s="35"/>
      <c r="AIU395" s="35"/>
      <c r="AIV395" s="35"/>
      <c r="AIW395" s="35"/>
      <c r="AIX395" s="35"/>
      <c r="AIY395" s="35"/>
      <c r="AIZ395" s="35"/>
      <c r="AJA395" s="35"/>
      <c r="AJB395" s="35"/>
      <c r="AJC395" s="35"/>
      <c r="AJD395" s="35"/>
      <c r="AJE395" s="35"/>
      <c r="AJF395" s="35"/>
      <c r="AJG395" s="35"/>
      <c r="AJH395" s="35"/>
      <c r="AJI395" s="35"/>
      <c r="AJJ395" s="35"/>
      <c r="AJK395" s="35"/>
      <c r="AJL395" s="35"/>
      <c r="AJM395" s="35"/>
      <c r="AJN395" s="35"/>
      <c r="AJO395" s="35"/>
      <c r="AJP395" s="35"/>
      <c r="AJQ395" s="35"/>
      <c r="AJR395" s="35"/>
      <c r="AJS395" s="35"/>
      <c r="AJT395" s="35"/>
      <c r="AJU395" s="35"/>
      <c r="AJV395" s="35"/>
      <c r="AJW395" s="35"/>
      <c r="AJX395" s="35"/>
      <c r="AJY395" s="35"/>
      <c r="AJZ395" s="35"/>
      <c r="AKA395" s="35"/>
      <c r="AKB395" s="35"/>
      <c r="AKC395" s="35"/>
      <c r="AKD395" s="35"/>
      <c r="AKE395" s="35"/>
      <c r="AKF395" s="35"/>
      <c r="AKG395" s="35"/>
      <c r="AKH395" s="35"/>
      <c r="AKI395" s="35"/>
      <c r="AKJ395" s="35"/>
      <c r="AKK395" s="35"/>
      <c r="AKL395" s="35"/>
      <c r="AKM395" s="35"/>
      <c r="AKN395" s="35"/>
      <c r="AKO395" s="35"/>
      <c r="AKP395" s="35"/>
      <c r="AKQ395" s="35"/>
      <c r="AKR395" s="35"/>
      <c r="AKS395" s="35"/>
      <c r="AKT395" s="35"/>
      <c r="AKU395" s="35"/>
      <c r="AKV395" s="35"/>
      <c r="AKW395" s="35"/>
      <c r="AKX395" s="35"/>
      <c r="AKY395" s="35"/>
      <c r="AKZ395" s="35"/>
      <c r="ALA395" s="35"/>
      <c r="ALB395" s="35"/>
      <c r="ALC395" s="35"/>
      <c r="ALD395" s="35"/>
      <c r="ALE395" s="35"/>
      <c r="ALF395" s="35"/>
      <c r="ALG395" s="35"/>
      <c r="ALH395" s="35"/>
      <c r="ALI395" s="35"/>
      <c r="ALJ395" s="35"/>
      <c r="ALK395" s="35"/>
      <c r="ALL395" s="35"/>
      <c r="ALM395" s="35"/>
      <c r="ALN395" s="35"/>
      <c r="ALO395" s="35"/>
      <c r="ALP395" s="35"/>
      <c r="ALQ395" s="35"/>
      <c r="ALR395" s="35"/>
      <c r="ALS395" s="35"/>
      <c r="ALT395" s="35"/>
      <c r="ALU395" s="35"/>
      <c r="ALV395" s="35"/>
      <c r="ALW395" s="35"/>
      <c r="ALX395" s="35"/>
      <c r="ALY395" s="35"/>
      <c r="ALZ395" s="35"/>
      <c r="AMA395" s="35"/>
    </row>
    <row r="396" spans="14:1015">
      <c r="N396" s="3">
        <f>Y396*info!T$4+AC396*info!T$5+AG396*info!T$6+AK396*info!T$7+N395</f>
        <v>14.384999999999977</v>
      </c>
      <c r="P396" s="45">
        <v>356</v>
      </c>
      <c r="Q396" s="131"/>
      <c r="R396" s="131"/>
      <c r="S396" s="161">
        <f t="shared" si="189"/>
        <v>7.0670355731225321E-2</v>
      </c>
      <c r="T396" s="169">
        <f>AA395*$AA$30*$AA$34*(1-$AA$32)+AE395*$AE$30*$AE$34*(1-$AE$32)+AI395*$AI$30*$AI$34*(1-$AI$32)+AM395*$AM$30*$AM$34*(1-$AM$32)+AQ395*$AQ$30*$AQ$34*(1-$AQ$32)+AU395*$AU$30*$AU$34*(1-$AU$32)+Q396-R396+AW395+AX395+Advance!G370</f>
        <v>0.70560000000000023</v>
      </c>
      <c r="U396" s="132">
        <f t="shared" si="198"/>
        <v>0</v>
      </c>
      <c r="V396" s="165">
        <f t="shared" si="177"/>
        <v>0.70560000000000023</v>
      </c>
      <c r="W396" s="166">
        <f t="shared" si="190"/>
        <v>27.827999999999999</v>
      </c>
      <c r="X396" s="49"/>
      <c r="Y396" s="42">
        <f t="shared" si="169"/>
        <v>0</v>
      </c>
      <c r="Z396" s="46">
        <f t="shared" si="191"/>
        <v>0</v>
      </c>
      <c r="AA396" s="47">
        <f t="shared" si="178"/>
        <v>50</v>
      </c>
      <c r="AB396" s="48">
        <f t="shared" si="179"/>
        <v>0.70560000000000023</v>
      </c>
      <c r="AC396" s="49">
        <f t="shared" si="180"/>
        <v>0</v>
      </c>
      <c r="AD396" s="46">
        <f t="shared" si="192"/>
        <v>0</v>
      </c>
      <c r="AE396" s="46">
        <f t="shared" si="181"/>
        <v>100</v>
      </c>
      <c r="AF396" s="50">
        <f t="shared" si="170"/>
        <v>0.70560000000000023</v>
      </c>
      <c r="AG396" s="42">
        <f t="shared" si="193"/>
        <v>4</v>
      </c>
      <c r="AH396" s="46">
        <f t="shared" si="194"/>
        <v>-4</v>
      </c>
      <c r="AI396" s="46">
        <f t="shared" si="182"/>
        <v>200</v>
      </c>
      <c r="AJ396" s="50">
        <f t="shared" si="171"/>
        <v>0.60960000000000025</v>
      </c>
      <c r="AK396" s="42">
        <f t="shared" si="183"/>
        <v>16</v>
      </c>
      <c r="AL396" s="46">
        <f t="shared" si="195"/>
        <v>-11</v>
      </c>
      <c r="AM396" s="46">
        <f t="shared" si="184"/>
        <v>598</v>
      </c>
      <c r="AN396" s="50">
        <f t="shared" si="172"/>
        <v>3.3600000000000296E-2</v>
      </c>
      <c r="AO396" s="42">
        <f t="shared" si="185"/>
        <v>0</v>
      </c>
      <c r="AP396" s="46">
        <f t="shared" si="196"/>
        <v>0</v>
      </c>
      <c r="AQ396" s="46">
        <f t="shared" si="186"/>
        <v>0</v>
      </c>
      <c r="AR396" s="50">
        <f t="shared" si="173"/>
        <v>3.3600000000000296E-2</v>
      </c>
      <c r="AS396" s="42">
        <f t="shared" si="187"/>
        <v>0</v>
      </c>
      <c r="AT396" s="46">
        <f t="shared" si="197"/>
        <v>0</v>
      </c>
      <c r="AU396" s="46">
        <f t="shared" si="188"/>
        <v>0</v>
      </c>
      <c r="AV396" s="51">
        <f t="shared" si="174"/>
        <v>3.3600000000000296E-2</v>
      </c>
      <c r="AW396" s="42">
        <f t="shared" si="175"/>
        <v>0</v>
      </c>
      <c r="AX396" s="43">
        <f t="shared" si="176"/>
        <v>3.3600000000000296E-2</v>
      </c>
      <c r="AY396" s="42">
        <f t="shared" si="199"/>
        <v>948</v>
      </c>
      <c r="AZ396" s="52">
        <f t="shared" si="200"/>
        <v>27.827999999999999</v>
      </c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  <c r="QN396" s="35"/>
      <c r="QO396" s="35"/>
      <c r="QP396" s="35"/>
      <c r="QQ396" s="35"/>
      <c r="QR396" s="35"/>
      <c r="QS396" s="35"/>
      <c r="QT396" s="35"/>
      <c r="QU396" s="35"/>
      <c r="QV396" s="35"/>
      <c r="QW396" s="35"/>
      <c r="QX396" s="35"/>
      <c r="QY396" s="35"/>
      <c r="QZ396" s="35"/>
      <c r="RA396" s="35"/>
      <c r="RB396" s="35"/>
      <c r="RC396" s="35"/>
      <c r="RD396" s="35"/>
      <c r="RE396" s="35"/>
      <c r="RF396" s="35"/>
      <c r="RG396" s="35"/>
      <c r="RH396" s="35"/>
      <c r="RI396" s="35"/>
      <c r="RJ396" s="35"/>
      <c r="RK396" s="35"/>
      <c r="RL396" s="35"/>
      <c r="RM396" s="35"/>
      <c r="RN396" s="35"/>
      <c r="RO396" s="35"/>
      <c r="RP396" s="35"/>
      <c r="RQ396" s="35"/>
      <c r="RR396" s="35"/>
      <c r="RS396" s="35"/>
      <c r="RT396" s="35"/>
      <c r="RU396" s="35"/>
      <c r="RV396" s="35"/>
      <c r="RW396" s="35"/>
      <c r="RX396" s="35"/>
      <c r="RY396" s="35"/>
      <c r="RZ396" s="35"/>
      <c r="SA396" s="35"/>
      <c r="SB396" s="35"/>
      <c r="SC396" s="35"/>
      <c r="SD396" s="35"/>
      <c r="SE396" s="35"/>
      <c r="SF396" s="35"/>
      <c r="SG396" s="35"/>
      <c r="SH396" s="35"/>
      <c r="SI396" s="35"/>
      <c r="SJ396" s="35"/>
      <c r="SK396" s="35"/>
      <c r="SL396" s="35"/>
      <c r="SM396" s="35"/>
      <c r="SN396" s="35"/>
      <c r="SO396" s="35"/>
      <c r="SP396" s="35"/>
      <c r="SQ396" s="35"/>
      <c r="SR396" s="35"/>
      <c r="SS396" s="35"/>
      <c r="ST396" s="35"/>
      <c r="SU396" s="35"/>
      <c r="SV396" s="35"/>
      <c r="SW396" s="35"/>
      <c r="SX396" s="35"/>
      <c r="SY396" s="35"/>
      <c r="SZ396" s="35"/>
      <c r="TA396" s="35"/>
      <c r="TB396" s="35"/>
      <c r="TC396" s="35"/>
      <c r="TD396" s="35"/>
      <c r="TE396" s="35"/>
      <c r="TF396" s="35"/>
      <c r="TG396" s="35"/>
      <c r="TH396" s="35"/>
      <c r="TI396" s="35"/>
      <c r="TJ396" s="35"/>
      <c r="TK396" s="35"/>
      <c r="TL396" s="35"/>
      <c r="TM396" s="35"/>
      <c r="TN396" s="35"/>
      <c r="TO396" s="35"/>
      <c r="TP396" s="35"/>
      <c r="TQ396" s="35"/>
      <c r="TR396" s="35"/>
      <c r="TS396" s="35"/>
      <c r="TT396" s="35"/>
      <c r="TU396" s="35"/>
      <c r="TV396" s="35"/>
      <c r="TW396" s="35"/>
      <c r="TX396" s="35"/>
      <c r="TY396" s="35"/>
      <c r="TZ396" s="35"/>
      <c r="UA396" s="35"/>
      <c r="UB396" s="35"/>
      <c r="UC396" s="35"/>
      <c r="UD396" s="35"/>
      <c r="UE396" s="35"/>
      <c r="UF396" s="35"/>
      <c r="UG396" s="35"/>
      <c r="UH396" s="35"/>
      <c r="UI396" s="35"/>
      <c r="UJ396" s="35"/>
      <c r="UK396" s="35"/>
      <c r="UL396" s="35"/>
      <c r="UM396" s="35"/>
      <c r="UN396" s="35"/>
      <c r="UO396" s="35"/>
      <c r="UP396" s="35"/>
      <c r="UQ396" s="35"/>
      <c r="UR396" s="35"/>
      <c r="US396" s="35"/>
      <c r="UT396" s="35"/>
      <c r="UU396" s="35"/>
      <c r="UV396" s="35"/>
      <c r="UW396" s="35"/>
      <c r="UX396" s="35"/>
      <c r="UY396" s="35"/>
      <c r="UZ396" s="35"/>
      <c r="VA396" s="35"/>
      <c r="VB396" s="35"/>
      <c r="VC396" s="35"/>
      <c r="VD396" s="35"/>
      <c r="VE396" s="35"/>
      <c r="VF396" s="35"/>
      <c r="VG396" s="35"/>
      <c r="VH396" s="35"/>
      <c r="VI396" s="35"/>
      <c r="VJ396" s="35"/>
      <c r="VK396" s="35"/>
      <c r="VL396" s="35"/>
      <c r="VM396" s="35"/>
      <c r="VN396" s="35"/>
      <c r="VO396" s="35"/>
      <c r="VP396" s="35"/>
      <c r="VQ396" s="35"/>
      <c r="VR396" s="35"/>
      <c r="VS396" s="35"/>
      <c r="VT396" s="35"/>
      <c r="VU396" s="35"/>
      <c r="VV396" s="35"/>
      <c r="VW396" s="35"/>
      <c r="VX396" s="35"/>
      <c r="VY396" s="35"/>
      <c r="VZ396" s="35"/>
      <c r="WA396" s="35"/>
      <c r="WB396" s="35"/>
      <c r="WC396" s="35"/>
      <c r="WD396" s="35"/>
      <c r="WE396" s="35"/>
      <c r="WF396" s="35"/>
      <c r="WG396" s="35"/>
      <c r="WH396" s="35"/>
      <c r="WI396" s="35"/>
      <c r="WJ396" s="35"/>
      <c r="WK396" s="35"/>
      <c r="WL396" s="35"/>
      <c r="WM396" s="35"/>
      <c r="WN396" s="35"/>
      <c r="WO396" s="35"/>
      <c r="WP396" s="35"/>
      <c r="WQ396" s="35"/>
      <c r="WR396" s="35"/>
      <c r="WS396" s="35"/>
      <c r="WT396" s="35"/>
      <c r="WU396" s="35"/>
      <c r="WV396" s="35"/>
      <c r="WW396" s="35"/>
      <c r="WX396" s="35"/>
      <c r="WY396" s="35"/>
      <c r="WZ396" s="35"/>
      <c r="XA396" s="35"/>
      <c r="XB396" s="35"/>
      <c r="XC396" s="35"/>
      <c r="XD396" s="35"/>
      <c r="XE396" s="35"/>
      <c r="XF396" s="35"/>
      <c r="XG396" s="35"/>
      <c r="XH396" s="35"/>
      <c r="XI396" s="35"/>
      <c r="XJ396" s="35"/>
      <c r="XK396" s="35"/>
      <c r="XL396" s="35"/>
      <c r="XM396" s="35"/>
      <c r="XN396" s="35"/>
      <c r="XO396" s="35"/>
      <c r="XP396" s="35"/>
      <c r="XQ396" s="35"/>
      <c r="XR396" s="35"/>
      <c r="XS396" s="35"/>
      <c r="XT396" s="35"/>
      <c r="XU396" s="35"/>
      <c r="XV396" s="35"/>
      <c r="XW396" s="35"/>
      <c r="XX396" s="35"/>
      <c r="XY396" s="35"/>
      <c r="XZ396" s="35"/>
      <c r="YA396" s="35"/>
      <c r="YB396" s="35"/>
      <c r="YC396" s="35"/>
      <c r="YD396" s="35"/>
      <c r="YE396" s="35"/>
      <c r="YF396" s="35"/>
      <c r="YG396" s="35"/>
      <c r="YH396" s="35"/>
      <c r="YI396" s="35"/>
      <c r="YJ396" s="35"/>
      <c r="YK396" s="35"/>
      <c r="YL396" s="35"/>
      <c r="YM396" s="35"/>
      <c r="YN396" s="35"/>
      <c r="YO396" s="35"/>
      <c r="YP396" s="35"/>
      <c r="YQ396" s="35"/>
      <c r="YR396" s="35"/>
      <c r="YS396" s="35"/>
      <c r="YT396" s="35"/>
      <c r="YU396" s="35"/>
      <c r="YV396" s="35"/>
      <c r="YW396" s="35"/>
      <c r="YX396" s="35"/>
      <c r="YY396" s="35"/>
      <c r="YZ396" s="35"/>
      <c r="ZA396" s="35"/>
      <c r="ZB396" s="35"/>
      <c r="ZC396" s="35"/>
      <c r="ZD396" s="35"/>
      <c r="ZE396" s="35"/>
      <c r="ZF396" s="35"/>
      <c r="ZG396" s="35"/>
      <c r="ZH396" s="35"/>
      <c r="ZI396" s="35"/>
      <c r="ZJ396" s="35"/>
      <c r="ZK396" s="35"/>
      <c r="ZL396" s="35"/>
      <c r="ZM396" s="35"/>
      <c r="ZN396" s="35"/>
      <c r="ZO396" s="35"/>
      <c r="ZP396" s="35"/>
      <c r="ZQ396" s="35"/>
      <c r="ZR396" s="35"/>
      <c r="ZS396" s="35"/>
      <c r="ZT396" s="35"/>
      <c r="ZU396" s="35"/>
      <c r="ZV396" s="35"/>
      <c r="ZW396" s="35"/>
      <c r="ZX396" s="35"/>
      <c r="ZY396" s="35"/>
      <c r="ZZ396" s="35"/>
      <c r="AAA396" s="35"/>
      <c r="AAB396" s="35"/>
      <c r="AAC396" s="35"/>
      <c r="AAD396" s="35"/>
      <c r="AAE396" s="35"/>
      <c r="AAF396" s="35"/>
      <c r="AAG396" s="35"/>
      <c r="AAH396" s="35"/>
      <c r="AAI396" s="35"/>
      <c r="AAJ396" s="35"/>
      <c r="AAK396" s="35"/>
      <c r="AAL396" s="35"/>
      <c r="AAM396" s="35"/>
      <c r="AAN396" s="35"/>
      <c r="AAO396" s="35"/>
      <c r="AAP396" s="35"/>
      <c r="AAQ396" s="35"/>
      <c r="AAR396" s="35"/>
      <c r="AAS396" s="35"/>
      <c r="AAT396" s="35"/>
      <c r="AAU396" s="35"/>
      <c r="AAV396" s="35"/>
      <c r="AAW396" s="35"/>
      <c r="AAX396" s="35"/>
      <c r="AAY396" s="35"/>
      <c r="AAZ396" s="35"/>
      <c r="ABA396" s="35"/>
      <c r="ABB396" s="35"/>
      <c r="ABC396" s="35"/>
      <c r="ABD396" s="35"/>
      <c r="ABE396" s="35"/>
      <c r="ABF396" s="35"/>
      <c r="ABG396" s="35"/>
      <c r="ABH396" s="35"/>
      <c r="ABI396" s="35"/>
      <c r="ABJ396" s="35"/>
      <c r="ABK396" s="35"/>
      <c r="ABL396" s="35"/>
      <c r="ABM396" s="35"/>
      <c r="ABN396" s="35"/>
      <c r="ABO396" s="35"/>
      <c r="ABP396" s="35"/>
      <c r="ABQ396" s="35"/>
      <c r="ABR396" s="35"/>
      <c r="ABS396" s="35"/>
      <c r="ABT396" s="35"/>
      <c r="ABU396" s="35"/>
      <c r="ABV396" s="35"/>
      <c r="ABW396" s="35"/>
      <c r="ABX396" s="35"/>
      <c r="ABY396" s="35"/>
      <c r="ABZ396" s="35"/>
      <c r="ACA396" s="35"/>
      <c r="ACB396" s="35"/>
      <c r="ACC396" s="35"/>
      <c r="ACD396" s="35"/>
      <c r="ACE396" s="35"/>
      <c r="ACF396" s="35"/>
      <c r="ACG396" s="35"/>
      <c r="ACH396" s="35"/>
      <c r="ACI396" s="35"/>
      <c r="ACJ396" s="35"/>
      <c r="ACK396" s="35"/>
      <c r="ACL396" s="35"/>
      <c r="ACM396" s="35"/>
      <c r="ACN396" s="35"/>
      <c r="ACO396" s="35"/>
      <c r="ACP396" s="35"/>
      <c r="ACQ396" s="35"/>
      <c r="ACR396" s="35"/>
      <c r="ACS396" s="35"/>
      <c r="ACT396" s="35"/>
      <c r="ACU396" s="35"/>
      <c r="ACV396" s="35"/>
      <c r="ACW396" s="35"/>
      <c r="ACX396" s="35"/>
      <c r="ACY396" s="35"/>
      <c r="ACZ396" s="35"/>
      <c r="ADA396" s="35"/>
      <c r="ADB396" s="35"/>
      <c r="ADC396" s="35"/>
      <c r="ADD396" s="35"/>
      <c r="ADE396" s="35"/>
      <c r="ADF396" s="35"/>
      <c r="ADG396" s="35"/>
      <c r="ADH396" s="35"/>
      <c r="ADI396" s="35"/>
      <c r="ADJ396" s="35"/>
      <c r="ADK396" s="35"/>
      <c r="ADL396" s="35"/>
      <c r="ADM396" s="35"/>
      <c r="ADN396" s="35"/>
      <c r="ADO396" s="35"/>
      <c r="ADP396" s="35"/>
      <c r="ADQ396" s="35"/>
      <c r="ADR396" s="35"/>
      <c r="ADS396" s="35"/>
      <c r="ADT396" s="35"/>
      <c r="ADU396" s="35"/>
      <c r="ADV396" s="35"/>
      <c r="ADW396" s="35"/>
      <c r="ADX396" s="35"/>
      <c r="ADY396" s="35"/>
      <c r="ADZ396" s="35"/>
      <c r="AEA396" s="35"/>
      <c r="AEB396" s="35"/>
      <c r="AEC396" s="35"/>
      <c r="AED396" s="35"/>
      <c r="AEE396" s="35"/>
      <c r="AEF396" s="35"/>
      <c r="AEG396" s="35"/>
      <c r="AEH396" s="35"/>
      <c r="AEI396" s="35"/>
      <c r="AEJ396" s="35"/>
      <c r="AEK396" s="35"/>
      <c r="AEL396" s="35"/>
      <c r="AEM396" s="35"/>
      <c r="AEN396" s="35"/>
      <c r="AEO396" s="35"/>
      <c r="AEP396" s="35"/>
      <c r="AEQ396" s="35"/>
      <c r="AER396" s="35"/>
      <c r="AES396" s="35"/>
      <c r="AET396" s="35"/>
      <c r="AEU396" s="35"/>
      <c r="AEV396" s="35"/>
      <c r="AEW396" s="35"/>
      <c r="AEX396" s="35"/>
      <c r="AEY396" s="35"/>
      <c r="AEZ396" s="35"/>
      <c r="AFA396" s="35"/>
      <c r="AFB396" s="35"/>
      <c r="AFC396" s="35"/>
      <c r="AFD396" s="35"/>
      <c r="AFE396" s="35"/>
      <c r="AFF396" s="35"/>
      <c r="AFG396" s="35"/>
      <c r="AFH396" s="35"/>
      <c r="AFI396" s="35"/>
      <c r="AFJ396" s="35"/>
      <c r="AFK396" s="35"/>
      <c r="AFL396" s="35"/>
      <c r="AFM396" s="35"/>
      <c r="AFN396" s="35"/>
      <c r="AFO396" s="35"/>
      <c r="AFP396" s="35"/>
      <c r="AFQ396" s="35"/>
      <c r="AFR396" s="35"/>
      <c r="AFS396" s="35"/>
      <c r="AFT396" s="35"/>
      <c r="AFU396" s="35"/>
      <c r="AFV396" s="35"/>
      <c r="AFW396" s="35"/>
      <c r="AFX396" s="35"/>
      <c r="AFY396" s="35"/>
      <c r="AFZ396" s="35"/>
      <c r="AGA396" s="35"/>
      <c r="AGB396" s="35"/>
      <c r="AGC396" s="35"/>
      <c r="AGD396" s="35"/>
      <c r="AGE396" s="35"/>
      <c r="AGF396" s="35"/>
      <c r="AGG396" s="35"/>
      <c r="AGH396" s="35"/>
      <c r="AGI396" s="35"/>
      <c r="AGJ396" s="35"/>
      <c r="AGK396" s="35"/>
      <c r="AGL396" s="35"/>
      <c r="AGM396" s="35"/>
      <c r="AGN396" s="35"/>
      <c r="AGO396" s="35"/>
      <c r="AGP396" s="35"/>
      <c r="AGQ396" s="35"/>
      <c r="AGR396" s="35"/>
      <c r="AGS396" s="35"/>
      <c r="AGT396" s="35"/>
      <c r="AGU396" s="35"/>
      <c r="AGV396" s="35"/>
      <c r="AGW396" s="35"/>
      <c r="AGX396" s="35"/>
      <c r="AGY396" s="35"/>
      <c r="AGZ396" s="35"/>
      <c r="AHA396" s="35"/>
      <c r="AHB396" s="35"/>
      <c r="AHC396" s="35"/>
      <c r="AHD396" s="35"/>
      <c r="AHE396" s="35"/>
      <c r="AHF396" s="35"/>
      <c r="AHG396" s="35"/>
      <c r="AHH396" s="35"/>
      <c r="AHI396" s="35"/>
      <c r="AHJ396" s="35"/>
      <c r="AHK396" s="35"/>
      <c r="AHL396" s="35"/>
      <c r="AHM396" s="35"/>
      <c r="AHN396" s="35"/>
      <c r="AHO396" s="35"/>
      <c r="AHP396" s="35"/>
      <c r="AHQ396" s="35"/>
      <c r="AHR396" s="35"/>
      <c r="AHS396" s="35"/>
      <c r="AHT396" s="35"/>
      <c r="AHU396" s="35"/>
      <c r="AHV396" s="35"/>
      <c r="AHW396" s="35"/>
      <c r="AHX396" s="35"/>
      <c r="AHY396" s="35"/>
      <c r="AHZ396" s="35"/>
      <c r="AIA396" s="35"/>
      <c r="AIB396" s="35"/>
      <c r="AIC396" s="35"/>
      <c r="AID396" s="35"/>
      <c r="AIE396" s="35"/>
      <c r="AIF396" s="35"/>
      <c r="AIG396" s="35"/>
      <c r="AIH396" s="35"/>
      <c r="AII396" s="35"/>
      <c r="AIJ396" s="35"/>
      <c r="AIK396" s="35"/>
      <c r="AIL396" s="35"/>
      <c r="AIM396" s="35"/>
      <c r="AIN396" s="35"/>
      <c r="AIO396" s="35"/>
      <c r="AIP396" s="35"/>
      <c r="AIQ396" s="35"/>
      <c r="AIR396" s="35"/>
      <c r="AIS396" s="35"/>
      <c r="AIT396" s="35"/>
      <c r="AIU396" s="35"/>
      <c r="AIV396" s="35"/>
      <c r="AIW396" s="35"/>
      <c r="AIX396" s="35"/>
      <c r="AIY396" s="35"/>
      <c r="AIZ396" s="35"/>
      <c r="AJA396" s="35"/>
      <c r="AJB396" s="35"/>
      <c r="AJC396" s="35"/>
      <c r="AJD396" s="35"/>
      <c r="AJE396" s="35"/>
      <c r="AJF396" s="35"/>
      <c r="AJG396" s="35"/>
      <c r="AJH396" s="35"/>
      <c r="AJI396" s="35"/>
      <c r="AJJ396" s="35"/>
      <c r="AJK396" s="35"/>
      <c r="AJL396" s="35"/>
      <c r="AJM396" s="35"/>
      <c r="AJN396" s="35"/>
      <c r="AJO396" s="35"/>
      <c r="AJP396" s="35"/>
      <c r="AJQ396" s="35"/>
      <c r="AJR396" s="35"/>
      <c r="AJS396" s="35"/>
      <c r="AJT396" s="35"/>
      <c r="AJU396" s="35"/>
      <c r="AJV396" s="35"/>
      <c r="AJW396" s="35"/>
      <c r="AJX396" s="35"/>
      <c r="AJY396" s="35"/>
      <c r="AJZ396" s="35"/>
      <c r="AKA396" s="35"/>
      <c r="AKB396" s="35"/>
      <c r="AKC396" s="35"/>
      <c r="AKD396" s="35"/>
      <c r="AKE396" s="35"/>
      <c r="AKF396" s="35"/>
      <c r="AKG396" s="35"/>
      <c r="AKH396" s="35"/>
      <c r="AKI396" s="35"/>
      <c r="AKJ396" s="35"/>
      <c r="AKK396" s="35"/>
      <c r="AKL396" s="35"/>
      <c r="AKM396" s="35"/>
      <c r="AKN396" s="35"/>
      <c r="AKO396" s="35"/>
      <c r="AKP396" s="35"/>
      <c r="AKQ396" s="35"/>
      <c r="AKR396" s="35"/>
      <c r="AKS396" s="35"/>
      <c r="AKT396" s="35"/>
      <c r="AKU396" s="35"/>
      <c r="AKV396" s="35"/>
      <c r="AKW396" s="35"/>
      <c r="AKX396" s="35"/>
      <c r="AKY396" s="35"/>
      <c r="AKZ396" s="35"/>
      <c r="ALA396" s="35"/>
      <c r="ALB396" s="35"/>
      <c r="ALC396" s="35"/>
      <c r="ALD396" s="35"/>
      <c r="ALE396" s="35"/>
      <c r="ALF396" s="35"/>
      <c r="ALG396" s="35"/>
      <c r="ALH396" s="35"/>
      <c r="ALI396" s="35"/>
      <c r="ALJ396" s="35"/>
      <c r="ALK396" s="35"/>
      <c r="ALL396" s="35"/>
      <c r="ALM396" s="35"/>
      <c r="ALN396" s="35"/>
      <c r="ALO396" s="35"/>
      <c r="ALP396" s="35"/>
      <c r="ALQ396" s="35"/>
      <c r="ALR396" s="35"/>
      <c r="ALS396" s="35"/>
      <c r="ALT396" s="35"/>
      <c r="ALU396" s="35"/>
      <c r="ALV396" s="35"/>
      <c r="ALW396" s="35"/>
      <c r="ALX396" s="35"/>
      <c r="ALY396" s="35"/>
      <c r="ALZ396" s="35"/>
      <c r="AMA396" s="35"/>
    </row>
    <row r="397" spans="14:1015">
      <c r="N397" s="3">
        <f>Y397*info!T$4+AC397*info!T$5+AG397*info!T$6+AK397*info!T$7+N396</f>
        <v>14.460599999999976</v>
      </c>
      <c r="P397" s="45">
        <v>357</v>
      </c>
      <c r="Q397" s="131"/>
      <c r="R397" s="131"/>
      <c r="S397" s="161">
        <f t="shared" si="189"/>
        <v>7.1079446640316235E-2</v>
      </c>
      <c r="T397" s="169">
        <f>AA396*$AA$30*$AA$34*(1-$AA$32)+AE396*$AE$30*$AE$34*(1-$AE$32)+AI396*$AI$30*$AI$34*(1-$AI$32)+AM396*$AM$30*$AM$34*(1-$AM$32)+AQ396*$AQ$30*$AQ$34*(1-$AQ$32)+AU396*$AU$30*$AU$34*(1-$AU$32)+Q397-R397+AW396+AX396+Advance!G371</f>
        <v>0.72930000000000028</v>
      </c>
      <c r="U397" s="132">
        <f t="shared" si="198"/>
        <v>0</v>
      </c>
      <c r="V397" s="165">
        <f t="shared" si="177"/>
        <v>0.72930000000000028</v>
      </c>
      <c r="W397" s="166">
        <f t="shared" si="190"/>
        <v>27.936</v>
      </c>
      <c r="X397" s="49"/>
      <c r="Y397" s="42">
        <f t="shared" si="169"/>
        <v>0</v>
      </c>
      <c r="Z397" s="46">
        <f t="shared" si="191"/>
        <v>0</v>
      </c>
      <c r="AA397" s="47">
        <f t="shared" si="178"/>
        <v>50</v>
      </c>
      <c r="AB397" s="48">
        <f t="shared" si="179"/>
        <v>0.72930000000000028</v>
      </c>
      <c r="AC397" s="49">
        <f t="shared" si="180"/>
        <v>0</v>
      </c>
      <c r="AD397" s="46">
        <f t="shared" si="192"/>
        <v>0</v>
      </c>
      <c r="AE397" s="46">
        <f t="shared" si="181"/>
        <v>100</v>
      </c>
      <c r="AF397" s="50">
        <f t="shared" si="170"/>
        <v>0.72930000000000028</v>
      </c>
      <c r="AG397" s="42">
        <f t="shared" si="193"/>
        <v>5</v>
      </c>
      <c r="AH397" s="46">
        <f t="shared" si="194"/>
        <v>-5</v>
      </c>
      <c r="AI397" s="46">
        <f t="shared" si="182"/>
        <v>200</v>
      </c>
      <c r="AJ397" s="50">
        <f t="shared" si="171"/>
        <v>0.60930000000000029</v>
      </c>
      <c r="AK397" s="42">
        <f t="shared" si="183"/>
        <v>16</v>
      </c>
      <c r="AL397" s="46">
        <f t="shared" si="195"/>
        <v>-13</v>
      </c>
      <c r="AM397" s="46">
        <f t="shared" si="184"/>
        <v>601</v>
      </c>
      <c r="AN397" s="50">
        <f t="shared" si="172"/>
        <v>3.3300000000000329E-2</v>
      </c>
      <c r="AO397" s="42">
        <f t="shared" si="185"/>
        <v>0</v>
      </c>
      <c r="AP397" s="46">
        <f t="shared" si="196"/>
        <v>0</v>
      </c>
      <c r="AQ397" s="46">
        <f t="shared" si="186"/>
        <v>0</v>
      </c>
      <c r="AR397" s="50">
        <f t="shared" si="173"/>
        <v>3.3300000000000329E-2</v>
      </c>
      <c r="AS397" s="42">
        <f t="shared" si="187"/>
        <v>0</v>
      </c>
      <c r="AT397" s="46">
        <f t="shared" si="197"/>
        <v>0</v>
      </c>
      <c r="AU397" s="46">
        <f t="shared" si="188"/>
        <v>0</v>
      </c>
      <c r="AV397" s="51">
        <f t="shared" si="174"/>
        <v>3.3300000000000329E-2</v>
      </c>
      <c r="AW397" s="42">
        <f t="shared" si="175"/>
        <v>0</v>
      </c>
      <c r="AX397" s="43">
        <f t="shared" si="176"/>
        <v>3.3300000000000329E-2</v>
      </c>
      <c r="AY397" s="42">
        <f t="shared" si="199"/>
        <v>951</v>
      </c>
      <c r="AZ397" s="52">
        <f t="shared" si="200"/>
        <v>27.936</v>
      </c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  <c r="QN397" s="35"/>
      <c r="QO397" s="35"/>
      <c r="QP397" s="35"/>
      <c r="QQ397" s="35"/>
      <c r="QR397" s="35"/>
      <c r="QS397" s="35"/>
      <c r="QT397" s="35"/>
      <c r="QU397" s="35"/>
      <c r="QV397" s="35"/>
      <c r="QW397" s="35"/>
      <c r="QX397" s="35"/>
      <c r="QY397" s="35"/>
      <c r="QZ397" s="35"/>
      <c r="RA397" s="35"/>
      <c r="RB397" s="35"/>
      <c r="RC397" s="35"/>
      <c r="RD397" s="35"/>
      <c r="RE397" s="35"/>
      <c r="RF397" s="35"/>
      <c r="RG397" s="35"/>
      <c r="RH397" s="35"/>
      <c r="RI397" s="35"/>
      <c r="RJ397" s="35"/>
      <c r="RK397" s="35"/>
      <c r="RL397" s="35"/>
      <c r="RM397" s="35"/>
      <c r="RN397" s="35"/>
      <c r="RO397" s="35"/>
      <c r="RP397" s="35"/>
      <c r="RQ397" s="35"/>
      <c r="RR397" s="35"/>
      <c r="RS397" s="35"/>
      <c r="RT397" s="35"/>
      <c r="RU397" s="35"/>
      <c r="RV397" s="35"/>
      <c r="RW397" s="35"/>
      <c r="RX397" s="35"/>
      <c r="RY397" s="35"/>
      <c r="RZ397" s="35"/>
      <c r="SA397" s="35"/>
      <c r="SB397" s="35"/>
      <c r="SC397" s="35"/>
      <c r="SD397" s="35"/>
      <c r="SE397" s="35"/>
      <c r="SF397" s="35"/>
      <c r="SG397" s="35"/>
      <c r="SH397" s="35"/>
      <c r="SI397" s="35"/>
      <c r="SJ397" s="35"/>
      <c r="SK397" s="35"/>
      <c r="SL397" s="35"/>
      <c r="SM397" s="35"/>
      <c r="SN397" s="35"/>
      <c r="SO397" s="35"/>
      <c r="SP397" s="35"/>
      <c r="SQ397" s="35"/>
      <c r="SR397" s="35"/>
      <c r="SS397" s="35"/>
      <c r="ST397" s="35"/>
      <c r="SU397" s="35"/>
      <c r="SV397" s="35"/>
      <c r="SW397" s="35"/>
      <c r="SX397" s="35"/>
      <c r="SY397" s="35"/>
      <c r="SZ397" s="35"/>
      <c r="TA397" s="35"/>
      <c r="TB397" s="35"/>
      <c r="TC397" s="35"/>
      <c r="TD397" s="35"/>
      <c r="TE397" s="35"/>
      <c r="TF397" s="35"/>
      <c r="TG397" s="35"/>
      <c r="TH397" s="35"/>
      <c r="TI397" s="35"/>
      <c r="TJ397" s="35"/>
      <c r="TK397" s="35"/>
      <c r="TL397" s="35"/>
      <c r="TM397" s="35"/>
      <c r="TN397" s="35"/>
      <c r="TO397" s="35"/>
      <c r="TP397" s="35"/>
      <c r="TQ397" s="35"/>
      <c r="TR397" s="35"/>
      <c r="TS397" s="35"/>
      <c r="TT397" s="35"/>
      <c r="TU397" s="35"/>
      <c r="TV397" s="35"/>
      <c r="TW397" s="35"/>
      <c r="TX397" s="35"/>
      <c r="TY397" s="35"/>
      <c r="TZ397" s="35"/>
      <c r="UA397" s="35"/>
      <c r="UB397" s="35"/>
      <c r="UC397" s="35"/>
      <c r="UD397" s="35"/>
      <c r="UE397" s="35"/>
      <c r="UF397" s="35"/>
      <c r="UG397" s="35"/>
      <c r="UH397" s="35"/>
      <c r="UI397" s="35"/>
      <c r="UJ397" s="35"/>
      <c r="UK397" s="35"/>
      <c r="UL397" s="35"/>
      <c r="UM397" s="35"/>
      <c r="UN397" s="35"/>
      <c r="UO397" s="35"/>
      <c r="UP397" s="35"/>
      <c r="UQ397" s="35"/>
      <c r="UR397" s="35"/>
      <c r="US397" s="35"/>
      <c r="UT397" s="35"/>
      <c r="UU397" s="35"/>
      <c r="UV397" s="35"/>
      <c r="UW397" s="35"/>
      <c r="UX397" s="35"/>
      <c r="UY397" s="35"/>
      <c r="UZ397" s="35"/>
      <c r="VA397" s="35"/>
      <c r="VB397" s="35"/>
      <c r="VC397" s="35"/>
      <c r="VD397" s="35"/>
      <c r="VE397" s="35"/>
      <c r="VF397" s="35"/>
      <c r="VG397" s="35"/>
      <c r="VH397" s="35"/>
      <c r="VI397" s="35"/>
      <c r="VJ397" s="35"/>
      <c r="VK397" s="35"/>
      <c r="VL397" s="35"/>
      <c r="VM397" s="35"/>
      <c r="VN397" s="35"/>
      <c r="VO397" s="35"/>
      <c r="VP397" s="35"/>
      <c r="VQ397" s="35"/>
      <c r="VR397" s="35"/>
      <c r="VS397" s="35"/>
      <c r="VT397" s="35"/>
      <c r="VU397" s="35"/>
      <c r="VV397" s="35"/>
      <c r="VW397" s="35"/>
      <c r="VX397" s="35"/>
      <c r="VY397" s="35"/>
      <c r="VZ397" s="35"/>
      <c r="WA397" s="35"/>
      <c r="WB397" s="35"/>
      <c r="WC397" s="35"/>
      <c r="WD397" s="35"/>
      <c r="WE397" s="35"/>
      <c r="WF397" s="35"/>
      <c r="WG397" s="35"/>
      <c r="WH397" s="35"/>
      <c r="WI397" s="35"/>
      <c r="WJ397" s="35"/>
      <c r="WK397" s="35"/>
      <c r="WL397" s="35"/>
      <c r="WM397" s="35"/>
      <c r="WN397" s="35"/>
      <c r="WO397" s="35"/>
      <c r="WP397" s="35"/>
      <c r="WQ397" s="35"/>
      <c r="WR397" s="35"/>
      <c r="WS397" s="35"/>
      <c r="WT397" s="35"/>
      <c r="WU397" s="35"/>
      <c r="WV397" s="35"/>
      <c r="WW397" s="35"/>
      <c r="WX397" s="35"/>
      <c r="WY397" s="35"/>
      <c r="WZ397" s="35"/>
      <c r="XA397" s="35"/>
      <c r="XB397" s="35"/>
      <c r="XC397" s="35"/>
      <c r="XD397" s="35"/>
      <c r="XE397" s="35"/>
      <c r="XF397" s="35"/>
      <c r="XG397" s="35"/>
      <c r="XH397" s="35"/>
      <c r="XI397" s="35"/>
      <c r="XJ397" s="35"/>
      <c r="XK397" s="35"/>
      <c r="XL397" s="35"/>
      <c r="XM397" s="35"/>
      <c r="XN397" s="35"/>
      <c r="XO397" s="35"/>
      <c r="XP397" s="35"/>
      <c r="XQ397" s="35"/>
      <c r="XR397" s="35"/>
      <c r="XS397" s="35"/>
      <c r="XT397" s="35"/>
      <c r="XU397" s="35"/>
      <c r="XV397" s="35"/>
      <c r="XW397" s="35"/>
      <c r="XX397" s="35"/>
      <c r="XY397" s="35"/>
      <c r="XZ397" s="35"/>
      <c r="YA397" s="35"/>
      <c r="YB397" s="35"/>
      <c r="YC397" s="35"/>
      <c r="YD397" s="35"/>
      <c r="YE397" s="35"/>
      <c r="YF397" s="35"/>
      <c r="YG397" s="35"/>
      <c r="YH397" s="35"/>
      <c r="YI397" s="35"/>
      <c r="YJ397" s="35"/>
      <c r="YK397" s="35"/>
      <c r="YL397" s="35"/>
      <c r="YM397" s="35"/>
      <c r="YN397" s="35"/>
      <c r="YO397" s="35"/>
      <c r="YP397" s="35"/>
      <c r="YQ397" s="35"/>
      <c r="YR397" s="35"/>
      <c r="YS397" s="35"/>
      <c r="YT397" s="35"/>
      <c r="YU397" s="35"/>
      <c r="YV397" s="35"/>
      <c r="YW397" s="35"/>
      <c r="YX397" s="35"/>
      <c r="YY397" s="35"/>
      <c r="YZ397" s="35"/>
      <c r="ZA397" s="35"/>
      <c r="ZB397" s="35"/>
      <c r="ZC397" s="35"/>
      <c r="ZD397" s="35"/>
      <c r="ZE397" s="35"/>
      <c r="ZF397" s="35"/>
      <c r="ZG397" s="35"/>
      <c r="ZH397" s="35"/>
      <c r="ZI397" s="35"/>
      <c r="ZJ397" s="35"/>
      <c r="ZK397" s="35"/>
      <c r="ZL397" s="35"/>
      <c r="ZM397" s="35"/>
      <c r="ZN397" s="35"/>
      <c r="ZO397" s="35"/>
      <c r="ZP397" s="35"/>
      <c r="ZQ397" s="35"/>
      <c r="ZR397" s="35"/>
      <c r="ZS397" s="35"/>
      <c r="ZT397" s="35"/>
      <c r="ZU397" s="35"/>
      <c r="ZV397" s="35"/>
      <c r="ZW397" s="35"/>
      <c r="ZX397" s="35"/>
      <c r="ZY397" s="35"/>
      <c r="ZZ397" s="35"/>
      <c r="AAA397" s="35"/>
      <c r="AAB397" s="35"/>
      <c r="AAC397" s="35"/>
      <c r="AAD397" s="35"/>
      <c r="AAE397" s="35"/>
      <c r="AAF397" s="35"/>
      <c r="AAG397" s="35"/>
      <c r="AAH397" s="35"/>
      <c r="AAI397" s="35"/>
      <c r="AAJ397" s="35"/>
      <c r="AAK397" s="35"/>
      <c r="AAL397" s="35"/>
      <c r="AAM397" s="35"/>
      <c r="AAN397" s="35"/>
      <c r="AAO397" s="35"/>
      <c r="AAP397" s="35"/>
      <c r="AAQ397" s="35"/>
      <c r="AAR397" s="35"/>
      <c r="AAS397" s="35"/>
      <c r="AAT397" s="35"/>
      <c r="AAU397" s="35"/>
      <c r="AAV397" s="35"/>
      <c r="AAW397" s="35"/>
      <c r="AAX397" s="35"/>
      <c r="AAY397" s="35"/>
      <c r="AAZ397" s="35"/>
      <c r="ABA397" s="35"/>
      <c r="ABB397" s="35"/>
      <c r="ABC397" s="35"/>
      <c r="ABD397" s="35"/>
      <c r="ABE397" s="35"/>
      <c r="ABF397" s="35"/>
      <c r="ABG397" s="35"/>
      <c r="ABH397" s="35"/>
      <c r="ABI397" s="35"/>
      <c r="ABJ397" s="35"/>
      <c r="ABK397" s="35"/>
      <c r="ABL397" s="35"/>
      <c r="ABM397" s="35"/>
      <c r="ABN397" s="35"/>
      <c r="ABO397" s="35"/>
      <c r="ABP397" s="35"/>
      <c r="ABQ397" s="35"/>
      <c r="ABR397" s="35"/>
      <c r="ABS397" s="35"/>
      <c r="ABT397" s="35"/>
      <c r="ABU397" s="35"/>
      <c r="ABV397" s="35"/>
      <c r="ABW397" s="35"/>
      <c r="ABX397" s="35"/>
      <c r="ABY397" s="35"/>
      <c r="ABZ397" s="35"/>
      <c r="ACA397" s="35"/>
      <c r="ACB397" s="35"/>
      <c r="ACC397" s="35"/>
      <c r="ACD397" s="35"/>
      <c r="ACE397" s="35"/>
      <c r="ACF397" s="35"/>
      <c r="ACG397" s="35"/>
      <c r="ACH397" s="35"/>
      <c r="ACI397" s="35"/>
      <c r="ACJ397" s="35"/>
      <c r="ACK397" s="35"/>
      <c r="ACL397" s="35"/>
      <c r="ACM397" s="35"/>
      <c r="ACN397" s="35"/>
      <c r="ACO397" s="35"/>
      <c r="ACP397" s="35"/>
      <c r="ACQ397" s="35"/>
      <c r="ACR397" s="35"/>
      <c r="ACS397" s="35"/>
      <c r="ACT397" s="35"/>
      <c r="ACU397" s="35"/>
      <c r="ACV397" s="35"/>
      <c r="ACW397" s="35"/>
      <c r="ACX397" s="35"/>
      <c r="ACY397" s="35"/>
      <c r="ACZ397" s="35"/>
      <c r="ADA397" s="35"/>
      <c r="ADB397" s="35"/>
      <c r="ADC397" s="35"/>
      <c r="ADD397" s="35"/>
      <c r="ADE397" s="35"/>
      <c r="ADF397" s="35"/>
      <c r="ADG397" s="35"/>
      <c r="ADH397" s="35"/>
      <c r="ADI397" s="35"/>
      <c r="ADJ397" s="35"/>
      <c r="ADK397" s="35"/>
      <c r="ADL397" s="35"/>
      <c r="ADM397" s="35"/>
      <c r="ADN397" s="35"/>
      <c r="ADO397" s="35"/>
      <c r="ADP397" s="35"/>
      <c r="ADQ397" s="35"/>
      <c r="ADR397" s="35"/>
      <c r="ADS397" s="35"/>
      <c r="ADT397" s="35"/>
      <c r="ADU397" s="35"/>
      <c r="ADV397" s="35"/>
      <c r="ADW397" s="35"/>
      <c r="ADX397" s="35"/>
      <c r="ADY397" s="35"/>
      <c r="ADZ397" s="35"/>
      <c r="AEA397" s="35"/>
      <c r="AEB397" s="35"/>
      <c r="AEC397" s="35"/>
      <c r="AED397" s="35"/>
      <c r="AEE397" s="35"/>
      <c r="AEF397" s="35"/>
      <c r="AEG397" s="35"/>
      <c r="AEH397" s="35"/>
      <c r="AEI397" s="35"/>
      <c r="AEJ397" s="35"/>
      <c r="AEK397" s="35"/>
      <c r="AEL397" s="35"/>
      <c r="AEM397" s="35"/>
      <c r="AEN397" s="35"/>
      <c r="AEO397" s="35"/>
      <c r="AEP397" s="35"/>
      <c r="AEQ397" s="35"/>
      <c r="AER397" s="35"/>
      <c r="AES397" s="35"/>
      <c r="AET397" s="35"/>
      <c r="AEU397" s="35"/>
      <c r="AEV397" s="35"/>
      <c r="AEW397" s="35"/>
      <c r="AEX397" s="35"/>
      <c r="AEY397" s="35"/>
      <c r="AEZ397" s="35"/>
      <c r="AFA397" s="35"/>
      <c r="AFB397" s="35"/>
      <c r="AFC397" s="35"/>
      <c r="AFD397" s="35"/>
      <c r="AFE397" s="35"/>
      <c r="AFF397" s="35"/>
      <c r="AFG397" s="35"/>
      <c r="AFH397" s="35"/>
      <c r="AFI397" s="35"/>
      <c r="AFJ397" s="35"/>
      <c r="AFK397" s="35"/>
      <c r="AFL397" s="35"/>
      <c r="AFM397" s="35"/>
      <c r="AFN397" s="35"/>
      <c r="AFO397" s="35"/>
      <c r="AFP397" s="35"/>
      <c r="AFQ397" s="35"/>
      <c r="AFR397" s="35"/>
      <c r="AFS397" s="35"/>
      <c r="AFT397" s="35"/>
      <c r="AFU397" s="35"/>
      <c r="AFV397" s="35"/>
      <c r="AFW397" s="35"/>
      <c r="AFX397" s="35"/>
      <c r="AFY397" s="35"/>
      <c r="AFZ397" s="35"/>
      <c r="AGA397" s="35"/>
      <c r="AGB397" s="35"/>
      <c r="AGC397" s="35"/>
      <c r="AGD397" s="35"/>
      <c r="AGE397" s="35"/>
      <c r="AGF397" s="35"/>
      <c r="AGG397" s="35"/>
      <c r="AGH397" s="35"/>
      <c r="AGI397" s="35"/>
      <c r="AGJ397" s="35"/>
      <c r="AGK397" s="35"/>
      <c r="AGL397" s="35"/>
      <c r="AGM397" s="35"/>
      <c r="AGN397" s="35"/>
      <c r="AGO397" s="35"/>
      <c r="AGP397" s="35"/>
      <c r="AGQ397" s="35"/>
      <c r="AGR397" s="35"/>
      <c r="AGS397" s="35"/>
      <c r="AGT397" s="35"/>
      <c r="AGU397" s="35"/>
      <c r="AGV397" s="35"/>
      <c r="AGW397" s="35"/>
      <c r="AGX397" s="35"/>
      <c r="AGY397" s="35"/>
      <c r="AGZ397" s="35"/>
      <c r="AHA397" s="35"/>
      <c r="AHB397" s="35"/>
      <c r="AHC397" s="35"/>
      <c r="AHD397" s="35"/>
      <c r="AHE397" s="35"/>
      <c r="AHF397" s="35"/>
      <c r="AHG397" s="35"/>
      <c r="AHH397" s="35"/>
      <c r="AHI397" s="35"/>
      <c r="AHJ397" s="35"/>
      <c r="AHK397" s="35"/>
      <c r="AHL397" s="35"/>
      <c r="AHM397" s="35"/>
      <c r="AHN397" s="35"/>
      <c r="AHO397" s="35"/>
      <c r="AHP397" s="35"/>
      <c r="AHQ397" s="35"/>
      <c r="AHR397" s="35"/>
      <c r="AHS397" s="35"/>
      <c r="AHT397" s="35"/>
      <c r="AHU397" s="35"/>
      <c r="AHV397" s="35"/>
      <c r="AHW397" s="35"/>
      <c r="AHX397" s="35"/>
      <c r="AHY397" s="35"/>
      <c r="AHZ397" s="35"/>
      <c r="AIA397" s="35"/>
      <c r="AIB397" s="35"/>
      <c r="AIC397" s="35"/>
      <c r="AID397" s="35"/>
      <c r="AIE397" s="35"/>
      <c r="AIF397" s="35"/>
      <c r="AIG397" s="35"/>
      <c r="AIH397" s="35"/>
      <c r="AII397" s="35"/>
      <c r="AIJ397" s="35"/>
      <c r="AIK397" s="35"/>
      <c r="AIL397" s="35"/>
      <c r="AIM397" s="35"/>
      <c r="AIN397" s="35"/>
      <c r="AIO397" s="35"/>
      <c r="AIP397" s="35"/>
      <c r="AIQ397" s="35"/>
      <c r="AIR397" s="35"/>
      <c r="AIS397" s="35"/>
      <c r="AIT397" s="35"/>
      <c r="AIU397" s="35"/>
      <c r="AIV397" s="35"/>
      <c r="AIW397" s="35"/>
      <c r="AIX397" s="35"/>
      <c r="AIY397" s="35"/>
      <c r="AIZ397" s="35"/>
      <c r="AJA397" s="35"/>
      <c r="AJB397" s="35"/>
      <c r="AJC397" s="35"/>
      <c r="AJD397" s="35"/>
      <c r="AJE397" s="35"/>
      <c r="AJF397" s="35"/>
      <c r="AJG397" s="35"/>
      <c r="AJH397" s="35"/>
      <c r="AJI397" s="35"/>
      <c r="AJJ397" s="35"/>
      <c r="AJK397" s="35"/>
      <c r="AJL397" s="35"/>
      <c r="AJM397" s="35"/>
      <c r="AJN397" s="35"/>
      <c r="AJO397" s="35"/>
      <c r="AJP397" s="35"/>
      <c r="AJQ397" s="35"/>
      <c r="AJR397" s="35"/>
      <c r="AJS397" s="35"/>
      <c r="AJT397" s="35"/>
      <c r="AJU397" s="35"/>
      <c r="AJV397" s="35"/>
      <c r="AJW397" s="35"/>
      <c r="AJX397" s="35"/>
      <c r="AJY397" s="35"/>
      <c r="AJZ397" s="35"/>
      <c r="AKA397" s="35"/>
      <c r="AKB397" s="35"/>
      <c r="AKC397" s="35"/>
      <c r="AKD397" s="35"/>
      <c r="AKE397" s="35"/>
      <c r="AKF397" s="35"/>
      <c r="AKG397" s="35"/>
      <c r="AKH397" s="35"/>
      <c r="AKI397" s="35"/>
      <c r="AKJ397" s="35"/>
      <c r="AKK397" s="35"/>
      <c r="AKL397" s="35"/>
      <c r="AKM397" s="35"/>
      <c r="AKN397" s="35"/>
      <c r="AKO397" s="35"/>
      <c r="AKP397" s="35"/>
      <c r="AKQ397" s="35"/>
      <c r="AKR397" s="35"/>
      <c r="AKS397" s="35"/>
      <c r="AKT397" s="35"/>
      <c r="AKU397" s="35"/>
      <c r="AKV397" s="35"/>
      <c r="AKW397" s="35"/>
      <c r="AKX397" s="35"/>
      <c r="AKY397" s="35"/>
      <c r="AKZ397" s="35"/>
      <c r="ALA397" s="35"/>
      <c r="ALB397" s="35"/>
      <c r="ALC397" s="35"/>
      <c r="ALD397" s="35"/>
      <c r="ALE397" s="35"/>
      <c r="ALF397" s="35"/>
      <c r="ALG397" s="35"/>
      <c r="ALH397" s="35"/>
      <c r="ALI397" s="35"/>
      <c r="ALJ397" s="35"/>
      <c r="ALK397" s="35"/>
      <c r="ALL397" s="35"/>
      <c r="ALM397" s="35"/>
      <c r="ALN397" s="35"/>
      <c r="ALO397" s="35"/>
      <c r="ALP397" s="35"/>
      <c r="ALQ397" s="35"/>
      <c r="ALR397" s="35"/>
      <c r="ALS397" s="35"/>
      <c r="ALT397" s="35"/>
      <c r="ALU397" s="35"/>
      <c r="ALV397" s="35"/>
      <c r="ALW397" s="35"/>
      <c r="ALX397" s="35"/>
      <c r="ALY397" s="35"/>
      <c r="ALZ397" s="35"/>
      <c r="AMA397" s="35"/>
    </row>
    <row r="398" spans="14:1015">
      <c r="N398" s="3">
        <f>Y398*info!T$4+AC398*info!T$5+AG398*info!T$6+AK398*info!T$7+N397</f>
        <v>14.539799999999977</v>
      </c>
      <c r="P398" s="45">
        <v>358</v>
      </c>
      <c r="Q398" s="131"/>
      <c r="R398" s="131"/>
      <c r="S398" s="161">
        <f t="shared" si="189"/>
        <v>7.1324901185770784E-2</v>
      </c>
      <c r="T398" s="169">
        <f>AA397*$AA$30*$AA$34*(1-$AA$32)+AE397*$AE$30*$AE$34*(1-$AE$32)+AI397*$AI$30*$AI$34*(1-$AI$32)+AM397*$AM$30*$AM$34*(1-$AM$32)+AQ397*$AQ$30*$AQ$34*(1-$AQ$32)+AU397*$AU$30*$AU$34*(1-$AU$32)+Q398-R398+AW397+AX397+Advance!G372</f>
        <v>0.73170000000000035</v>
      </c>
      <c r="U398" s="132">
        <f t="shared" si="198"/>
        <v>0</v>
      </c>
      <c r="V398" s="165">
        <f t="shared" si="177"/>
        <v>0.73170000000000035</v>
      </c>
      <c r="W398" s="166">
        <f t="shared" si="190"/>
        <v>28.08</v>
      </c>
      <c r="X398" s="49"/>
      <c r="Y398" s="42">
        <f t="shared" si="169"/>
        <v>0</v>
      </c>
      <c r="Z398" s="46">
        <f t="shared" si="191"/>
        <v>0</v>
      </c>
      <c r="AA398" s="47">
        <f t="shared" si="178"/>
        <v>50</v>
      </c>
      <c r="AB398" s="48">
        <f t="shared" si="179"/>
        <v>0.73170000000000035</v>
      </c>
      <c r="AC398" s="49">
        <f t="shared" si="180"/>
        <v>0</v>
      </c>
      <c r="AD398" s="46">
        <f t="shared" si="192"/>
        <v>0</v>
      </c>
      <c r="AE398" s="46">
        <f t="shared" si="181"/>
        <v>100</v>
      </c>
      <c r="AF398" s="50">
        <f t="shared" si="170"/>
        <v>0.73170000000000035</v>
      </c>
      <c r="AG398" s="42">
        <f t="shared" si="193"/>
        <v>6</v>
      </c>
      <c r="AH398" s="46">
        <f t="shared" si="194"/>
        <v>-6</v>
      </c>
      <c r="AI398" s="46">
        <f t="shared" si="182"/>
        <v>200</v>
      </c>
      <c r="AJ398" s="50">
        <f t="shared" si="171"/>
        <v>0.58770000000000033</v>
      </c>
      <c r="AK398" s="42">
        <f t="shared" si="183"/>
        <v>16</v>
      </c>
      <c r="AL398" s="46">
        <f t="shared" si="195"/>
        <v>-12</v>
      </c>
      <c r="AM398" s="46">
        <f t="shared" si="184"/>
        <v>605</v>
      </c>
      <c r="AN398" s="50">
        <f t="shared" si="172"/>
        <v>1.1700000000000377E-2</v>
      </c>
      <c r="AO398" s="42">
        <f t="shared" si="185"/>
        <v>0</v>
      </c>
      <c r="AP398" s="46">
        <f t="shared" si="196"/>
        <v>0</v>
      </c>
      <c r="AQ398" s="46">
        <f t="shared" si="186"/>
        <v>0</v>
      </c>
      <c r="AR398" s="50">
        <f t="shared" si="173"/>
        <v>1.1700000000000377E-2</v>
      </c>
      <c r="AS398" s="42">
        <f t="shared" si="187"/>
        <v>0</v>
      </c>
      <c r="AT398" s="46">
        <f t="shared" si="197"/>
        <v>0</v>
      </c>
      <c r="AU398" s="46">
        <f t="shared" si="188"/>
        <v>0</v>
      </c>
      <c r="AV398" s="51">
        <f t="shared" si="174"/>
        <v>1.1700000000000377E-2</v>
      </c>
      <c r="AW398" s="42">
        <f t="shared" si="175"/>
        <v>0</v>
      </c>
      <c r="AX398" s="43">
        <f t="shared" si="176"/>
        <v>1.1700000000000377E-2</v>
      </c>
      <c r="AY398" s="42">
        <f t="shared" si="199"/>
        <v>955</v>
      </c>
      <c r="AZ398" s="52">
        <f t="shared" si="200"/>
        <v>28.08</v>
      </c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  <c r="QN398" s="35"/>
      <c r="QO398" s="35"/>
      <c r="QP398" s="35"/>
      <c r="QQ398" s="35"/>
      <c r="QR398" s="35"/>
      <c r="QS398" s="35"/>
      <c r="QT398" s="35"/>
      <c r="QU398" s="35"/>
      <c r="QV398" s="35"/>
      <c r="QW398" s="35"/>
      <c r="QX398" s="35"/>
      <c r="QY398" s="35"/>
      <c r="QZ398" s="35"/>
      <c r="RA398" s="35"/>
      <c r="RB398" s="35"/>
      <c r="RC398" s="35"/>
      <c r="RD398" s="35"/>
      <c r="RE398" s="35"/>
      <c r="RF398" s="35"/>
      <c r="RG398" s="35"/>
      <c r="RH398" s="35"/>
      <c r="RI398" s="35"/>
      <c r="RJ398" s="35"/>
      <c r="RK398" s="35"/>
      <c r="RL398" s="35"/>
      <c r="RM398" s="35"/>
      <c r="RN398" s="35"/>
      <c r="RO398" s="35"/>
      <c r="RP398" s="35"/>
      <c r="RQ398" s="35"/>
      <c r="RR398" s="35"/>
      <c r="RS398" s="35"/>
      <c r="RT398" s="35"/>
      <c r="RU398" s="35"/>
      <c r="RV398" s="35"/>
      <c r="RW398" s="35"/>
      <c r="RX398" s="35"/>
      <c r="RY398" s="35"/>
      <c r="RZ398" s="35"/>
      <c r="SA398" s="35"/>
      <c r="SB398" s="35"/>
      <c r="SC398" s="35"/>
      <c r="SD398" s="35"/>
      <c r="SE398" s="35"/>
      <c r="SF398" s="35"/>
      <c r="SG398" s="35"/>
      <c r="SH398" s="35"/>
      <c r="SI398" s="35"/>
      <c r="SJ398" s="35"/>
      <c r="SK398" s="35"/>
      <c r="SL398" s="35"/>
      <c r="SM398" s="35"/>
      <c r="SN398" s="35"/>
      <c r="SO398" s="35"/>
      <c r="SP398" s="35"/>
      <c r="SQ398" s="35"/>
      <c r="SR398" s="35"/>
      <c r="SS398" s="35"/>
      <c r="ST398" s="35"/>
      <c r="SU398" s="35"/>
      <c r="SV398" s="35"/>
      <c r="SW398" s="35"/>
      <c r="SX398" s="35"/>
      <c r="SY398" s="35"/>
      <c r="SZ398" s="35"/>
      <c r="TA398" s="35"/>
      <c r="TB398" s="35"/>
      <c r="TC398" s="35"/>
      <c r="TD398" s="35"/>
      <c r="TE398" s="35"/>
      <c r="TF398" s="35"/>
      <c r="TG398" s="35"/>
      <c r="TH398" s="35"/>
      <c r="TI398" s="35"/>
      <c r="TJ398" s="35"/>
      <c r="TK398" s="35"/>
      <c r="TL398" s="35"/>
      <c r="TM398" s="35"/>
      <c r="TN398" s="35"/>
      <c r="TO398" s="35"/>
      <c r="TP398" s="35"/>
      <c r="TQ398" s="35"/>
      <c r="TR398" s="35"/>
      <c r="TS398" s="35"/>
      <c r="TT398" s="35"/>
      <c r="TU398" s="35"/>
      <c r="TV398" s="35"/>
      <c r="TW398" s="35"/>
      <c r="TX398" s="35"/>
      <c r="TY398" s="35"/>
      <c r="TZ398" s="35"/>
      <c r="UA398" s="35"/>
      <c r="UB398" s="35"/>
      <c r="UC398" s="35"/>
      <c r="UD398" s="35"/>
      <c r="UE398" s="35"/>
      <c r="UF398" s="35"/>
      <c r="UG398" s="35"/>
      <c r="UH398" s="35"/>
      <c r="UI398" s="35"/>
      <c r="UJ398" s="35"/>
      <c r="UK398" s="35"/>
      <c r="UL398" s="35"/>
      <c r="UM398" s="35"/>
      <c r="UN398" s="35"/>
      <c r="UO398" s="35"/>
      <c r="UP398" s="35"/>
      <c r="UQ398" s="35"/>
      <c r="UR398" s="35"/>
      <c r="US398" s="35"/>
      <c r="UT398" s="35"/>
      <c r="UU398" s="35"/>
      <c r="UV398" s="35"/>
      <c r="UW398" s="35"/>
      <c r="UX398" s="35"/>
      <c r="UY398" s="35"/>
      <c r="UZ398" s="35"/>
      <c r="VA398" s="35"/>
      <c r="VB398" s="35"/>
      <c r="VC398" s="35"/>
      <c r="VD398" s="35"/>
      <c r="VE398" s="35"/>
      <c r="VF398" s="35"/>
      <c r="VG398" s="35"/>
      <c r="VH398" s="35"/>
      <c r="VI398" s="35"/>
      <c r="VJ398" s="35"/>
      <c r="VK398" s="35"/>
      <c r="VL398" s="35"/>
      <c r="VM398" s="35"/>
      <c r="VN398" s="35"/>
      <c r="VO398" s="35"/>
      <c r="VP398" s="35"/>
      <c r="VQ398" s="35"/>
      <c r="VR398" s="35"/>
      <c r="VS398" s="35"/>
      <c r="VT398" s="35"/>
      <c r="VU398" s="35"/>
      <c r="VV398" s="35"/>
      <c r="VW398" s="35"/>
      <c r="VX398" s="35"/>
      <c r="VY398" s="35"/>
      <c r="VZ398" s="35"/>
      <c r="WA398" s="35"/>
      <c r="WB398" s="35"/>
      <c r="WC398" s="35"/>
      <c r="WD398" s="35"/>
      <c r="WE398" s="35"/>
      <c r="WF398" s="35"/>
      <c r="WG398" s="35"/>
      <c r="WH398" s="35"/>
      <c r="WI398" s="35"/>
      <c r="WJ398" s="35"/>
      <c r="WK398" s="35"/>
      <c r="WL398" s="35"/>
      <c r="WM398" s="35"/>
      <c r="WN398" s="35"/>
      <c r="WO398" s="35"/>
      <c r="WP398" s="35"/>
      <c r="WQ398" s="35"/>
      <c r="WR398" s="35"/>
      <c r="WS398" s="35"/>
      <c r="WT398" s="35"/>
      <c r="WU398" s="35"/>
      <c r="WV398" s="35"/>
      <c r="WW398" s="35"/>
      <c r="WX398" s="35"/>
      <c r="WY398" s="35"/>
      <c r="WZ398" s="35"/>
      <c r="XA398" s="35"/>
      <c r="XB398" s="35"/>
      <c r="XC398" s="35"/>
      <c r="XD398" s="35"/>
      <c r="XE398" s="35"/>
      <c r="XF398" s="35"/>
      <c r="XG398" s="35"/>
      <c r="XH398" s="35"/>
      <c r="XI398" s="35"/>
      <c r="XJ398" s="35"/>
      <c r="XK398" s="35"/>
      <c r="XL398" s="35"/>
      <c r="XM398" s="35"/>
      <c r="XN398" s="35"/>
      <c r="XO398" s="35"/>
      <c r="XP398" s="35"/>
      <c r="XQ398" s="35"/>
      <c r="XR398" s="35"/>
      <c r="XS398" s="35"/>
      <c r="XT398" s="35"/>
      <c r="XU398" s="35"/>
      <c r="XV398" s="35"/>
      <c r="XW398" s="35"/>
      <c r="XX398" s="35"/>
      <c r="XY398" s="35"/>
      <c r="XZ398" s="35"/>
      <c r="YA398" s="35"/>
      <c r="YB398" s="35"/>
      <c r="YC398" s="35"/>
      <c r="YD398" s="35"/>
      <c r="YE398" s="35"/>
      <c r="YF398" s="35"/>
      <c r="YG398" s="35"/>
      <c r="YH398" s="35"/>
      <c r="YI398" s="35"/>
      <c r="YJ398" s="35"/>
      <c r="YK398" s="35"/>
      <c r="YL398" s="35"/>
      <c r="YM398" s="35"/>
      <c r="YN398" s="35"/>
      <c r="YO398" s="35"/>
      <c r="YP398" s="35"/>
      <c r="YQ398" s="35"/>
      <c r="YR398" s="35"/>
      <c r="YS398" s="35"/>
      <c r="YT398" s="35"/>
      <c r="YU398" s="35"/>
      <c r="YV398" s="35"/>
      <c r="YW398" s="35"/>
      <c r="YX398" s="35"/>
      <c r="YY398" s="35"/>
      <c r="YZ398" s="35"/>
      <c r="ZA398" s="35"/>
      <c r="ZB398" s="35"/>
      <c r="ZC398" s="35"/>
      <c r="ZD398" s="35"/>
      <c r="ZE398" s="35"/>
      <c r="ZF398" s="35"/>
      <c r="ZG398" s="35"/>
      <c r="ZH398" s="35"/>
      <c r="ZI398" s="35"/>
      <c r="ZJ398" s="35"/>
      <c r="ZK398" s="35"/>
      <c r="ZL398" s="35"/>
      <c r="ZM398" s="35"/>
      <c r="ZN398" s="35"/>
      <c r="ZO398" s="35"/>
      <c r="ZP398" s="35"/>
      <c r="ZQ398" s="35"/>
      <c r="ZR398" s="35"/>
      <c r="ZS398" s="35"/>
      <c r="ZT398" s="35"/>
      <c r="ZU398" s="35"/>
      <c r="ZV398" s="35"/>
      <c r="ZW398" s="35"/>
      <c r="ZX398" s="35"/>
      <c r="ZY398" s="35"/>
      <c r="ZZ398" s="35"/>
      <c r="AAA398" s="35"/>
      <c r="AAB398" s="35"/>
      <c r="AAC398" s="35"/>
      <c r="AAD398" s="35"/>
      <c r="AAE398" s="35"/>
      <c r="AAF398" s="35"/>
      <c r="AAG398" s="35"/>
      <c r="AAH398" s="35"/>
      <c r="AAI398" s="35"/>
      <c r="AAJ398" s="35"/>
      <c r="AAK398" s="35"/>
      <c r="AAL398" s="35"/>
      <c r="AAM398" s="35"/>
      <c r="AAN398" s="35"/>
      <c r="AAO398" s="35"/>
      <c r="AAP398" s="35"/>
      <c r="AAQ398" s="35"/>
      <c r="AAR398" s="35"/>
      <c r="AAS398" s="35"/>
      <c r="AAT398" s="35"/>
      <c r="AAU398" s="35"/>
      <c r="AAV398" s="35"/>
      <c r="AAW398" s="35"/>
      <c r="AAX398" s="35"/>
      <c r="AAY398" s="35"/>
      <c r="AAZ398" s="35"/>
      <c r="ABA398" s="35"/>
      <c r="ABB398" s="35"/>
      <c r="ABC398" s="35"/>
      <c r="ABD398" s="35"/>
      <c r="ABE398" s="35"/>
      <c r="ABF398" s="35"/>
      <c r="ABG398" s="35"/>
      <c r="ABH398" s="35"/>
      <c r="ABI398" s="35"/>
      <c r="ABJ398" s="35"/>
      <c r="ABK398" s="35"/>
      <c r="ABL398" s="35"/>
      <c r="ABM398" s="35"/>
      <c r="ABN398" s="35"/>
      <c r="ABO398" s="35"/>
      <c r="ABP398" s="35"/>
      <c r="ABQ398" s="35"/>
      <c r="ABR398" s="35"/>
      <c r="ABS398" s="35"/>
      <c r="ABT398" s="35"/>
      <c r="ABU398" s="35"/>
      <c r="ABV398" s="35"/>
      <c r="ABW398" s="35"/>
      <c r="ABX398" s="35"/>
      <c r="ABY398" s="35"/>
      <c r="ABZ398" s="35"/>
      <c r="ACA398" s="35"/>
      <c r="ACB398" s="35"/>
      <c r="ACC398" s="35"/>
      <c r="ACD398" s="35"/>
      <c r="ACE398" s="35"/>
      <c r="ACF398" s="35"/>
      <c r="ACG398" s="35"/>
      <c r="ACH398" s="35"/>
      <c r="ACI398" s="35"/>
      <c r="ACJ398" s="35"/>
      <c r="ACK398" s="35"/>
      <c r="ACL398" s="35"/>
      <c r="ACM398" s="35"/>
      <c r="ACN398" s="35"/>
      <c r="ACO398" s="35"/>
      <c r="ACP398" s="35"/>
      <c r="ACQ398" s="35"/>
      <c r="ACR398" s="35"/>
      <c r="ACS398" s="35"/>
      <c r="ACT398" s="35"/>
      <c r="ACU398" s="35"/>
      <c r="ACV398" s="35"/>
      <c r="ACW398" s="35"/>
      <c r="ACX398" s="35"/>
      <c r="ACY398" s="35"/>
      <c r="ACZ398" s="35"/>
      <c r="ADA398" s="35"/>
      <c r="ADB398" s="35"/>
      <c r="ADC398" s="35"/>
      <c r="ADD398" s="35"/>
      <c r="ADE398" s="35"/>
      <c r="ADF398" s="35"/>
      <c r="ADG398" s="35"/>
      <c r="ADH398" s="35"/>
      <c r="ADI398" s="35"/>
      <c r="ADJ398" s="35"/>
      <c r="ADK398" s="35"/>
      <c r="ADL398" s="35"/>
      <c r="ADM398" s="35"/>
      <c r="ADN398" s="35"/>
      <c r="ADO398" s="35"/>
      <c r="ADP398" s="35"/>
      <c r="ADQ398" s="35"/>
      <c r="ADR398" s="35"/>
      <c r="ADS398" s="35"/>
      <c r="ADT398" s="35"/>
      <c r="ADU398" s="35"/>
      <c r="ADV398" s="35"/>
      <c r="ADW398" s="35"/>
      <c r="ADX398" s="35"/>
      <c r="ADY398" s="35"/>
      <c r="ADZ398" s="35"/>
      <c r="AEA398" s="35"/>
      <c r="AEB398" s="35"/>
      <c r="AEC398" s="35"/>
      <c r="AED398" s="35"/>
      <c r="AEE398" s="35"/>
      <c r="AEF398" s="35"/>
      <c r="AEG398" s="35"/>
      <c r="AEH398" s="35"/>
      <c r="AEI398" s="35"/>
      <c r="AEJ398" s="35"/>
      <c r="AEK398" s="35"/>
      <c r="AEL398" s="35"/>
      <c r="AEM398" s="35"/>
      <c r="AEN398" s="35"/>
      <c r="AEO398" s="35"/>
      <c r="AEP398" s="35"/>
      <c r="AEQ398" s="35"/>
      <c r="AER398" s="35"/>
      <c r="AES398" s="35"/>
      <c r="AET398" s="35"/>
      <c r="AEU398" s="35"/>
      <c r="AEV398" s="35"/>
      <c r="AEW398" s="35"/>
      <c r="AEX398" s="35"/>
      <c r="AEY398" s="35"/>
      <c r="AEZ398" s="35"/>
      <c r="AFA398" s="35"/>
      <c r="AFB398" s="35"/>
      <c r="AFC398" s="35"/>
      <c r="AFD398" s="35"/>
      <c r="AFE398" s="35"/>
      <c r="AFF398" s="35"/>
      <c r="AFG398" s="35"/>
      <c r="AFH398" s="35"/>
      <c r="AFI398" s="35"/>
      <c r="AFJ398" s="35"/>
      <c r="AFK398" s="35"/>
      <c r="AFL398" s="35"/>
      <c r="AFM398" s="35"/>
      <c r="AFN398" s="35"/>
      <c r="AFO398" s="35"/>
      <c r="AFP398" s="35"/>
      <c r="AFQ398" s="35"/>
      <c r="AFR398" s="35"/>
      <c r="AFS398" s="35"/>
      <c r="AFT398" s="35"/>
      <c r="AFU398" s="35"/>
      <c r="AFV398" s="35"/>
      <c r="AFW398" s="35"/>
      <c r="AFX398" s="35"/>
      <c r="AFY398" s="35"/>
      <c r="AFZ398" s="35"/>
      <c r="AGA398" s="35"/>
      <c r="AGB398" s="35"/>
      <c r="AGC398" s="35"/>
      <c r="AGD398" s="35"/>
      <c r="AGE398" s="35"/>
      <c r="AGF398" s="35"/>
      <c r="AGG398" s="35"/>
      <c r="AGH398" s="35"/>
      <c r="AGI398" s="35"/>
      <c r="AGJ398" s="35"/>
      <c r="AGK398" s="35"/>
      <c r="AGL398" s="35"/>
      <c r="AGM398" s="35"/>
      <c r="AGN398" s="35"/>
      <c r="AGO398" s="35"/>
      <c r="AGP398" s="35"/>
      <c r="AGQ398" s="35"/>
      <c r="AGR398" s="35"/>
      <c r="AGS398" s="35"/>
      <c r="AGT398" s="35"/>
      <c r="AGU398" s="35"/>
      <c r="AGV398" s="35"/>
      <c r="AGW398" s="35"/>
      <c r="AGX398" s="35"/>
      <c r="AGY398" s="35"/>
      <c r="AGZ398" s="35"/>
      <c r="AHA398" s="35"/>
      <c r="AHB398" s="35"/>
      <c r="AHC398" s="35"/>
      <c r="AHD398" s="35"/>
      <c r="AHE398" s="35"/>
      <c r="AHF398" s="35"/>
      <c r="AHG398" s="35"/>
      <c r="AHH398" s="35"/>
      <c r="AHI398" s="35"/>
      <c r="AHJ398" s="35"/>
      <c r="AHK398" s="35"/>
      <c r="AHL398" s="35"/>
      <c r="AHM398" s="35"/>
      <c r="AHN398" s="35"/>
      <c r="AHO398" s="35"/>
      <c r="AHP398" s="35"/>
      <c r="AHQ398" s="35"/>
      <c r="AHR398" s="35"/>
      <c r="AHS398" s="35"/>
      <c r="AHT398" s="35"/>
      <c r="AHU398" s="35"/>
      <c r="AHV398" s="35"/>
      <c r="AHW398" s="35"/>
      <c r="AHX398" s="35"/>
      <c r="AHY398" s="35"/>
      <c r="AHZ398" s="35"/>
      <c r="AIA398" s="35"/>
      <c r="AIB398" s="35"/>
      <c r="AIC398" s="35"/>
      <c r="AID398" s="35"/>
      <c r="AIE398" s="35"/>
      <c r="AIF398" s="35"/>
      <c r="AIG398" s="35"/>
      <c r="AIH398" s="35"/>
      <c r="AII398" s="35"/>
      <c r="AIJ398" s="35"/>
      <c r="AIK398" s="35"/>
      <c r="AIL398" s="35"/>
      <c r="AIM398" s="35"/>
      <c r="AIN398" s="35"/>
      <c r="AIO398" s="35"/>
      <c r="AIP398" s="35"/>
      <c r="AIQ398" s="35"/>
      <c r="AIR398" s="35"/>
      <c r="AIS398" s="35"/>
      <c r="AIT398" s="35"/>
      <c r="AIU398" s="35"/>
      <c r="AIV398" s="35"/>
      <c r="AIW398" s="35"/>
      <c r="AIX398" s="35"/>
      <c r="AIY398" s="35"/>
      <c r="AIZ398" s="35"/>
      <c r="AJA398" s="35"/>
      <c r="AJB398" s="35"/>
      <c r="AJC398" s="35"/>
      <c r="AJD398" s="35"/>
      <c r="AJE398" s="35"/>
      <c r="AJF398" s="35"/>
      <c r="AJG398" s="35"/>
      <c r="AJH398" s="35"/>
      <c r="AJI398" s="35"/>
      <c r="AJJ398" s="35"/>
      <c r="AJK398" s="35"/>
      <c r="AJL398" s="35"/>
      <c r="AJM398" s="35"/>
      <c r="AJN398" s="35"/>
      <c r="AJO398" s="35"/>
      <c r="AJP398" s="35"/>
      <c r="AJQ398" s="35"/>
      <c r="AJR398" s="35"/>
      <c r="AJS398" s="35"/>
      <c r="AJT398" s="35"/>
      <c r="AJU398" s="35"/>
      <c r="AJV398" s="35"/>
      <c r="AJW398" s="35"/>
      <c r="AJX398" s="35"/>
      <c r="AJY398" s="35"/>
      <c r="AJZ398" s="35"/>
      <c r="AKA398" s="35"/>
      <c r="AKB398" s="35"/>
      <c r="AKC398" s="35"/>
      <c r="AKD398" s="35"/>
      <c r="AKE398" s="35"/>
      <c r="AKF398" s="35"/>
      <c r="AKG398" s="35"/>
      <c r="AKH398" s="35"/>
      <c r="AKI398" s="35"/>
      <c r="AKJ398" s="35"/>
      <c r="AKK398" s="35"/>
      <c r="AKL398" s="35"/>
      <c r="AKM398" s="35"/>
      <c r="AKN398" s="35"/>
      <c r="AKO398" s="35"/>
      <c r="AKP398" s="35"/>
      <c r="AKQ398" s="35"/>
      <c r="AKR398" s="35"/>
      <c r="AKS398" s="35"/>
      <c r="AKT398" s="35"/>
      <c r="AKU398" s="35"/>
      <c r="AKV398" s="35"/>
      <c r="AKW398" s="35"/>
      <c r="AKX398" s="35"/>
      <c r="AKY398" s="35"/>
      <c r="AKZ398" s="35"/>
      <c r="ALA398" s="35"/>
      <c r="ALB398" s="35"/>
      <c r="ALC398" s="35"/>
      <c r="ALD398" s="35"/>
      <c r="ALE398" s="35"/>
      <c r="ALF398" s="35"/>
      <c r="ALG398" s="35"/>
      <c r="ALH398" s="35"/>
      <c r="ALI398" s="35"/>
      <c r="ALJ398" s="35"/>
      <c r="ALK398" s="35"/>
      <c r="ALL398" s="35"/>
      <c r="ALM398" s="35"/>
      <c r="ALN398" s="35"/>
      <c r="ALO398" s="35"/>
      <c r="ALP398" s="35"/>
      <c r="ALQ398" s="35"/>
      <c r="ALR398" s="35"/>
      <c r="ALS398" s="35"/>
      <c r="ALT398" s="35"/>
      <c r="ALU398" s="35"/>
      <c r="ALV398" s="35"/>
      <c r="ALW398" s="35"/>
      <c r="ALX398" s="35"/>
      <c r="ALY398" s="35"/>
      <c r="ALZ398" s="35"/>
      <c r="AMA398" s="35"/>
    </row>
    <row r="399" spans="14:1015">
      <c r="N399" s="3">
        <f>Y399*info!T$4+AC399*info!T$5+AG399*info!T$6+AK399*info!T$7+N398</f>
        <v>14.615399999999976</v>
      </c>
      <c r="P399" s="45">
        <v>359</v>
      </c>
      <c r="Q399" s="131"/>
      <c r="R399" s="131"/>
      <c r="S399" s="161">
        <f t="shared" si="189"/>
        <v>7.1652173913043501E-2</v>
      </c>
      <c r="T399" s="169">
        <f>AA398*$AA$30*$AA$34*(1-$AA$32)+AE398*$AE$30*$AE$34*(1-$AE$32)+AI398*$AI$30*$AI$34*(1-$AI$32)+AM398*$AM$30*$AM$34*(1-$AM$32)+AQ398*$AQ$30*$AQ$34*(1-$AQ$32)+AU398*$AU$30*$AU$34*(1-$AU$32)+Q399-R399+AW398+AX398+Advance!G373</f>
        <v>0.71370000000000033</v>
      </c>
      <c r="U399" s="132">
        <f t="shared" si="198"/>
        <v>0</v>
      </c>
      <c r="V399" s="165">
        <f t="shared" si="177"/>
        <v>0.71370000000000033</v>
      </c>
      <c r="W399" s="166">
        <f t="shared" si="190"/>
        <v>28.224</v>
      </c>
      <c r="X399" s="49"/>
      <c r="Y399" s="42">
        <f t="shared" si="169"/>
        <v>0</v>
      </c>
      <c r="Z399" s="46">
        <f t="shared" si="191"/>
        <v>0</v>
      </c>
      <c r="AA399" s="47">
        <f t="shared" si="178"/>
        <v>50</v>
      </c>
      <c r="AB399" s="48">
        <f t="shared" si="179"/>
        <v>0.71370000000000033</v>
      </c>
      <c r="AC399" s="49">
        <f t="shared" si="180"/>
        <v>0</v>
      </c>
      <c r="AD399" s="46">
        <f t="shared" si="192"/>
        <v>0</v>
      </c>
      <c r="AE399" s="46">
        <f t="shared" si="181"/>
        <v>100</v>
      </c>
      <c r="AF399" s="50">
        <f t="shared" si="170"/>
        <v>0.71370000000000033</v>
      </c>
      <c r="AG399" s="42">
        <f t="shared" si="193"/>
        <v>5</v>
      </c>
      <c r="AH399" s="46">
        <f t="shared" si="194"/>
        <v>-5</v>
      </c>
      <c r="AI399" s="46">
        <f t="shared" si="182"/>
        <v>200</v>
      </c>
      <c r="AJ399" s="50">
        <f t="shared" si="171"/>
        <v>0.59370000000000034</v>
      </c>
      <c r="AK399" s="42">
        <f t="shared" si="183"/>
        <v>16</v>
      </c>
      <c r="AL399" s="46">
        <f t="shared" si="195"/>
        <v>-12</v>
      </c>
      <c r="AM399" s="46">
        <f t="shared" si="184"/>
        <v>609</v>
      </c>
      <c r="AN399" s="50">
        <f t="shared" si="172"/>
        <v>1.7700000000000382E-2</v>
      </c>
      <c r="AO399" s="42">
        <f t="shared" si="185"/>
        <v>0</v>
      </c>
      <c r="AP399" s="46">
        <f t="shared" si="196"/>
        <v>0</v>
      </c>
      <c r="AQ399" s="46">
        <f t="shared" si="186"/>
        <v>0</v>
      </c>
      <c r="AR399" s="50">
        <f t="shared" si="173"/>
        <v>1.7700000000000382E-2</v>
      </c>
      <c r="AS399" s="42">
        <f t="shared" si="187"/>
        <v>0</v>
      </c>
      <c r="AT399" s="46">
        <f t="shared" si="197"/>
        <v>0</v>
      </c>
      <c r="AU399" s="46">
        <f t="shared" si="188"/>
        <v>0</v>
      </c>
      <c r="AV399" s="51">
        <f t="shared" si="174"/>
        <v>1.7700000000000382E-2</v>
      </c>
      <c r="AW399" s="42">
        <f t="shared" si="175"/>
        <v>0</v>
      </c>
      <c r="AX399" s="43">
        <f t="shared" si="176"/>
        <v>1.7700000000000382E-2</v>
      </c>
      <c r="AY399" s="42">
        <f t="shared" si="199"/>
        <v>959</v>
      </c>
      <c r="AZ399" s="52">
        <f t="shared" si="200"/>
        <v>28.224</v>
      </c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  <c r="QN399" s="35"/>
      <c r="QO399" s="35"/>
      <c r="QP399" s="35"/>
      <c r="QQ399" s="35"/>
      <c r="QR399" s="35"/>
      <c r="QS399" s="35"/>
      <c r="QT399" s="35"/>
      <c r="QU399" s="35"/>
      <c r="QV399" s="35"/>
      <c r="QW399" s="35"/>
      <c r="QX399" s="35"/>
      <c r="QY399" s="35"/>
      <c r="QZ399" s="35"/>
      <c r="RA399" s="35"/>
      <c r="RB399" s="35"/>
      <c r="RC399" s="35"/>
      <c r="RD399" s="35"/>
      <c r="RE399" s="35"/>
      <c r="RF399" s="35"/>
      <c r="RG399" s="35"/>
      <c r="RH399" s="35"/>
      <c r="RI399" s="35"/>
      <c r="RJ399" s="35"/>
      <c r="RK399" s="35"/>
      <c r="RL399" s="35"/>
      <c r="RM399" s="35"/>
      <c r="RN399" s="35"/>
      <c r="RO399" s="35"/>
      <c r="RP399" s="35"/>
      <c r="RQ399" s="35"/>
      <c r="RR399" s="35"/>
      <c r="RS399" s="35"/>
      <c r="RT399" s="35"/>
      <c r="RU399" s="35"/>
      <c r="RV399" s="35"/>
      <c r="RW399" s="35"/>
      <c r="RX399" s="35"/>
      <c r="RY399" s="35"/>
      <c r="RZ399" s="35"/>
      <c r="SA399" s="35"/>
      <c r="SB399" s="35"/>
      <c r="SC399" s="35"/>
      <c r="SD399" s="35"/>
      <c r="SE399" s="35"/>
      <c r="SF399" s="35"/>
      <c r="SG399" s="35"/>
      <c r="SH399" s="35"/>
      <c r="SI399" s="35"/>
      <c r="SJ399" s="35"/>
      <c r="SK399" s="35"/>
      <c r="SL399" s="35"/>
      <c r="SM399" s="35"/>
      <c r="SN399" s="35"/>
      <c r="SO399" s="35"/>
      <c r="SP399" s="35"/>
      <c r="SQ399" s="35"/>
      <c r="SR399" s="35"/>
      <c r="SS399" s="35"/>
      <c r="ST399" s="35"/>
      <c r="SU399" s="35"/>
      <c r="SV399" s="35"/>
      <c r="SW399" s="35"/>
      <c r="SX399" s="35"/>
      <c r="SY399" s="35"/>
      <c r="SZ399" s="35"/>
      <c r="TA399" s="35"/>
      <c r="TB399" s="35"/>
      <c r="TC399" s="35"/>
      <c r="TD399" s="35"/>
      <c r="TE399" s="35"/>
      <c r="TF399" s="35"/>
      <c r="TG399" s="35"/>
      <c r="TH399" s="35"/>
      <c r="TI399" s="35"/>
      <c r="TJ399" s="35"/>
      <c r="TK399" s="35"/>
      <c r="TL399" s="35"/>
      <c r="TM399" s="35"/>
      <c r="TN399" s="35"/>
      <c r="TO399" s="35"/>
      <c r="TP399" s="35"/>
      <c r="TQ399" s="35"/>
      <c r="TR399" s="35"/>
      <c r="TS399" s="35"/>
      <c r="TT399" s="35"/>
      <c r="TU399" s="35"/>
      <c r="TV399" s="35"/>
      <c r="TW399" s="35"/>
      <c r="TX399" s="35"/>
      <c r="TY399" s="35"/>
      <c r="TZ399" s="35"/>
      <c r="UA399" s="35"/>
      <c r="UB399" s="35"/>
      <c r="UC399" s="35"/>
      <c r="UD399" s="35"/>
      <c r="UE399" s="35"/>
      <c r="UF399" s="35"/>
      <c r="UG399" s="35"/>
      <c r="UH399" s="35"/>
      <c r="UI399" s="35"/>
      <c r="UJ399" s="35"/>
      <c r="UK399" s="35"/>
      <c r="UL399" s="35"/>
      <c r="UM399" s="35"/>
      <c r="UN399" s="35"/>
      <c r="UO399" s="35"/>
      <c r="UP399" s="35"/>
      <c r="UQ399" s="35"/>
      <c r="UR399" s="35"/>
      <c r="US399" s="35"/>
      <c r="UT399" s="35"/>
      <c r="UU399" s="35"/>
      <c r="UV399" s="35"/>
      <c r="UW399" s="35"/>
      <c r="UX399" s="35"/>
      <c r="UY399" s="35"/>
      <c r="UZ399" s="35"/>
      <c r="VA399" s="35"/>
      <c r="VB399" s="35"/>
      <c r="VC399" s="35"/>
      <c r="VD399" s="35"/>
      <c r="VE399" s="35"/>
      <c r="VF399" s="35"/>
      <c r="VG399" s="35"/>
      <c r="VH399" s="35"/>
      <c r="VI399" s="35"/>
      <c r="VJ399" s="35"/>
      <c r="VK399" s="35"/>
      <c r="VL399" s="35"/>
      <c r="VM399" s="35"/>
      <c r="VN399" s="35"/>
      <c r="VO399" s="35"/>
      <c r="VP399" s="35"/>
      <c r="VQ399" s="35"/>
      <c r="VR399" s="35"/>
      <c r="VS399" s="35"/>
      <c r="VT399" s="35"/>
      <c r="VU399" s="35"/>
      <c r="VV399" s="35"/>
      <c r="VW399" s="35"/>
      <c r="VX399" s="35"/>
      <c r="VY399" s="35"/>
      <c r="VZ399" s="35"/>
      <c r="WA399" s="35"/>
      <c r="WB399" s="35"/>
      <c r="WC399" s="35"/>
      <c r="WD399" s="35"/>
      <c r="WE399" s="35"/>
      <c r="WF399" s="35"/>
      <c r="WG399" s="35"/>
      <c r="WH399" s="35"/>
      <c r="WI399" s="35"/>
      <c r="WJ399" s="35"/>
      <c r="WK399" s="35"/>
      <c r="WL399" s="35"/>
      <c r="WM399" s="35"/>
      <c r="WN399" s="35"/>
      <c r="WO399" s="35"/>
      <c r="WP399" s="35"/>
      <c r="WQ399" s="35"/>
      <c r="WR399" s="35"/>
      <c r="WS399" s="35"/>
      <c r="WT399" s="35"/>
      <c r="WU399" s="35"/>
      <c r="WV399" s="35"/>
      <c r="WW399" s="35"/>
      <c r="WX399" s="35"/>
      <c r="WY399" s="35"/>
      <c r="WZ399" s="35"/>
      <c r="XA399" s="35"/>
      <c r="XB399" s="35"/>
      <c r="XC399" s="35"/>
      <c r="XD399" s="35"/>
      <c r="XE399" s="35"/>
      <c r="XF399" s="35"/>
      <c r="XG399" s="35"/>
      <c r="XH399" s="35"/>
      <c r="XI399" s="35"/>
      <c r="XJ399" s="35"/>
      <c r="XK399" s="35"/>
      <c r="XL399" s="35"/>
      <c r="XM399" s="35"/>
      <c r="XN399" s="35"/>
      <c r="XO399" s="35"/>
      <c r="XP399" s="35"/>
      <c r="XQ399" s="35"/>
      <c r="XR399" s="35"/>
      <c r="XS399" s="35"/>
      <c r="XT399" s="35"/>
      <c r="XU399" s="35"/>
      <c r="XV399" s="35"/>
      <c r="XW399" s="35"/>
      <c r="XX399" s="35"/>
      <c r="XY399" s="35"/>
      <c r="XZ399" s="35"/>
      <c r="YA399" s="35"/>
      <c r="YB399" s="35"/>
      <c r="YC399" s="35"/>
      <c r="YD399" s="35"/>
      <c r="YE399" s="35"/>
      <c r="YF399" s="35"/>
      <c r="YG399" s="35"/>
      <c r="YH399" s="35"/>
      <c r="YI399" s="35"/>
      <c r="YJ399" s="35"/>
      <c r="YK399" s="35"/>
      <c r="YL399" s="35"/>
      <c r="YM399" s="35"/>
      <c r="YN399" s="35"/>
      <c r="YO399" s="35"/>
      <c r="YP399" s="35"/>
      <c r="YQ399" s="35"/>
      <c r="YR399" s="35"/>
      <c r="YS399" s="35"/>
      <c r="YT399" s="35"/>
      <c r="YU399" s="35"/>
      <c r="YV399" s="35"/>
      <c r="YW399" s="35"/>
      <c r="YX399" s="35"/>
      <c r="YY399" s="35"/>
      <c r="YZ399" s="35"/>
      <c r="ZA399" s="35"/>
      <c r="ZB399" s="35"/>
      <c r="ZC399" s="35"/>
      <c r="ZD399" s="35"/>
      <c r="ZE399" s="35"/>
      <c r="ZF399" s="35"/>
      <c r="ZG399" s="35"/>
      <c r="ZH399" s="35"/>
      <c r="ZI399" s="35"/>
      <c r="ZJ399" s="35"/>
      <c r="ZK399" s="35"/>
      <c r="ZL399" s="35"/>
      <c r="ZM399" s="35"/>
      <c r="ZN399" s="35"/>
      <c r="ZO399" s="35"/>
      <c r="ZP399" s="35"/>
      <c r="ZQ399" s="35"/>
      <c r="ZR399" s="35"/>
      <c r="ZS399" s="35"/>
      <c r="ZT399" s="35"/>
      <c r="ZU399" s="35"/>
      <c r="ZV399" s="35"/>
      <c r="ZW399" s="35"/>
      <c r="ZX399" s="35"/>
      <c r="ZY399" s="35"/>
      <c r="ZZ399" s="35"/>
      <c r="AAA399" s="35"/>
      <c r="AAB399" s="35"/>
      <c r="AAC399" s="35"/>
      <c r="AAD399" s="35"/>
      <c r="AAE399" s="35"/>
      <c r="AAF399" s="35"/>
      <c r="AAG399" s="35"/>
      <c r="AAH399" s="35"/>
      <c r="AAI399" s="35"/>
      <c r="AAJ399" s="35"/>
      <c r="AAK399" s="35"/>
      <c r="AAL399" s="35"/>
      <c r="AAM399" s="35"/>
      <c r="AAN399" s="35"/>
      <c r="AAO399" s="35"/>
      <c r="AAP399" s="35"/>
      <c r="AAQ399" s="35"/>
      <c r="AAR399" s="35"/>
      <c r="AAS399" s="35"/>
      <c r="AAT399" s="35"/>
      <c r="AAU399" s="35"/>
      <c r="AAV399" s="35"/>
      <c r="AAW399" s="35"/>
      <c r="AAX399" s="35"/>
      <c r="AAY399" s="35"/>
      <c r="AAZ399" s="35"/>
      <c r="ABA399" s="35"/>
      <c r="ABB399" s="35"/>
      <c r="ABC399" s="35"/>
      <c r="ABD399" s="35"/>
      <c r="ABE399" s="35"/>
      <c r="ABF399" s="35"/>
      <c r="ABG399" s="35"/>
      <c r="ABH399" s="35"/>
      <c r="ABI399" s="35"/>
      <c r="ABJ399" s="35"/>
      <c r="ABK399" s="35"/>
      <c r="ABL399" s="35"/>
      <c r="ABM399" s="35"/>
      <c r="ABN399" s="35"/>
      <c r="ABO399" s="35"/>
      <c r="ABP399" s="35"/>
      <c r="ABQ399" s="35"/>
      <c r="ABR399" s="35"/>
      <c r="ABS399" s="35"/>
      <c r="ABT399" s="35"/>
      <c r="ABU399" s="35"/>
      <c r="ABV399" s="35"/>
      <c r="ABW399" s="35"/>
      <c r="ABX399" s="35"/>
      <c r="ABY399" s="35"/>
      <c r="ABZ399" s="35"/>
      <c r="ACA399" s="35"/>
      <c r="ACB399" s="35"/>
      <c r="ACC399" s="35"/>
      <c r="ACD399" s="35"/>
      <c r="ACE399" s="35"/>
      <c r="ACF399" s="35"/>
      <c r="ACG399" s="35"/>
      <c r="ACH399" s="35"/>
      <c r="ACI399" s="35"/>
      <c r="ACJ399" s="35"/>
      <c r="ACK399" s="35"/>
      <c r="ACL399" s="35"/>
      <c r="ACM399" s="35"/>
      <c r="ACN399" s="35"/>
      <c r="ACO399" s="35"/>
      <c r="ACP399" s="35"/>
      <c r="ACQ399" s="35"/>
      <c r="ACR399" s="35"/>
      <c r="ACS399" s="35"/>
      <c r="ACT399" s="35"/>
      <c r="ACU399" s="35"/>
      <c r="ACV399" s="35"/>
      <c r="ACW399" s="35"/>
      <c r="ACX399" s="35"/>
      <c r="ACY399" s="35"/>
      <c r="ACZ399" s="35"/>
      <c r="ADA399" s="35"/>
      <c r="ADB399" s="35"/>
      <c r="ADC399" s="35"/>
      <c r="ADD399" s="35"/>
      <c r="ADE399" s="35"/>
      <c r="ADF399" s="35"/>
      <c r="ADG399" s="35"/>
      <c r="ADH399" s="35"/>
      <c r="ADI399" s="35"/>
      <c r="ADJ399" s="35"/>
      <c r="ADK399" s="35"/>
      <c r="ADL399" s="35"/>
      <c r="ADM399" s="35"/>
      <c r="ADN399" s="35"/>
      <c r="ADO399" s="35"/>
      <c r="ADP399" s="35"/>
      <c r="ADQ399" s="35"/>
      <c r="ADR399" s="35"/>
      <c r="ADS399" s="35"/>
      <c r="ADT399" s="35"/>
      <c r="ADU399" s="35"/>
      <c r="ADV399" s="35"/>
      <c r="ADW399" s="35"/>
      <c r="ADX399" s="35"/>
      <c r="ADY399" s="35"/>
      <c r="ADZ399" s="35"/>
      <c r="AEA399" s="35"/>
      <c r="AEB399" s="35"/>
      <c r="AEC399" s="35"/>
      <c r="AED399" s="35"/>
      <c r="AEE399" s="35"/>
      <c r="AEF399" s="35"/>
      <c r="AEG399" s="35"/>
      <c r="AEH399" s="35"/>
      <c r="AEI399" s="35"/>
      <c r="AEJ399" s="35"/>
      <c r="AEK399" s="35"/>
      <c r="AEL399" s="35"/>
      <c r="AEM399" s="35"/>
      <c r="AEN399" s="35"/>
      <c r="AEO399" s="35"/>
      <c r="AEP399" s="35"/>
      <c r="AEQ399" s="35"/>
      <c r="AER399" s="35"/>
      <c r="AES399" s="35"/>
      <c r="AET399" s="35"/>
      <c r="AEU399" s="35"/>
      <c r="AEV399" s="35"/>
      <c r="AEW399" s="35"/>
      <c r="AEX399" s="35"/>
      <c r="AEY399" s="35"/>
      <c r="AEZ399" s="35"/>
      <c r="AFA399" s="35"/>
      <c r="AFB399" s="35"/>
      <c r="AFC399" s="35"/>
      <c r="AFD399" s="35"/>
      <c r="AFE399" s="35"/>
      <c r="AFF399" s="35"/>
      <c r="AFG399" s="35"/>
      <c r="AFH399" s="35"/>
      <c r="AFI399" s="35"/>
      <c r="AFJ399" s="35"/>
      <c r="AFK399" s="35"/>
      <c r="AFL399" s="35"/>
      <c r="AFM399" s="35"/>
      <c r="AFN399" s="35"/>
      <c r="AFO399" s="35"/>
      <c r="AFP399" s="35"/>
      <c r="AFQ399" s="35"/>
      <c r="AFR399" s="35"/>
      <c r="AFS399" s="35"/>
      <c r="AFT399" s="35"/>
      <c r="AFU399" s="35"/>
      <c r="AFV399" s="35"/>
      <c r="AFW399" s="35"/>
      <c r="AFX399" s="35"/>
      <c r="AFY399" s="35"/>
      <c r="AFZ399" s="35"/>
      <c r="AGA399" s="35"/>
      <c r="AGB399" s="35"/>
      <c r="AGC399" s="35"/>
      <c r="AGD399" s="35"/>
      <c r="AGE399" s="35"/>
      <c r="AGF399" s="35"/>
      <c r="AGG399" s="35"/>
      <c r="AGH399" s="35"/>
      <c r="AGI399" s="35"/>
      <c r="AGJ399" s="35"/>
      <c r="AGK399" s="35"/>
      <c r="AGL399" s="35"/>
      <c r="AGM399" s="35"/>
      <c r="AGN399" s="35"/>
      <c r="AGO399" s="35"/>
      <c r="AGP399" s="35"/>
      <c r="AGQ399" s="35"/>
      <c r="AGR399" s="35"/>
      <c r="AGS399" s="35"/>
      <c r="AGT399" s="35"/>
      <c r="AGU399" s="35"/>
      <c r="AGV399" s="35"/>
      <c r="AGW399" s="35"/>
      <c r="AGX399" s="35"/>
      <c r="AGY399" s="35"/>
      <c r="AGZ399" s="35"/>
      <c r="AHA399" s="35"/>
      <c r="AHB399" s="35"/>
      <c r="AHC399" s="35"/>
      <c r="AHD399" s="35"/>
      <c r="AHE399" s="35"/>
      <c r="AHF399" s="35"/>
      <c r="AHG399" s="35"/>
      <c r="AHH399" s="35"/>
      <c r="AHI399" s="35"/>
      <c r="AHJ399" s="35"/>
      <c r="AHK399" s="35"/>
      <c r="AHL399" s="35"/>
      <c r="AHM399" s="35"/>
      <c r="AHN399" s="35"/>
      <c r="AHO399" s="35"/>
      <c r="AHP399" s="35"/>
      <c r="AHQ399" s="35"/>
      <c r="AHR399" s="35"/>
      <c r="AHS399" s="35"/>
      <c r="AHT399" s="35"/>
      <c r="AHU399" s="35"/>
      <c r="AHV399" s="35"/>
      <c r="AHW399" s="35"/>
      <c r="AHX399" s="35"/>
      <c r="AHY399" s="35"/>
      <c r="AHZ399" s="35"/>
      <c r="AIA399" s="35"/>
      <c r="AIB399" s="35"/>
      <c r="AIC399" s="35"/>
      <c r="AID399" s="35"/>
      <c r="AIE399" s="35"/>
      <c r="AIF399" s="35"/>
      <c r="AIG399" s="35"/>
      <c r="AIH399" s="35"/>
      <c r="AII399" s="35"/>
      <c r="AIJ399" s="35"/>
      <c r="AIK399" s="35"/>
      <c r="AIL399" s="35"/>
      <c r="AIM399" s="35"/>
      <c r="AIN399" s="35"/>
      <c r="AIO399" s="35"/>
      <c r="AIP399" s="35"/>
      <c r="AIQ399" s="35"/>
      <c r="AIR399" s="35"/>
      <c r="AIS399" s="35"/>
      <c r="AIT399" s="35"/>
      <c r="AIU399" s="35"/>
      <c r="AIV399" s="35"/>
      <c r="AIW399" s="35"/>
      <c r="AIX399" s="35"/>
      <c r="AIY399" s="35"/>
      <c r="AIZ399" s="35"/>
      <c r="AJA399" s="35"/>
      <c r="AJB399" s="35"/>
      <c r="AJC399" s="35"/>
      <c r="AJD399" s="35"/>
      <c r="AJE399" s="35"/>
      <c r="AJF399" s="35"/>
      <c r="AJG399" s="35"/>
      <c r="AJH399" s="35"/>
      <c r="AJI399" s="35"/>
      <c r="AJJ399" s="35"/>
      <c r="AJK399" s="35"/>
      <c r="AJL399" s="35"/>
      <c r="AJM399" s="35"/>
      <c r="AJN399" s="35"/>
      <c r="AJO399" s="35"/>
      <c r="AJP399" s="35"/>
      <c r="AJQ399" s="35"/>
      <c r="AJR399" s="35"/>
      <c r="AJS399" s="35"/>
      <c r="AJT399" s="35"/>
      <c r="AJU399" s="35"/>
      <c r="AJV399" s="35"/>
      <c r="AJW399" s="35"/>
      <c r="AJX399" s="35"/>
      <c r="AJY399" s="35"/>
      <c r="AJZ399" s="35"/>
      <c r="AKA399" s="35"/>
      <c r="AKB399" s="35"/>
      <c r="AKC399" s="35"/>
      <c r="AKD399" s="35"/>
      <c r="AKE399" s="35"/>
      <c r="AKF399" s="35"/>
      <c r="AKG399" s="35"/>
      <c r="AKH399" s="35"/>
      <c r="AKI399" s="35"/>
      <c r="AKJ399" s="35"/>
      <c r="AKK399" s="35"/>
      <c r="AKL399" s="35"/>
      <c r="AKM399" s="35"/>
      <c r="AKN399" s="35"/>
      <c r="AKO399" s="35"/>
      <c r="AKP399" s="35"/>
      <c r="AKQ399" s="35"/>
      <c r="AKR399" s="35"/>
      <c r="AKS399" s="35"/>
      <c r="AKT399" s="35"/>
      <c r="AKU399" s="35"/>
      <c r="AKV399" s="35"/>
      <c r="AKW399" s="35"/>
      <c r="AKX399" s="35"/>
      <c r="AKY399" s="35"/>
      <c r="AKZ399" s="35"/>
      <c r="ALA399" s="35"/>
      <c r="ALB399" s="35"/>
      <c r="ALC399" s="35"/>
      <c r="ALD399" s="35"/>
      <c r="ALE399" s="35"/>
      <c r="ALF399" s="35"/>
      <c r="ALG399" s="35"/>
      <c r="ALH399" s="35"/>
      <c r="ALI399" s="35"/>
      <c r="ALJ399" s="35"/>
      <c r="ALK399" s="35"/>
      <c r="ALL399" s="35"/>
      <c r="ALM399" s="35"/>
      <c r="ALN399" s="35"/>
      <c r="ALO399" s="35"/>
      <c r="ALP399" s="35"/>
      <c r="ALQ399" s="35"/>
      <c r="ALR399" s="35"/>
      <c r="ALS399" s="35"/>
      <c r="ALT399" s="35"/>
      <c r="ALU399" s="35"/>
      <c r="ALV399" s="35"/>
      <c r="ALW399" s="35"/>
      <c r="ALX399" s="35"/>
      <c r="ALY399" s="35"/>
      <c r="ALZ399" s="35"/>
      <c r="AMA399" s="35"/>
    </row>
    <row r="400" spans="14:1015">
      <c r="N400" s="3">
        <f>Y400*info!T$4+AC400*info!T$5+AG400*info!T$6+AK400*info!T$7+N399</f>
        <v>14.690999999999976</v>
      </c>
      <c r="P400" s="45">
        <v>360</v>
      </c>
      <c r="Q400" s="131"/>
      <c r="R400" s="131"/>
      <c r="S400" s="161">
        <f t="shared" si="189"/>
        <v>7.1979446640316233E-2</v>
      </c>
      <c r="T400" s="169">
        <f>AA399*$AA$30*$AA$34*(1-$AA$32)+AE399*$AE$30*$AE$34*(1-$AE$32)+AI399*$AI$30*$AI$34*(1-$AI$32)+AM399*$AM$30*$AM$34*(1-$AM$32)+AQ399*$AQ$30*$AQ$34*(1-$AQ$32)+AU399*$AU$30*$AU$34*(1-$AU$32)+Q400-R400+AW399+AX399+Advance!G374</f>
        <v>0.72330000000000039</v>
      </c>
      <c r="U400" s="132">
        <f t="shared" si="198"/>
        <v>0</v>
      </c>
      <c r="V400" s="165">
        <f t="shared" si="177"/>
        <v>0.72330000000000039</v>
      </c>
      <c r="W400" s="166">
        <f t="shared" si="190"/>
        <v>28.404</v>
      </c>
      <c r="X400" s="49"/>
      <c r="Y400" s="42">
        <f t="shared" si="169"/>
        <v>0</v>
      </c>
      <c r="Z400" s="46">
        <f t="shared" si="191"/>
        <v>0</v>
      </c>
      <c r="AA400" s="47">
        <f t="shared" si="178"/>
        <v>50</v>
      </c>
      <c r="AB400" s="48">
        <f t="shared" si="179"/>
        <v>0.72330000000000039</v>
      </c>
      <c r="AC400" s="49">
        <f t="shared" si="180"/>
        <v>0</v>
      </c>
      <c r="AD400" s="46">
        <f t="shared" si="192"/>
        <v>0</v>
      </c>
      <c r="AE400" s="46">
        <f t="shared" si="181"/>
        <v>100</v>
      </c>
      <c r="AF400" s="50">
        <f t="shared" si="170"/>
        <v>0.72330000000000039</v>
      </c>
      <c r="AG400" s="42">
        <f t="shared" si="193"/>
        <v>5</v>
      </c>
      <c r="AH400" s="46">
        <f t="shared" si="194"/>
        <v>-5</v>
      </c>
      <c r="AI400" s="46">
        <f t="shared" si="182"/>
        <v>200</v>
      </c>
      <c r="AJ400" s="50">
        <f t="shared" si="171"/>
        <v>0.60330000000000039</v>
      </c>
      <c r="AK400" s="42">
        <f t="shared" si="183"/>
        <v>16</v>
      </c>
      <c r="AL400" s="46">
        <f t="shared" si="195"/>
        <v>-11</v>
      </c>
      <c r="AM400" s="46">
        <f t="shared" si="184"/>
        <v>614</v>
      </c>
      <c r="AN400" s="50">
        <f t="shared" si="172"/>
        <v>2.7300000000000435E-2</v>
      </c>
      <c r="AO400" s="42">
        <f t="shared" si="185"/>
        <v>0</v>
      </c>
      <c r="AP400" s="46">
        <f t="shared" si="196"/>
        <v>0</v>
      </c>
      <c r="AQ400" s="46">
        <f t="shared" si="186"/>
        <v>0</v>
      </c>
      <c r="AR400" s="50">
        <f t="shared" si="173"/>
        <v>2.7300000000000435E-2</v>
      </c>
      <c r="AS400" s="42">
        <f t="shared" si="187"/>
        <v>0</v>
      </c>
      <c r="AT400" s="46">
        <f t="shared" si="197"/>
        <v>0</v>
      </c>
      <c r="AU400" s="46">
        <f t="shared" si="188"/>
        <v>0</v>
      </c>
      <c r="AV400" s="51">
        <f t="shared" si="174"/>
        <v>2.7300000000000435E-2</v>
      </c>
      <c r="AW400" s="42">
        <f t="shared" si="175"/>
        <v>0</v>
      </c>
      <c r="AX400" s="43">
        <f t="shared" si="176"/>
        <v>2.7300000000000435E-2</v>
      </c>
      <c r="AY400" s="42">
        <f t="shared" si="199"/>
        <v>964</v>
      </c>
      <c r="AZ400" s="52">
        <f t="shared" si="200"/>
        <v>28.404</v>
      </c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  <c r="QN400" s="35"/>
      <c r="QO400" s="35"/>
      <c r="QP400" s="35"/>
      <c r="QQ400" s="35"/>
      <c r="QR400" s="35"/>
      <c r="QS400" s="35"/>
      <c r="QT400" s="35"/>
      <c r="QU400" s="35"/>
      <c r="QV400" s="35"/>
      <c r="QW400" s="35"/>
      <c r="QX400" s="35"/>
      <c r="QY400" s="35"/>
      <c r="QZ400" s="35"/>
      <c r="RA400" s="35"/>
      <c r="RB400" s="35"/>
      <c r="RC400" s="35"/>
      <c r="RD400" s="35"/>
      <c r="RE400" s="35"/>
      <c r="RF400" s="35"/>
      <c r="RG400" s="35"/>
      <c r="RH400" s="35"/>
      <c r="RI400" s="35"/>
      <c r="RJ400" s="35"/>
      <c r="RK400" s="35"/>
      <c r="RL400" s="35"/>
      <c r="RM400" s="35"/>
      <c r="RN400" s="35"/>
      <c r="RO400" s="35"/>
      <c r="RP400" s="35"/>
      <c r="RQ400" s="35"/>
      <c r="RR400" s="35"/>
      <c r="RS400" s="35"/>
      <c r="RT400" s="35"/>
      <c r="RU400" s="35"/>
      <c r="RV400" s="35"/>
      <c r="RW400" s="35"/>
      <c r="RX400" s="35"/>
      <c r="RY400" s="35"/>
      <c r="RZ400" s="35"/>
      <c r="SA400" s="35"/>
      <c r="SB400" s="35"/>
      <c r="SC400" s="35"/>
      <c r="SD400" s="35"/>
      <c r="SE400" s="35"/>
      <c r="SF400" s="35"/>
      <c r="SG400" s="35"/>
      <c r="SH400" s="35"/>
      <c r="SI400" s="35"/>
      <c r="SJ400" s="35"/>
      <c r="SK400" s="35"/>
      <c r="SL400" s="35"/>
      <c r="SM400" s="35"/>
      <c r="SN400" s="35"/>
      <c r="SO400" s="35"/>
      <c r="SP400" s="35"/>
      <c r="SQ400" s="35"/>
      <c r="SR400" s="35"/>
      <c r="SS400" s="35"/>
      <c r="ST400" s="35"/>
      <c r="SU400" s="35"/>
      <c r="SV400" s="35"/>
      <c r="SW400" s="35"/>
      <c r="SX400" s="35"/>
      <c r="SY400" s="35"/>
      <c r="SZ400" s="35"/>
      <c r="TA400" s="35"/>
      <c r="TB400" s="35"/>
      <c r="TC400" s="35"/>
      <c r="TD400" s="35"/>
      <c r="TE400" s="35"/>
      <c r="TF400" s="35"/>
      <c r="TG400" s="35"/>
      <c r="TH400" s="35"/>
      <c r="TI400" s="35"/>
      <c r="TJ400" s="35"/>
      <c r="TK400" s="35"/>
      <c r="TL400" s="35"/>
      <c r="TM400" s="35"/>
      <c r="TN400" s="35"/>
      <c r="TO400" s="35"/>
      <c r="TP400" s="35"/>
      <c r="TQ400" s="35"/>
      <c r="TR400" s="35"/>
      <c r="TS400" s="35"/>
      <c r="TT400" s="35"/>
      <c r="TU400" s="35"/>
      <c r="TV400" s="35"/>
      <c r="TW400" s="35"/>
      <c r="TX400" s="35"/>
      <c r="TY400" s="35"/>
      <c r="TZ400" s="35"/>
      <c r="UA400" s="35"/>
      <c r="UB400" s="35"/>
      <c r="UC400" s="35"/>
      <c r="UD400" s="35"/>
      <c r="UE400" s="35"/>
      <c r="UF400" s="35"/>
      <c r="UG400" s="35"/>
      <c r="UH400" s="35"/>
      <c r="UI400" s="35"/>
      <c r="UJ400" s="35"/>
      <c r="UK400" s="35"/>
      <c r="UL400" s="35"/>
      <c r="UM400" s="35"/>
      <c r="UN400" s="35"/>
      <c r="UO400" s="35"/>
      <c r="UP400" s="35"/>
      <c r="UQ400" s="35"/>
      <c r="UR400" s="35"/>
      <c r="US400" s="35"/>
      <c r="UT400" s="35"/>
      <c r="UU400" s="35"/>
      <c r="UV400" s="35"/>
      <c r="UW400" s="35"/>
      <c r="UX400" s="35"/>
      <c r="UY400" s="35"/>
      <c r="UZ400" s="35"/>
      <c r="VA400" s="35"/>
      <c r="VB400" s="35"/>
      <c r="VC400" s="35"/>
      <c r="VD400" s="35"/>
      <c r="VE400" s="35"/>
      <c r="VF400" s="35"/>
      <c r="VG400" s="35"/>
      <c r="VH400" s="35"/>
      <c r="VI400" s="35"/>
      <c r="VJ400" s="35"/>
      <c r="VK400" s="35"/>
      <c r="VL400" s="35"/>
      <c r="VM400" s="35"/>
      <c r="VN400" s="35"/>
      <c r="VO400" s="35"/>
      <c r="VP400" s="35"/>
      <c r="VQ400" s="35"/>
      <c r="VR400" s="35"/>
      <c r="VS400" s="35"/>
      <c r="VT400" s="35"/>
      <c r="VU400" s="35"/>
      <c r="VV400" s="35"/>
      <c r="VW400" s="35"/>
      <c r="VX400" s="35"/>
      <c r="VY400" s="35"/>
      <c r="VZ400" s="35"/>
      <c r="WA400" s="35"/>
      <c r="WB400" s="35"/>
      <c r="WC400" s="35"/>
      <c r="WD400" s="35"/>
      <c r="WE400" s="35"/>
      <c r="WF400" s="35"/>
      <c r="WG400" s="35"/>
      <c r="WH400" s="35"/>
      <c r="WI400" s="35"/>
      <c r="WJ400" s="35"/>
      <c r="WK400" s="35"/>
      <c r="WL400" s="35"/>
      <c r="WM400" s="35"/>
      <c r="WN400" s="35"/>
      <c r="WO400" s="35"/>
      <c r="WP400" s="35"/>
      <c r="WQ400" s="35"/>
      <c r="WR400" s="35"/>
      <c r="WS400" s="35"/>
      <c r="WT400" s="35"/>
      <c r="WU400" s="35"/>
      <c r="WV400" s="35"/>
      <c r="WW400" s="35"/>
      <c r="WX400" s="35"/>
      <c r="WY400" s="35"/>
      <c r="WZ400" s="35"/>
      <c r="XA400" s="35"/>
      <c r="XB400" s="35"/>
      <c r="XC400" s="35"/>
      <c r="XD400" s="35"/>
      <c r="XE400" s="35"/>
      <c r="XF400" s="35"/>
      <c r="XG400" s="35"/>
      <c r="XH400" s="35"/>
      <c r="XI400" s="35"/>
      <c r="XJ400" s="35"/>
      <c r="XK400" s="35"/>
      <c r="XL400" s="35"/>
      <c r="XM400" s="35"/>
      <c r="XN400" s="35"/>
      <c r="XO400" s="35"/>
      <c r="XP400" s="35"/>
      <c r="XQ400" s="35"/>
      <c r="XR400" s="35"/>
      <c r="XS400" s="35"/>
      <c r="XT400" s="35"/>
      <c r="XU400" s="35"/>
      <c r="XV400" s="35"/>
      <c r="XW400" s="35"/>
      <c r="XX400" s="35"/>
      <c r="XY400" s="35"/>
      <c r="XZ400" s="35"/>
      <c r="YA400" s="35"/>
      <c r="YB400" s="35"/>
      <c r="YC400" s="35"/>
      <c r="YD400" s="35"/>
      <c r="YE400" s="35"/>
      <c r="YF400" s="35"/>
      <c r="YG400" s="35"/>
      <c r="YH400" s="35"/>
      <c r="YI400" s="35"/>
      <c r="YJ400" s="35"/>
      <c r="YK400" s="35"/>
      <c r="YL400" s="35"/>
      <c r="YM400" s="35"/>
      <c r="YN400" s="35"/>
      <c r="YO400" s="35"/>
      <c r="YP400" s="35"/>
      <c r="YQ400" s="35"/>
      <c r="YR400" s="35"/>
      <c r="YS400" s="35"/>
      <c r="YT400" s="35"/>
      <c r="YU400" s="35"/>
      <c r="YV400" s="35"/>
      <c r="YW400" s="35"/>
      <c r="YX400" s="35"/>
      <c r="YY400" s="35"/>
      <c r="YZ400" s="35"/>
      <c r="ZA400" s="35"/>
      <c r="ZB400" s="35"/>
      <c r="ZC400" s="35"/>
      <c r="ZD400" s="35"/>
      <c r="ZE400" s="35"/>
      <c r="ZF400" s="35"/>
      <c r="ZG400" s="35"/>
      <c r="ZH400" s="35"/>
      <c r="ZI400" s="35"/>
      <c r="ZJ400" s="35"/>
      <c r="ZK400" s="35"/>
      <c r="ZL400" s="35"/>
      <c r="ZM400" s="35"/>
      <c r="ZN400" s="35"/>
      <c r="ZO400" s="35"/>
      <c r="ZP400" s="35"/>
      <c r="ZQ400" s="35"/>
      <c r="ZR400" s="35"/>
      <c r="ZS400" s="35"/>
      <c r="ZT400" s="35"/>
      <c r="ZU400" s="35"/>
      <c r="ZV400" s="35"/>
      <c r="ZW400" s="35"/>
      <c r="ZX400" s="35"/>
      <c r="ZY400" s="35"/>
      <c r="ZZ400" s="35"/>
      <c r="AAA400" s="35"/>
      <c r="AAB400" s="35"/>
      <c r="AAC400" s="35"/>
      <c r="AAD400" s="35"/>
      <c r="AAE400" s="35"/>
      <c r="AAF400" s="35"/>
      <c r="AAG400" s="35"/>
      <c r="AAH400" s="35"/>
      <c r="AAI400" s="35"/>
      <c r="AAJ400" s="35"/>
      <c r="AAK400" s="35"/>
      <c r="AAL400" s="35"/>
      <c r="AAM400" s="35"/>
      <c r="AAN400" s="35"/>
      <c r="AAO400" s="35"/>
      <c r="AAP400" s="35"/>
      <c r="AAQ400" s="35"/>
      <c r="AAR400" s="35"/>
      <c r="AAS400" s="35"/>
      <c r="AAT400" s="35"/>
      <c r="AAU400" s="35"/>
      <c r="AAV400" s="35"/>
      <c r="AAW400" s="35"/>
      <c r="AAX400" s="35"/>
      <c r="AAY400" s="35"/>
      <c r="AAZ400" s="35"/>
      <c r="ABA400" s="35"/>
      <c r="ABB400" s="35"/>
      <c r="ABC400" s="35"/>
      <c r="ABD400" s="35"/>
      <c r="ABE400" s="35"/>
      <c r="ABF400" s="35"/>
      <c r="ABG400" s="35"/>
      <c r="ABH400" s="35"/>
      <c r="ABI400" s="35"/>
      <c r="ABJ400" s="35"/>
      <c r="ABK400" s="35"/>
      <c r="ABL400" s="35"/>
      <c r="ABM400" s="35"/>
      <c r="ABN400" s="35"/>
      <c r="ABO400" s="35"/>
      <c r="ABP400" s="35"/>
      <c r="ABQ400" s="35"/>
      <c r="ABR400" s="35"/>
      <c r="ABS400" s="35"/>
      <c r="ABT400" s="35"/>
      <c r="ABU400" s="35"/>
      <c r="ABV400" s="35"/>
      <c r="ABW400" s="35"/>
      <c r="ABX400" s="35"/>
      <c r="ABY400" s="35"/>
      <c r="ABZ400" s="35"/>
      <c r="ACA400" s="35"/>
      <c r="ACB400" s="35"/>
      <c r="ACC400" s="35"/>
      <c r="ACD400" s="35"/>
      <c r="ACE400" s="35"/>
      <c r="ACF400" s="35"/>
      <c r="ACG400" s="35"/>
      <c r="ACH400" s="35"/>
      <c r="ACI400" s="35"/>
      <c r="ACJ400" s="35"/>
      <c r="ACK400" s="35"/>
      <c r="ACL400" s="35"/>
      <c r="ACM400" s="35"/>
      <c r="ACN400" s="35"/>
      <c r="ACO400" s="35"/>
      <c r="ACP400" s="35"/>
      <c r="ACQ400" s="35"/>
      <c r="ACR400" s="35"/>
      <c r="ACS400" s="35"/>
      <c r="ACT400" s="35"/>
      <c r="ACU400" s="35"/>
      <c r="ACV400" s="35"/>
      <c r="ACW400" s="35"/>
      <c r="ACX400" s="35"/>
      <c r="ACY400" s="35"/>
      <c r="ACZ400" s="35"/>
      <c r="ADA400" s="35"/>
      <c r="ADB400" s="35"/>
      <c r="ADC400" s="35"/>
      <c r="ADD400" s="35"/>
      <c r="ADE400" s="35"/>
      <c r="ADF400" s="35"/>
      <c r="ADG400" s="35"/>
      <c r="ADH400" s="35"/>
      <c r="ADI400" s="35"/>
      <c r="ADJ400" s="35"/>
      <c r="ADK400" s="35"/>
      <c r="ADL400" s="35"/>
      <c r="ADM400" s="35"/>
      <c r="ADN400" s="35"/>
      <c r="ADO400" s="35"/>
      <c r="ADP400" s="35"/>
      <c r="ADQ400" s="35"/>
      <c r="ADR400" s="35"/>
      <c r="ADS400" s="35"/>
      <c r="ADT400" s="35"/>
      <c r="ADU400" s="35"/>
      <c r="ADV400" s="35"/>
      <c r="ADW400" s="35"/>
      <c r="ADX400" s="35"/>
      <c r="ADY400" s="35"/>
      <c r="ADZ400" s="35"/>
      <c r="AEA400" s="35"/>
      <c r="AEB400" s="35"/>
      <c r="AEC400" s="35"/>
      <c r="AED400" s="35"/>
      <c r="AEE400" s="35"/>
      <c r="AEF400" s="35"/>
      <c r="AEG400" s="35"/>
      <c r="AEH400" s="35"/>
      <c r="AEI400" s="35"/>
      <c r="AEJ400" s="35"/>
      <c r="AEK400" s="35"/>
      <c r="AEL400" s="35"/>
      <c r="AEM400" s="35"/>
      <c r="AEN400" s="35"/>
      <c r="AEO400" s="35"/>
      <c r="AEP400" s="35"/>
      <c r="AEQ400" s="35"/>
      <c r="AER400" s="35"/>
      <c r="AES400" s="35"/>
      <c r="AET400" s="35"/>
      <c r="AEU400" s="35"/>
      <c r="AEV400" s="35"/>
      <c r="AEW400" s="35"/>
      <c r="AEX400" s="35"/>
      <c r="AEY400" s="35"/>
      <c r="AEZ400" s="35"/>
      <c r="AFA400" s="35"/>
      <c r="AFB400" s="35"/>
      <c r="AFC400" s="35"/>
      <c r="AFD400" s="35"/>
      <c r="AFE400" s="35"/>
      <c r="AFF400" s="35"/>
      <c r="AFG400" s="35"/>
      <c r="AFH400" s="35"/>
      <c r="AFI400" s="35"/>
      <c r="AFJ400" s="35"/>
      <c r="AFK400" s="35"/>
      <c r="AFL400" s="35"/>
      <c r="AFM400" s="35"/>
      <c r="AFN400" s="35"/>
      <c r="AFO400" s="35"/>
      <c r="AFP400" s="35"/>
      <c r="AFQ400" s="35"/>
      <c r="AFR400" s="35"/>
      <c r="AFS400" s="35"/>
      <c r="AFT400" s="35"/>
      <c r="AFU400" s="35"/>
      <c r="AFV400" s="35"/>
      <c r="AFW400" s="35"/>
      <c r="AFX400" s="35"/>
      <c r="AFY400" s="35"/>
      <c r="AFZ400" s="35"/>
      <c r="AGA400" s="35"/>
      <c r="AGB400" s="35"/>
      <c r="AGC400" s="35"/>
      <c r="AGD400" s="35"/>
      <c r="AGE400" s="35"/>
      <c r="AGF400" s="35"/>
      <c r="AGG400" s="35"/>
      <c r="AGH400" s="35"/>
      <c r="AGI400" s="35"/>
      <c r="AGJ400" s="35"/>
      <c r="AGK400" s="35"/>
      <c r="AGL400" s="35"/>
      <c r="AGM400" s="35"/>
      <c r="AGN400" s="35"/>
      <c r="AGO400" s="35"/>
      <c r="AGP400" s="35"/>
      <c r="AGQ400" s="35"/>
      <c r="AGR400" s="35"/>
      <c r="AGS400" s="35"/>
      <c r="AGT400" s="35"/>
      <c r="AGU400" s="35"/>
      <c r="AGV400" s="35"/>
      <c r="AGW400" s="35"/>
      <c r="AGX400" s="35"/>
      <c r="AGY400" s="35"/>
      <c r="AGZ400" s="35"/>
      <c r="AHA400" s="35"/>
      <c r="AHB400" s="35"/>
      <c r="AHC400" s="35"/>
      <c r="AHD400" s="35"/>
      <c r="AHE400" s="35"/>
      <c r="AHF400" s="35"/>
      <c r="AHG400" s="35"/>
      <c r="AHH400" s="35"/>
      <c r="AHI400" s="35"/>
      <c r="AHJ400" s="35"/>
      <c r="AHK400" s="35"/>
      <c r="AHL400" s="35"/>
      <c r="AHM400" s="35"/>
      <c r="AHN400" s="35"/>
      <c r="AHO400" s="35"/>
      <c r="AHP400" s="35"/>
      <c r="AHQ400" s="35"/>
      <c r="AHR400" s="35"/>
      <c r="AHS400" s="35"/>
      <c r="AHT400" s="35"/>
      <c r="AHU400" s="35"/>
      <c r="AHV400" s="35"/>
      <c r="AHW400" s="35"/>
      <c r="AHX400" s="35"/>
      <c r="AHY400" s="35"/>
      <c r="AHZ400" s="35"/>
      <c r="AIA400" s="35"/>
      <c r="AIB400" s="35"/>
      <c r="AIC400" s="35"/>
      <c r="AID400" s="35"/>
      <c r="AIE400" s="35"/>
      <c r="AIF400" s="35"/>
      <c r="AIG400" s="35"/>
      <c r="AIH400" s="35"/>
      <c r="AII400" s="35"/>
      <c r="AIJ400" s="35"/>
      <c r="AIK400" s="35"/>
      <c r="AIL400" s="35"/>
      <c r="AIM400" s="35"/>
      <c r="AIN400" s="35"/>
      <c r="AIO400" s="35"/>
      <c r="AIP400" s="35"/>
      <c r="AIQ400" s="35"/>
      <c r="AIR400" s="35"/>
      <c r="AIS400" s="35"/>
      <c r="AIT400" s="35"/>
      <c r="AIU400" s="35"/>
      <c r="AIV400" s="35"/>
      <c r="AIW400" s="35"/>
      <c r="AIX400" s="35"/>
      <c r="AIY400" s="35"/>
      <c r="AIZ400" s="35"/>
      <c r="AJA400" s="35"/>
      <c r="AJB400" s="35"/>
      <c r="AJC400" s="35"/>
      <c r="AJD400" s="35"/>
      <c r="AJE400" s="35"/>
      <c r="AJF400" s="35"/>
      <c r="AJG400" s="35"/>
      <c r="AJH400" s="35"/>
      <c r="AJI400" s="35"/>
      <c r="AJJ400" s="35"/>
      <c r="AJK400" s="35"/>
      <c r="AJL400" s="35"/>
      <c r="AJM400" s="35"/>
      <c r="AJN400" s="35"/>
      <c r="AJO400" s="35"/>
      <c r="AJP400" s="35"/>
      <c r="AJQ400" s="35"/>
      <c r="AJR400" s="35"/>
      <c r="AJS400" s="35"/>
      <c r="AJT400" s="35"/>
      <c r="AJU400" s="35"/>
      <c r="AJV400" s="35"/>
      <c r="AJW400" s="35"/>
      <c r="AJX400" s="35"/>
      <c r="AJY400" s="35"/>
      <c r="AJZ400" s="35"/>
      <c r="AKA400" s="35"/>
      <c r="AKB400" s="35"/>
      <c r="AKC400" s="35"/>
      <c r="AKD400" s="35"/>
      <c r="AKE400" s="35"/>
      <c r="AKF400" s="35"/>
      <c r="AKG400" s="35"/>
      <c r="AKH400" s="35"/>
      <c r="AKI400" s="35"/>
      <c r="AKJ400" s="35"/>
      <c r="AKK400" s="35"/>
      <c r="AKL400" s="35"/>
      <c r="AKM400" s="35"/>
      <c r="AKN400" s="35"/>
      <c r="AKO400" s="35"/>
      <c r="AKP400" s="35"/>
      <c r="AKQ400" s="35"/>
      <c r="AKR400" s="35"/>
      <c r="AKS400" s="35"/>
      <c r="AKT400" s="35"/>
      <c r="AKU400" s="35"/>
      <c r="AKV400" s="35"/>
      <c r="AKW400" s="35"/>
      <c r="AKX400" s="35"/>
      <c r="AKY400" s="35"/>
      <c r="AKZ400" s="35"/>
      <c r="ALA400" s="35"/>
      <c r="ALB400" s="35"/>
      <c r="ALC400" s="35"/>
      <c r="ALD400" s="35"/>
      <c r="ALE400" s="35"/>
      <c r="ALF400" s="35"/>
      <c r="ALG400" s="35"/>
      <c r="ALH400" s="35"/>
      <c r="ALI400" s="35"/>
      <c r="ALJ400" s="35"/>
      <c r="ALK400" s="35"/>
      <c r="ALL400" s="35"/>
      <c r="ALM400" s="35"/>
      <c r="ALN400" s="35"/>
      <c r="ALO400" s="35"/>
      <c r="ALP400" s="35"/>
      <c r="ALQ400" s="35"/>
      <c r="ALR400" s="35"/>
      <c r="ALS400" s="35"/>
      <c r="ALT400" s="35"/>
      <c r="ALU400" s="35"/>
      <c r="ALV400" s="35"/>
      <c r="ALW400" s="35"/>
      <c r="ALX400" s="35"/>
      <c r="ALY400" s="35"/>
      <c r="ALZ400" s="35"/>
      <c r="AMA400" s="35"/>
    </row>
    <row r="401" spans="14:1015">
      <c r="N401" s="3">
        <f>Y401*info!T$4+AC401*info!T$5+AG401*info!T$6+AK401*info!T$7+N400</f>
        <v>14.770199999999976</v>
      </c>
      <c r="P401" s="45">
        <v>361</v>
      </c>
      <c r="Q401" s="131"/>
      <c r="R401" s="131"/>
      <c r="S401" s="161">
        <f t="shared" si="189"/>
        <v>7.2388537549407148E-2</v>
      </c>
      <c r="T401" s="169">
        <f>AA400*$AA$30*$AA$34*(1-$AA$32)+AE400*$AE$30*$AE$34*(1-$AE$32)+AI400*$AI$30*$AI$34*(1-$AI$32)+AM400*$AM$30*$AM$34*(1-$AM$32)+AQ400*$AQ$30*$AQ$34*(1-$AQ$32)+AU400*$AU$30*$AU$34*(1-$AU$32)+Q401-R401+AW400+AX400+Advance!G375</f>
        <v>0.73740000000000039</v>
      </c>
      <c r="U401" s="132">
        <f t="shared" si="198"/>
        <v>0</v>
      </c>
      <c r="V401" s="165">
        <f t="shared" si="177"/>
        <v>0.73740000000000039</v>
      </c>
      <c r="W401" s="166">
        <f t="shared" si="190"/>
        <v>28.512</v>
      </c>
      <c r="X401" s="49"/>
      <c r="Y401" s="42">
        <f t="shared" si="169"/>
        <v>0</v>
      </c>
      <c r="Z401" s="46">
        <f t="shared" si="191"/>
        <v>0</v>
      </c>
      <c r="AA401" s="47">
        <f t="shared" si="178"/>
        <v>50</v>
      </c>
      <c r="AB401" s="48">
        <f t="shared" si="179"/>
        <v>0.73740000000000039</v>
      </c>
      <c r="AC401" s="49">
        <f t="shared" si="180"/>
        <v>0</v>
      </c>
      <c r="AD401" s="46">
        <f t="shared" si="192"/>
        <v>0</v>
      </c>
      <c r="AE401" s="46">
        <f t="shared" si="181"/>
        <v>100</v>
      </c>
      <c r="AF401" s="50">
        <f t="shared" si="170"/>
        <v>0.73740000000000039</v>
      </c>
      <c r="AG401" s="42">
        <f t="shared" si="193"/>
        <v>6</v>
      </c>
      <c r="AH401" s="46">
        <f t="shared" si="194"/>
        <v>-6</v>
      </c>
      <c r="AI401" s="46">
        <f t="shared" si="182"/>
        <v>200</v>
      </c>
      <c r="AJ401" s="50">
        <f t="shared" si="171"/>
        <v>0.59340000000000037</v>
      </c>
      <c r="AK401" s="42">
        <f t="shared" si="183"/>
        <v>16</v>
      </c>
      <c r="AL401" s="46">
        <f t="shared" si="195"/>
        <v>-13</v>
      </c>
      <c r="AM401" s="46">
        <f t="shared" si="184"/>
        <v>617</v>
      </c>
      <c r="AN401" s="50">
        <f t="shared" si="172"/>
        <v>1.7400000000000415E-2</v>
      </c>
      <c r="AO401" s="42">
        <f t="shared" si="185"/>
        <v>0</v>
      </c>
      <c r="AP401" s="46">
        <f t="shared" si="196"/>
        <v>0</v>
      </c>
      <c r="AQ401" s="46">
        <f t="shared" si="186"/>
        <v>0</v>
      </c>
      <c r="AR401" s="50">
        <f t="shared" si="173"/>
        <v>1.7400000000000415E-2</v>
      </c>
      <c r="AS401" s="42">
        <f t="shared" si="187"/>
        <v>0</v>
      </c>
      <c r="AT401" s="46">
        <f t="shared" si="197"/>
        <v>0</v>
      </c>
      <c r="AU401" s="46">
        <f t="shared" si="188"/>
        <v>0</v>
      </c>
      <c r="AV401" s="51">
        <f t="shared" si="174"/>
        <v>1.7400000000000415E-2</v>
      </c>
      <c r="AW401" s="42">
        <f t="shared" si="175"/>
        <v>0</v>
      </c>
      <c r="AX401" s="43">
        <f t="shared" si="176"/>
        <v>1.7400000000000415E-2</v>
      </c>
      <c r="AY401" s="42">
        <f t="shared" si="199"/>
        <v>967</v>
      </c>
      <c r="AZ401" s="52">
        <f t="shared" si="200"/>
        <v>28.512</v>
      </c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  <c r="QN401" s="35"/>
      <c r="QO401" s="35"/>
      <c r="QP401" s="35"/>
      <c r="QQ401" s="35"/>
      <c r="QR401" s="35"/>
      <c r="QS401" s="35"/>
      <c r="QT401" s="35"/>
      <c r="QU401" s="35"/>
      <c r="QV401" s="35"/>
      <c r="QW401" s="35"/>
      <c r="QX401" s="35"/>
      <c r="QY401" s="35"/>
      <c r="QZ401" s="35"/>
      <c r="RA401" s="35"/>
      <c r="RB401" s="35"/>
      <c r="RC401" s="35"/>
      <c r="RD401" s="35"/>
      <c r="RE401" s="35"/>
      <c r="RF401" s="35"/>
      <c r="RG401" s="35"/>
      <c r="RH401" s="35"/>
      <c r="RI401" s="35"/>
      <c r="RJ401" s="35"/>
      <c r="RK401" s="35"/>
      <c r="RL401" s="35"/>
      <c r="RM401" s="35"/>
      <c r="RN401" s="35"/>
      <c r="RO401" s="35"/>
      <c r="RP401" s="35"/>
      <c r="RQ401" s="35"/>
      <c r="RR401" s="35"/>
      <c r="RS401" s="35"/>
      <c r="RT401" s="35"/>
      <c r="RU401" s="35"/>
      <c r="RV401" s="35"/>
      <c r="RW401" s="35"/>
      <c r="RX401" s="35"/>
      <c r="RY401" s="35"/>
      <c r="RZ401" s="35"/>
      <c r="SA401" s="35"/>
      <c r="SB401" s="35"/>
      <c r="SC401" s="35"/>
      <c r="SD401" s="35"/>
      <c r="SE401" s="35"/>
      <c r="SF401" s="35"/>
      <c r="SG401" s="35"/>
      <c r="SH401" s="35"/>
      <c r="SI401" s="35"/>
      <c r="SJ401" s="35"/>
      <c r="SK401" s="35"/>
      <c r="SL401" s="35"/>
      <c r="SM401" s="35"/>
      <c r="SN401" s="35"/>
      <c r="SO401" s="35"/>
      <c r="SP401" s="35"/>
      <c r="SQ401" s="35"/>
      <c r="SR401" s="35"/>
      <c r="SS401" s="35"/>
      <c r="ST401" s="35"/>
      <c r="SU401" s="35"/>
      <c r="SV401" s="35"/>
      <c r="SW401" s="35"/>
      <c r="SX401" s="35"/>
      <c r="SY401" s="35"/>
      <c r="SZ401" s="35"/>
      <c r="TA401" s="35"/>
      <c r="TB401" s="35"/>
      <c r="TC401" s="35"/>
      <c r="TD401" s="35"/>
      <c r="TE401" s="35"/>
      <c r="TF401" s="35"/>
      <c r="TG401" s="35"/>
      <c r="TH401" s="35"/>
      <c r="TI401" s="35"/>
      <c r="TJ401" s="35"/>
      <c r="TK401" s="35"/>
      <c r="TL401" s="35"/>
      <c r="TM401" s="35"/>
      <c r="TN401" s="35"/>
      <c r="TO401" s="35"/>
      <c r="TP401" s="35"/>
      <c r="TQ401" s="35"/>
      <c r="TR401" s="35"/>
      <c r="TS401" s="35"/>
      <c r="TT401" s="35"/>
      <c r="TU401" s="35"/>
      <c r="TV401" s="35"/>
      <c r="TW401" s="35"/>
      <c r="TX401" s="35"/>
      <c r="TY401" s="35"/>
      <c r="TZ401" s="35"/>
      <c r="UA401" s="35"/>
      <c r="UB401" s="35"/>
      <c r="UC401" s="35"/>
      <c r="UD401" s="35"/>
      <c r="UE401" s="35"/>
      <c r="UF401" s="35"/>
      <c r="UG401" s="35"/>
      <c r="UH401" s="35"/>
      <c r="UI401" s="35"/>
      <c r="UJ401" s="35"/>
      <c r="UK401" s="35"/>
      <c r="UL401" s="35"/>
      <c r="UM401" s="35"/>
      <c r="UN401" s="35"/>
      <c r="UO401" s="35"/>
      <c r="UP401" s="35"/>
      <c r="UQ401" s="35"/>
      <c r="UR401" s="35"/>
      <c r="US401" s="35"/>
      <c r="UT401" s="35"/>
      <c r="UU401" s="35"/>
      <c r="UV401" s="35"/>
      <c r="UW401" s="35"/>
      <c r="UX401" s="35"/>
      <c r="UY401" s="35"/>
      <c r="UZ401" s="35"/>
      <c r="VA401" s="35"/>
      <c r="VB401" s="35"/>
      <c r="VC401" s="35"/>
      <c r="VD401" s="35"/>
      <c r="VE401" s="35"/>
      <c r="VF401" s="35"/>
      <c r="VG401" s="35"/>
      <c r="VH401" s="35"/>
      <c r="VI401" s="35"/>
      <c r="VJ401" s="35"/>
      <c r="VK401" s="35"/>
      <c r="VL401" s="35"/>
      <c r="VM401" s="35"/>
      <c r="VN401" s="35"/>
      <c r="VO401" s="35"/>
      <c r="VP401" s="35"/>
      <c r="VQ401" s="35"/>
      <c r="VR401" s="35"/>
      <c r="VS401" s="35"/>
      <c r="VT401" s="35"/>
      <c r="VU401" s="35"/>
      <c r="VV401" s="35"/>
      <c r="VW401" s="35"/>
      <c r="VX401" s="35"/>
      <c r="VY401" s="35"/>
      <c r="VZ401" s="35"/>
      <c r="WA401" s="35"/>
      <c r="WB401" s="35"/>
      <c r="WC401" s="35"/>
      <c r="WD401" s="35"/>
      <c r="WE401" s="35"/>
      <c r="WF401" s="35"/>
      <c r="WG401" s="35"/>
      <c r="WH401" s="35"/>
      <c r="WI401" s="35"/>
      <c r="WJ401" s="35"/>
      <c r="WK401" s="35"/>
      <c r="WL401" s="35"/>
      <c r="WM401" s="35"/>
      <c r="WN401" s="35"/>
      <c r="WO401" s="35"/>
      <c r="WP401" s="35"/>
      <c r="WQ401" s="35"/>
      <c r="WR401" s="35"/>
      <c r="WS401" s="35"/>
      <c r="WT401" s="35"/>
      <c r="WU401" s="35"/>
      <c r="WV401" s="35"/>
      <c r="WW401" s="35"/>
      <c r="WX401" s="35"/>
      <c r="WY401" s="35"/>
      <c r="WZ401" s="35"/>
      <c r="XA401" s="35"/>
      <c r="XB401" s="35"/>
      <c r="XC401" s="35"/>
      <c r="XD401" s="35"/>
      <c r="XE401" s="35"/>
      <c r="XF401" s="35"/>
      <c r="XG401" s="35"/>
      <c r="XH401" s="35"/>
      <c r="XI401" s="35"/>
      <c r="XJ401" s="35"/>
      <c r="XK401" s="35"/>
      <c r="XL401" s="35"/>
      <c r="XM401" s="35"/>
      <c r="XN401" s="35"/>
      <c r="XO401" s="35"/>
      <c r="XP401" s="35"/>
      <c r="XQ401" s="35"/>
      <c r="XR401" s="35"/>
      <c r="XS401" s="35"/>
      <c r="XT401" s="35"/>
      <c r="XU401" s="35"/>
      <c r="XV401" s="35"/>
      <c r="XW401" s="35"/>
      <c r="XX401" s="35"/>
      <c r="XY401" s="35"/>
      <c r="XZ401" s="35"/>
      <c r="YA401" s="35"/>
      <c r="YB401" s="35"/>
      <c r="YC401" s="35"/>
      <c r="YD401" s="35"/>
      <c r="YE401" s="35"/>
      <c r="YF401" s="35"/>
      <c r="YG401" s="35"/>
      <c r="YH401" s="35"/>
      <c r="YI401" s="35"/>
      <c r="YJ401" s="35"/>
      <c r="YK401" s="35"/>
      <c r="YL401" s="35"/>
      <c r="YM401" s="35"/>
      <c r="YN401" s="35"/>
      <c r="YO401" s="35"/>
      <c r="YP401" s="35"/>
      <c r="YQ401" s="35"/>
      <c r="YR401" s="35"/>
      <c r="YS401" s="35"/>
      <c r="YT401" s="35"/>
      <c r="YU401" s="35"/>
      <c r="YV401" s="35"/>
      <c r="YW401" s="35"/>
      <c r="YX401" s="35"/>
      <c r="YY401" s="35"/>
      <c r="YZ401" s="35"/>
      <c r="ZA401" s="35"/>
      <c r="ZB401" s="35"/>
      <c r="ZC401" s="35"/>
      <c r="ZD401" s="35"/>
      <c r="ZE401" s="35"/>
      <c r="ZF401" s="35"/>
      <c r="ZG401" s="35"/>
      <c r="ZH401" s="35"/>
      <c r="ZI401" s="35"/>
      <c r="ZJ401" s="35"/>
      <c r="ZK401" s="35"/>
      <c r="ZL401" s="35"/>
      <c r="ZM401" s="35"/>
      <c r="ZN401" s="35"/>
      <c r="ZO401" s="35"/>
      <c r="ZP401" s="35"/>
      <c r="ZQ401" s="35"/>
      <c r="ZR401" s="35"/>
      <c r="ZS401" s="35"/>
      <c r="ZT401" s="35"/>
      <c r="ZU401" s="35"/>
      <c r="ZV401" s="35"/>
      <c r="ZW401" s="35"/>
      <c r="ZX401" s="35"/>
      <c r="ZY401" s="35"/>
      <c r="ZZ401" s="35"/>
      <c r="AAA401" s="35"/>
      <c r="AAB401" s="35"/>
      <c r="AAC401" s="35"/>
      <c r="AAD401" s="35"/>
      <c r="AAE401" s="35"/>
      <c r="AAF401" s="35"/>
      <c r="AAG401" s="35"/>
      <c r="AAH401" s="35"/>
      <c r="AAI401" s="35"/>
      <c r="AAJ401" s="35"/>
      <c r="AAK401" s="35"/>
      <c r="AAL401" s="35"/>
      <c r="AAM401" s="35"/>
      <c r="AAN401" s="35"/>
      <c r="AAO401" s="35"/>
      <c r="AAP401" s="35"/>
      <c r="AAQ401" s="35"/>
      <c r="AAR401" s="35"/>
      <c r="AAS401" s="35"/>
      <c r="AAT401" s="35"/>
      <c r="AAU401" s="35"/>
      <c r="AAV401" s="35"/>
      <c r="AAW401" s="35"/>
      <c r="AAX401" s="35"/>
      <c r="AAY401" s="35"/>
      <c r="AAZ401" s="35"/>
      <c r="ABA401" s="35"/>
      <c r="ABB401" s="35"/>
      <c r="ABC401" s="35"/>
      <c r="ABD401" s="35"/>
      <c r="ABE401" s="35"/>
      <c r="ABF401" s="35"/>
      <c r="ABG401" s="35"/>
      <c r="ABH401" s="35"/>
      <c r="ABI401" s="35"/>
      <c r="ABJ401" s="35"/>
      <c r="ABK401" s="35"/>
      <c r="ABL401" s="35"/>
      <c r="ABM401" s="35"/>
      <c r="ABN401" s="35"/>
      <c r="ABO401" s="35"/>
      <c r="ABP401" s="35"/>
      <c r="ABQ401" s="35"/>
      <c r="ABR401" s="35"/>
      <c r="ABS401" s="35"/>
      <c r="ABT401" s="35"/>
      <c r="ABU401" s="35"/>
      <c r="ABV401" s="35"/>
      <c r="ABW401" s="35"/>
      <c r="ABX401" s="35"/>
      <c r="ABY401" s="35"/>
      <c r="ABZ401" s="35"/>
      <c r="ACA401" s="35"/>
      <c r="ACB401" s="35"/>
      <c r="ACC401" s="35"/>
      <c r="ACD401" s="35"/>
      <c r="ACE401" s="35"/>
      <c r="ACF401" s="35"/>
      <c r="ACG401" s="35"/>
      <c r="ACH401" s="35"/>
      <c r="ACI401" s="35"/>
      <c r="ACJ401" s="35"/>
      <c r="ACK401" s="35"/>
      <c r="ACL401" s="35"/>
      <c r="ACM401" s="35"/>
      <c r="ACN401" s="35"/>
      <c r="ACO401" s="35"/>
      <c r="ACP401" s="35"/>
      <c r="ACQ401" s="35"/>
      <c r="ACR401" s="35"/>
      <c r="ACS401" s="35"/>
      <c r="ACT401" s="35"/>
      <c r="ACU401" s="35"/>
      <c r="ACV401" s="35"/>
      <c r="ACW401" s="35"/>
      <c r="ACX401" s="35"/>
      <c r="ACY401" s="35"/>
      <c r="ACZ401" s="35"/>
      <c r="ADA401" s="35"/>
      <c r="ADB401" s="35"/>
      <c r="ADC401" s="35"/>
      <c r="ADD401" s="35"/>
      <c r="ADE401" s="35"/>
      <c r="ADF401" s="35"/>
      <c r="ADG401" s="35"/>
      <c r="ADH401" s="35"/>
      <c r="ADI401" s="35"/>
      <c r="ADJ401" s="35"/>
      <c r="ADK401" s="35"/>
      <c r="ADL401" s="35"/>
      <c r="ADM401" s="35"/>
      <c r="ADN401" s="35"/>
      <c r="ADO401" s="35"/>
      <c r="ADP401" s="35"/>
      <c r="ADQ401" s="35"/>
      <c r="ADR401" s="35"/>
      <c r="ADS401" s="35"/>
      <c r="ADT401" s="35"/>
      <c r="ADU401" s="35"/>
      <c r="ADV401" s="35"/>
      <c r="ADW401" s="35"/>
      <c r="ADX401" s="35"/>
      <c r="ADY401" s="35"/>
      <c r="ADZ401" s="35"/>
      <c r="AEA401" s="35"/>
      <c r="AEB401" s="35"/>
      <c r="AEC401" s="35"/>
      <c r="AED401" s="35"/>
      <c r="AEE401" s="35"/>
      <c r="AEF401" s="35"/>
      <c r="AEG401" s="35"/>
      <c r="AEH401" s="35"/>
      <c r="AEI401" s="35"/>
      <c r="AEJ401" s="35"/>
      <c r="AEK401" s="35"/>
      <c r="AEL401" s="35"/>
      <c r="AEM401" s="35"/>
      <c r="AEN401" s="35"/>
      <c r="AEO401" s="35"/>
      <c r="AEP401" s="35"/>
      <c r="AEQ401" s="35"/>
      <c r="AER401" s="35"/>
      <c r="AES401" s="35"/>
      <c r="AET401" s="35"/>
      <c r="AEU401" s="35"/>
      <c r="AEV401" s="35"/>
      <c r="AEW401" s="35"/>
      <c r="AEX401" s="35"/>
      <c r="AEY401" s="35"/>
      <c r="AEZ401" s="35"/>
      <c r="AFA401" s="35"/>
      <c r="AFB401" s="35"/>
      <c r="AFC401" s="35"/>
      <c r="AFD401" s="35"/>
      <c r="AFE401" s="35"/>
      <c r="AFF401" s="35"/>
      <c r="AFG401" s="35"/>
      <c r="AFH401" s="35"/>
      <c r="AFI401" s="35"/>
      <c r="AFJ401" s="35"/>
      <c r="AFK401" s="35"/>
      <c r="AFL401" s="35"/>
      <c r="AFM401" s="35"/>
      <c r="AFN401" s="35"/>
      <c r="AFO401" s="35"/>
      <c r="AFP401" s="35"/>
      <c r="AFQ401" s="35"/>
      <c r="AFR401" s="35"/>
      <c r="AFS401" s="35"/>
      <c r="AFT401" s="35"/>
      <c r="AFU401" s="35"/>
      <c r="AFV401" s="35"/>
      <c r="AFW401" s="35"/>
      <c r="AFX401" s="35"/>
      <c r="AFY401" s="35"/>
      <c r="AFZ401" s="35"/>
      <c r="AGA401" s="35"/>
      <c r="AGB401" s="35"/>
      <c r="AGC401" s="35"/>
      <c r="AGD401" s="35"/>
      <c r="AGE401" s="35"/>
      <c r="AGF401" s="35"/>
      <c r="AGG401" s="35"/>
      <c r="AGH401" s="35"/>
      <c r="AGI401" s="35"/>
      <c r="AGJ401" s="35"/>
      <c r="AGK401" s="35"/>
      <c r="AGL401" s="35"/>
      <c r="AGM401" s="35"/>
      <c r="AGN401" s="35"/>
      <c r="AGO401" s="35"/>
      <c r="AGP401" s="35"/>
      <c r="AGQ401" s="35"/>
      <c r="AGR401" s="35"/>
      <c r="AGS401" s="35"/>
      <c r="AGT401" s="35"/>
      <c r="AGU401" s="35"/>
      <c r="AGV401" s="35"/>
      <c r="AGW401" s="35"/>
      <c r="AGX401" s="35"/>
      <c r="AGY401" s="35"/>
      <c r="AGZ401" s="35"/>
      <c r="AHA401" s="35"/>
      <c r="AHB401" s="35"/>
      <c r="AHC401" s="35"/>
      <c r="AHD401" s="35"/>
      <c r="AHE401" s="35"/>
      <c r="AHF401" s="35"/>
      <c r="AHG401" s="35"/>
      <c r="AHH401" s="35"/>
      <c r="AHI401" s="35"/>
      <c r="AHJ401" s="35"/>
      <c r="AHK401" s="35"/>
      <c r="AHL401" s="35"/>
      <c r="AHM401" s="35"/>
      <c r="AHN401" s="35"/>
      <c r="AHO401" s="35"/>
      <c r="AHP401" s="35"/>
      <c r="AHQ401" s="35"/>
      <c r="AHR401" s="35"/>
      <c r="AHS401" s="35"/>
      <c r="AHT401" s="35"/>
      <c r="AHU401" s="35"/>
      <c r="AHV401" s="35"/>
      <c r="AHW401" s="35"/>
      <c r="AHX401" s="35"/>
      <c r="AHY401" s="35"/>
      <c r="AHZ401" s="35"/>
      <c r="AIA401" s="35"/>
      <c r="AIB401" s="35"/>
      <c r="AIC401" s="35"/>
      <c r="AID401" s="35"/>
      <c r="AIE401" s="35"/>
      <c r="AIF401" s="35"/>
      <c r="AIG401" s="35"/>
      <c r="AIH401" s="35"/>
      <c r="AII401" s="35"/>
      <c r="AIJ401" s="35"/>
      <c r="AIK401" s="35"/>
      <c r="AIL401" s="35"/>
      <c r="AIM401" s="35"/>
      <c r="AIN401" s="35"/>
      <c r="AIO401" s="35"/>
      <c r="AIP401" s="35"/>
      <c r="AIQ401" s="35"/>
      <c r="AIR401" s="35"/>
      <c r="AIS401" s="35"/>
      <c r="AIT401" s="35"/>
      <c r="AIU401" s="35"/>
      <c r="AIV401" s="35"/>
      <c r="AIW401" s="35"/>
      <c r="AIX401" s="35"/>
      <c r="AIY401" s="35"/>
      <c r="AIZ401" s="35"/>
      <c r="AJA401" s="35"/>
      <c r="AJB401" s="35"/>
      <c r="AJC401" s="35"/>
      <c r="AJD401" s="35"/>
      <c r="AJE401" s="35"/>
      <c r="AJF401" s="35"/>
      <c r="AJG401" s="35"/>
      <c r="AJH401" s="35"/>
      <c r="AJI401" s="35"/>
      <c r="AJJ401" s="35"/>
      <c r="AJK401" s="35"/>
      <c r="AJL401" s="35"/>
      <c r="AJM401" s="35"/>
      <c r="AJN401" s="35"/>
      <c r="AJO401" s="35"/>
      <c r="AJP401" s="35"/>
      <c r="AJQ401" s="35"/>
      <c r="AJR401" s="35"/>
      <c r="AJS401" s="35"/>
      <c r="AJT401" s="35"/>
      <c r="AJU401" s="35"/>
      <c r="AJV401" s="35"/>
      <c r="AJW401" s="35"/>
      <c r="AJX401" s="35"/>
      <c r="AJY401" s="35"/>
      <c r="AJZ401" s="35"/>
      <c r="AKA401" s="35"/>
      <c r="AKB401" s="35"/>
      <c r="AKC401" s="35"/>
      <c r="AKD401" s="35"/>
      <c r="AKE401" s="35"/>
      <c r="AKF401" s="35"/>
      <c r="AKG401" s="35"/>
      <c r="AKH401" s="35"/>
      <c r="AKI401" s="35"/>
      <c r="AKJ401" s="35"/>
      <c r="AKK401" s="35"/>
      <c r="AKL401" s="35"/>
      <c r="AKM401" s="35"/>
      <c r="AKN401" s="35"/>
      <c r="AKO401" s="35"/>
      <c r="AKP401" s="35"/>
      <c r="AKQ401" s="35"/>
      <c r="AKR401" s="35"/>
      <c r="AKS401" s="35"/>
      <c r="AKT401" s="35"/>
      <c r="AKU401" s="35"/>
      <c r="AKV401" s="35"/>
      <c r="AKW401" s="35"/>
      <c r="AKX401" s="35"/>
      <c r="AKY401" s="35"/>
      <c r="AKZ401" s="35"/>
      <c r="ALA401" s="35"/>
      <c r="ALB401" s="35"/>
      <c r="ALC401" s="35"/>
      <c r="ALD401" s="35"/>
      <c r="ALE401" s="35"/>
      <c r="ALF401" s="35"/>
      <c r="ALG401" s="35"/>
      <c r="ALH401" s="35"/>
      <c r="ALI401" s="35"/>
      <c r="ALJ401" s="35"/>
      <c r="ALK401" s="35"/>
      <c r="ALL401" s="35"/>
      <c r="ALM401" s="35"/>
      <c r="ALN401" s="35"/>
      <c r="ALO401" s="35"/>
      <c r="ALP401" s="35"/>
      <c r="ALQ401" s="35"/>
      <c r="ALR401" s="35"/>
      <c r="ALS401" s="35"/>
      <c r="ALT401" s="35"/>
      <c r="ALU401" s="35"/>
      <c r="ALV401" s="35"/>
      <c r="ALW401" s="35"/>
      <c r="ALX401" s="35"/>
      <c r="ALY401" s="35"/>
      <c r="ALZ401" s="35"/>
      <c r="AMA401" s="35"/>
    </row>
    <row r="402" spans="14:1015">
      <c r="N402" s="3">
        <f>Y402*info!T$4+AC402*info!T$5+AG402*info!T$6+AK402*info!T$7+N401</f>
        <v>14.849399999999976</v>
      </c>
      <c r="P402" s="45">
        <v>362</v>
      </c>
      <c r="Q402" s="131"/>
      <c r="R402" s="131"/>
      <c r="S402" s="161">
        <f t="shared" si="189"/>
        <v>7.2633992094861696E-2</v>
      </c>
      <c r="T402" s="169">
        <f>AA401*$AA$30*$AA$34*(1-$AA$32)+AE401*$AE$30*$AE$34*(1-$AE$32)+AI401*$AI$30*$AI$34*(1-$AI$32)+AM401*$AM$30*$AM$34*(1-$AM$32)+AQ401*$AQ$30*$AQ$34*(1-$AQ$32)+AU401*$AU$30*$AU$34*(1-$AU$32)+Q402-R402+AW401+AX401+Advance!G376</f>
        <v>0.7302000000000004</v>
      </c>
      <c r="U402" s="132">
        <f t="shared" si="198"/>
        <v>0</v>
      </c>
      <c r="V402" s="165">
        <f t="shared" si="177"/>
        <v>0.7302000000000004</v>
      </c>
      <c r="W402" s="166">
        <f t="shared" si="190"/>
        <v>28.655999999999999</v>
      </c>
      <c r="X402" s="49"/>
      <c r="Y402" s="42">
        <f t="shared" si="169"/>
        <v>0</v>
      </c>
      <c r="Z402" s="46">
        <f t="shared" si="191"/>
        <v>0</v>
      </c>
      <c r="AA402" s="47">
        <f t="shared" si="178"/>
        <v>50</v>
      </c>
      <c r="AB402" s="48">
        <f t="shared" si="179"/>
        <v>0.7302000000000004</v>
      </c>
      <c r="AC402" s="49">
        <f t="shared" si="180"/>
        <v>0</v>
      </c>
      <c r="AD402" s="46">
        <f t="shared" si="192"/>
        <v>0</v>
      </c>
      <c r="AE402" s="46">
        <f t="shared" si="181"/>
        <v>100</v>
      </c>
      <c r="AF402" s="50">
        <f t="shared" si="170"/>
        <v>0.7302000000000004</v>
      </c>
      <c r="AG402" s="42">
        <f t="shared" si="193"/>
        <v>6</v>
      </c>
      <c r="AH402" s="46">
        <f t="shared" si="194"/>
        <v>-6</v>
      </c>
      <c r="AI402" s="46">
        <f t="shared" si="182"/>
        <v>200</v>
      </c>
      <c r="AJ402" s="50">
        <f t="shared" si="171"/>
        <v>0.58620000000000039</v>
      </c>
      <c r="AK402" s="42">
        <f t="shared" si="183"/>
        <v>16</v>
      </c>
      <c r="AL402" s="46">
        <f t="shared" si="195"/>
        <v>-12</v>
      </c>
      <c r="AM402" s="46">
        <f t="shared" si="184"/>
        <v>621</v>
      </c>
      <c r="AN402" s="50">
        <f t="shared" si="172"/>
        <v>1.0200000000000431E-2</v>
      </c>
      <c r="AO402" s="42">
        <f t="shared" si="185"/>
        <v>0</v>
      </c>
      <c r="AP402" s="46">
        <f t="shared" si="196"/>
        <v>0</v>
      </c>
      <c r="AQ402" s="46">
        <f t="shared" si="186"/>
        <v>0</v>
      </c>
      <c r="AR402" s="50">
        <f t="shared" si="173"/>
        <v>1.0200000000000431E-2</v>
      </c>
      <c r="AS402" s="42">
        <f t="shared" si="187"/>
        <v>0</v>
      </c>
      <c r="AT402" s="46">
        <f t="shared" si="197"/>
        <v>0</v>
      </c>
      <c r="AU402" s="46">
        <f t="shared" si="188"/>
        <v>0</v>
      </c>
      <c r="AV402" s="51">
        <f t="shared" si="174"/>
        <v>1.0200000000000431E-2</v>
      </c>
      <c r="AW402" s="42">
        <f t="shared" si="175"/>
        <v>0</v>
      </c>
      <c r="AX402" s="43">
        <f t="shared" si="176"/>
        <v>1.0200000000000431E-2</v>
      </c>
      <c r="AY402" s="42">
        <f t="shared" si="199"/>
        <v>971</v>
      </c>
      <c r="AZ402" s="52">
        <f t="shared" si="200"/>
        <v>28.655999999999999</v>
      </c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  <c r="QN402" s="35"/>
      <c r="QO402" s="35"/>
      <c r="QP402" s="35"/>
      <c r="QQ402" s="35"/>
      <c r="QR402" s="35"/>
      <c r="QS402" s="35"/>
      <c r="QT402" s="35"/>
      <c r="QU402" s="35"/>
      <c r="QV402" s="35"/>
      <c r="QW402" s="35"/>
      <c r="QX402" s="35"/>
      <c r="QY402" s="35"/>
      <c r="QZ402" s="35"/>
      <c r="RA402" s="35"/>
      <c r="RB402" s="35"/>
      <c r="RC402" s="35"/>
      <c r="RD402" s="35"/>
      <c r="RE402" s="35"/>
      <c r="RF402" s="35"/>
      <c r="RG402" s="35"/>
      <c r="RH402" s="35"/>
      <c r="RI402" s="35"/>
      <c r="RJ402" s="35"/>
      <c r="RK402" s="35"/>
      <c r="RL402" s="35"/>
      <c r="RM402" s="35"/>
      <c r="RN402" s="35"/>
      <c r="RO402" s="35"/>
      <c r="RP402" s="35"/>
      <c r="RQ402" s="35"/>
      <c r="RR402" s="35"/>
      <c r="RS402" s="35"/>
      <c r="RT402" s="35"/>
      <c r="RU402" s="35"/>
      <c r="RV402" s="35"/>
      <c r="RW402" s="35"/>
      <c r="RX402" s="35"/>
      <c r="RY402" s="35"/>
      <c r="RZ402" s="35"/>
      <c r="SA402" s="35"/>
      <c r="SB402" s="35"/>
      <c r="SC402" s="35"/>
      <c r="SD402" s="35"/>
      <c r="SE402" s="35"/>
      <c r="SF402" s="35"/>
      <c r="SG402" s="35"/>
      <c r="SH402" s="35"/>
      <c r="SI402" s="35"/>
      <c r="SJ402" s="35"/>
      <c r="SK402" s="35"/>
      <c r="SL402" s="35"/>
      <c r="SM402" s="35"/>
      <c r="SN402" s="35"/>
      <c r="SO402" s="35"/>
      <c r="SP402" s="35"/>
      <c r="SQ402" s="35"/>
      <c r="SR402" s="35"/>
      <c r="SS402" s="35"/>
      <c r="ST402" s="35"/>
      <c r="SU402" s="35"/>
      <c r="SV402" s="35"/>
      <c r="SW402" s="35"/>
      <c r="SX402" s="35"/>
      <c r="SY402" s="35"/>
      <c r="SZ402" s="35"/>
      <c r="TA402" s="35"/>
      <c r="TB402" s="35"/>
      <c r="TC402" s="35"/>
      <c r="TD402" s="35"/>
      <c r="TE402" s="35"/>
      <c r="TF402" s="35"/>
      <c r="TG402" s="35"/>
      <c r="TH402" s="35"/>
      <c r="TI402" s="35"/>
      <c r="TJ402" s="35"/>
      <c r="TK402" s="35"/>
      <c r="TL402" s="35"/>
      <c r="TM402" s="35"/>
      <c r="TN402" s="35"/>
      <c r="TO402" s="35"/>
      <c r="TP402" s="35"/>
      <c r="TQ402" s="35"/>
      <c r="TR402" s="35"/>
      <c r="TS402" s="35"/>
      <c r="TT402" s="35"/>
      <c r="TU402" s="35"/>
      <c r="TV402" s="35"/>
      <c r="TW402" s="35"/>
      <c r="TX402" s="35"/>
      <c r="TY402" s="35"/>
      <c r="TZ402" s="35"/>
      <c r="UA402" s="35"/>
      <c r="UB402" s="35"/>
      <c r="UC402" s="35"/>
      <c r="UD402" s="35"/>
      <c r="UE402" s="35"/>
      <c r="UF402" s="35"/>
      <c r="UG402" s="35"/>
      <c r="UH402" s="35"/>
      <c r="UI402" s="35"/>
      <c r="UJ402" s="35"/>
      <c r="UK402" s="35"/>
      <c r="UL402" s="35"/>
      <c r="UM402" s="35"/>
      <c r="UN402" s="35"/>
      <c r="UO402" s="35"/>
      <c r="UP402" s="35"/>
      <c r="UQ402" s="35"/>
      <c r="UR402" s="35"/>
      <c r="US402" s="35"/>
      <c r="UT402" s="35"/>
      <c r="UU402" s="35"/>
      <c r="UV402" s="35"/>
      <c r="UW402" s="35"/>
      <c r="UX402" s="35"/>
      <c r="UY402" s="35"/>
      <c r="UZ402" s="35"/>
      <c r="VA402" s="35"/>
      <c r="VB402" s="35"/>
      <c r="VC402" s="35"/>
      <c r="VD402" s="35"/>
      <c r="VE402" s="35"/>
      <c r="VF402" s="35"/>
      <c r="VG402" s="35"/>
      <c r="VH402" s="35"/>
      <c r="VI402" s="35"/>
      <c r="VJ402" s="35"/>
      <c r="VK402" s="35"/>
      <c r="VL402" s="35"/>
      <c r="VM402" s="35"/>
      <c r="VN402" s="35"/>
      <c r="VO402" s="35"/>
      <c r="VP402" s="35"/>
      <c r="VQ402" s="35"/>
      <c r="VR402" s="35"/>
      <c r="VS402" s="35"/>
      <c r="VT402" s="35"/>
      <c r="VU402" s="35"/>
      <c r="VV402" s="35"/>
      <c r="VW402" s="35"/>
      <c r="VX402" s="35"/>
      <c r="VY402" s="35"/>
      <c r="VZ402" s="35"/>
      <c r="WA402" s="35"/>
      <c r="WB402" s="35"/>
      <c r="WC402" s="35"/>
      <c r="WD402" s="35"/>
      <c r="WE402" s="35"/>
      <c r="WF402" s="35"/>
      <c r="WG402" s="35"/>
      <c r="WH402" s="35"/>
      <c r="WI402" s="35"/>
      <c r="WJ402" s="35"/>
      <c r="WK402" s="35"/>
      <c r="WL402" s="35"/>
      <c r="WM402" s="35"/>
      <c r="WN402" s="35"/>
      <c r="WO402" s="35"/>
      <c r="WP402" s="35"/>
      <c r="WQ402" s="35"/>
      <c r="WR402" s="35"/>
      <c r="WS402" s="35"/>
      <c r="WT402" s="35"/>
      <c r="WU402" s="35"/>
      <c r="WV402" s="35"/>
      <c r="WW402" s="35"/>
      <c r="WX402" s="35"/>
      <c r="WY402" s="35"/>
      <c r="WZ402" s="35"/>
      <c r="XA402" s="35"/>
      <c r="XB402" s="35"/>
      <c r="XC402" s="35"/>
      <c r="XD402" s="35"/>
      <c r="XE402" s="35"/>
      <c r="XF402" s="35"/>
      <c r="XG402" s="35"/>
      <c r="XH402" s="35"/>
      <c r="XI402" s="35"/>
      <c r="XJ402" s="35"/>
      <c r="XK402" s="35"/>
      <c r="XL402" s="35"/>
      <c r="XM402" s="35"/>
      <c r="XN402" s="35"/>
      <c r="XO402" s="35"/>
      <c r="XP402" s="35"/>
      <c r="XQ402" s="35"/>
      <c r="XR402" s="35"/>
      <c r="XS402" s="35"/>
      <c r="XT402" s="35"/>
      <c r="XU402" s="35"/>
      <c r="XV402" s="35"/>
      <c r="XW402" s="35"/>
      <c r="XX402" s="35"/>
      <c r="XY402" s="35"/>
      <c r="XZ402" s="35"/>
      <c r="YA402" s="35"/>
      <c r="YB402" s="35"/>
      <c r="YC402" s="35"/>
      <c r="YD402" s="35"/>
      <c r="YE402" s="35"/>
      <c r="YF402" s="35"/>
      <c r="YG402" s="35"/>
      <c r="YH402" s="35"/>
      <c r="YI402" s="35"/>
      <c r="YJ402" s="35"/>
      <c r="YK402" s="35"/>
      <c r="YL402" s="35"/>
      <c r="YM402" s="35"/>
      <c r="YN402" s="35"/>
      <c r="YO402" s="35"/>
      <c r="YP402" s="35"/>
      <c r="YQ402" s="35"/>
      <c r="YR402" s="35"/>
      <c r="YS402" s="35"/>
      <c r="YT402" s="35"/>
      <c r="YU402" s="35"/>
      <c r="YV402" s="35"/>
      <c r="YW402" s="35"/>
      <c r="YX402" s="35"/>
      <c r="YY402" s="35"/>
      <c r="YZ402" s="35"/>
      <c r="ZA402" s="35"/>
      <c r="ZB402" s="35"/>
      <c r="ZC402" s="35"/>
      <c r="ZD402" s="35"/>
      <c r="ZE402" s="35"/>
      <c r="ZF402" s="35"/>
      <c r="ZG402" s="35"/>
      <c r="ZH402" s="35"/>
      <c r="ZI402" s="35"/>
      <c r="ZJ402" s="35"/>
      <c r="ZK402" s="35"/>
      <c r="ZL402" s="35"/>
      <c r="ZM402" s="35"/>
      <c r="ZN402" s="35"/>
      <c r="ZO402" s="35"/>
      <c r="ZP402" s="35"/>
      <c r="ZQ402" s="35"/>
      <c r="ZR402" s="35"/>
      <c r="ZS402" s="35"/>
      <c r="ZT402" s="35"/>
      <c r="ZU402" s="35"/>
      <c r="ZV402" s="35"/>
      <c r="ZW402" s="35"/>
      <c r="ZX402" s="35"/>
      <c r="ZY402" s="35"/>
      <c r="ZZ402" s="35"/>
      <c r="AAA402" s="35"/>
      <c r="AAB402" s="35"/>
      <c r="AAC402" s="35"/>
      <c r="AAD402" s="35"/>
      <c r="AAE402" s="35"/>
      <c r="AAF402" s="35"/>
      <c r="AAG402" s="35"/>
      <c r="AAH402" s="35"/>
      <c r="AAI402" s="35"/>
      <c r="AAJ402" s="35"/>
      <c r="AAK402" s="35"/>
      <c r="AAL402" s="35"/>
      <c r="AAM402" s="35"/>
      <c r="AAN402" s="35"/>
      <c r="AAO402" s="35"/>
      <c r="AAP402" s="35"/>
      <c r="AAQ402" s="35"/>
      <c r="AAR402" s="35"/>
      <c r="AAS402" s="35"/>
      <c r="AAT402" s="35"/>
      <c r="AAU402" s="35"/>
      <c r="AAV402" s="35"/>
      <c r="AAW402" s="35"/>
      <c r="AAX402" s="35"/>
      <c r="AAY402" s="35"/>
      <c r="AAZ402" s="35"/>
      <c r="ABA402" s="35"/>
      <c r="ABB402" s="35"/>
      <c r="ABC402" s="35"/>
      <c r="ABD402" s="35"/>
      <c r="ABE402" s="35"/>
      <c r="ABF402" s="35"/>
      <c r="ABG402" s="35"/>
      <c r="ABH402" s="35"/>
      <c r="ABI402" s="35"/>
      <c r="ABJ402" s="35"/>
      <c r="ABK402" s="35"/>
      <c r="ABL402" s="35"/>
      <c r="ABM402" s="35"/>
      <c r="ABN402" s="35"/>
      <c r="ABO402" s="35"/>
      <c r="ABP402" s="35"/>
      <c r="ABQ402" s="35"/>
      <c r="ABR402" s="35"/>
      <c r="ABS402" s="35"/>
      <c r="ABT402" s="35"/>
      <c r="ABU402" s="35"/>
      <c r="ABV402" s="35"/>
      <c r="ABW402" s="35"/>
      <c r="ABX402" s="35"/>
      <c r="ABY402" s="35"/>
      <c r="ABZ402" s="35"/>
      <c r="ACA402" s="35"/>
      <c r="ACB402" s="35"/>
      <c r="ACC402" s="35"/>
      <c r="ACD402" s="35"/>
      <c r="ACE402" s="35"/>
      <c r="ACF402" s="35"/>
      <c r="ACG402" s="35"/>
      <c r="ACH402" s="35"/>
      <c r="ACI402" s="35"/>
      <c r="ACJ402" s="35"/>
      <c r="ACK402" s="35"/>
      <c r="ACL402" s="35"/>
      <c r="ACM402" s="35"/>
      <c r="ACN402" s="35"/>
      <c r="ACO402" s="35"/>
      <c r="ACP402" s="35"/>
      <c r="ACQ402" s="35"/>
      <c r="ACR402" s="35"/>
      <c r="ACS402" s="35"/>
      <c r="ACT402" s="35"/>
      <c r="ACU402" s="35"/>
      <c r="ACV402" s="35"/>
      <c r="ACW402" s="35"/>
      <c r="ACX402" s="35"/>
      <c r="ACY402" s="35"/>
      <c r="ACZ402" s="35"/>
      <c r="ADA402" s="35"/>
      <c r="ADB402" s="35"/>
      <c r="ADC402" s="35"/>
      <c r="ADD402" s="35"/>
      <c r="ADE402" s="35"/>
      <c r="ADF402" s="35"/>
      <c r="ADG402" s="35"/>
      <c r="ADH402" s="35"/>
      <c r="ADI402" s="35"/>
      <c r="ADJ402" s="35"/>
      <c r="ADK402" s="35"/>
      <c r="ADL402" s="35"/>
      <c r="ADM402" s="35"/>
      <c r="ADN402" s="35"/>
      <c r="ADO402" s="35"/>
      <c r="ADP402" s="35"/>
      <c r="ADQ402" s="35"/>
      <c r="ADR402" s="35"/>
      <c r="ADS402" s="35"/>
      <c r="ADT402" s="35"/>
      <c r="ADU402" s="35"/>
      <c r="ADV402" s="35"/>
      <c r="ADW402" s="35"/>
      <c r="ADX402" s="35"/>
      <c r="ADY402" s="35"/>
      <c r="ADZ402" s="35"/>
      <c r="AEA402" s="35"/>
      <c r="AEB402" s="35"/>
      <c r="AEC402" s="35"/>
      <c r="AED402" s="35"/>
      <c r="AEE402" s="35"/>
      <c r="AEF402" s="35"/>
      <c r="AEG402" s="35"/>
      <c r="AEH402" s="35"/>
      <c r="AEI402" s="35"/>
      <c r="AEJ402" s="35"/>
      <c r="AEK402" s="35"/>
      <c r="AEL402" s="35"/>
      <c r="AEM402" s="35"/>
      <c r="AEN402" s="35"/>
      <c r="AEO402" s="35"/>
      <c r="AEP402" s="35"/>
      <c r="AEQ402" s="35"/>
      <c r="AER402" s="35"/>
      <c r="AES402" s="35"/>
      <c r="AET402" s="35"/>
      <c r="AEU402" s="35"/>
      <c r="AEV402" s="35"/>
      <c r="AEW402" s="35"/>
      <c r="AEX402" s="35"/>
      <c r="AEY402" s="35"/>
      <c r="AEZ402" s="35"/>
      <c r="AFA402" s="35"/>
      <c r="AFB402" s="35"/>
      <c r="AFC402" s="35"/>
      <c r="AFD402" s="35"/>
      <c r="AFE402" s="35"/>
      <c r="AFF402" s="35"/>
      <c r="AFG402" s="35"/>
      <c r="AFH402" s="35"/>
      <c r="AFI402" s="35"/>
      <c r="AFJ402" s="35"/>
      <c r="AFK402" s="35"/>
      <c r="AFL402" s="35"/>
      <c r="AFM402" s="35"/>
      <c r="AFN402" s="35"/>
      <c r="AFO402" s="35"/>
      <c r="AFP402" s="35"/>
      <c r="AFQ402" s="35"/>
      <c r="AFR402" s="35"/>
      <c r="AFS402" s="35"/>
      <c r="AFT402" s="35"/>
      <c r="AFU402" s="35"/>
      <c r="AFV402" s="35"/>
      <c r="AFW402" s="35"/>
      <c r="AFX402" s="35"/>
      <c r="AFY402" s="35"/>
      <c r="AFZ402" s="35"/>
      <c r="AGA402" s="35"/>
      <c r="AGB402" s="35"/>
      <c r="AGC402" s="35"/>
      <c r="AGD402" s="35"/>
      <c r="AGE402" s="35"/>
      <c r="AGF402" s="35"/>
      <c r="AGG402" s="35"/>
      <c r="AGH402" s="35"/>
      <c r="AGI402" s="35"/>
      <c r="AGJ402" s="35"/>
      <c r="AGK402" s="35"/>
      <c r="AGL402" s="35"/>
      <c r="AGM402" s="35"/>
      <c r="AGN402" s="35"/>
      <c r="AGO402" s="35"/>
      <c r="AGP402" s="35"/>
      <c r="AGQ402" s="35"/>
      <c r="AGR402" s="35"/>
      <c r="AGS402" s="35"/>
      <c r="AGT402" s="35"/>
      <c r="AGU402" s="35"/>
      <c r="AGV402" s="35"/>
      <c r="AGW402" s="35"/>
      <c r="AGX402" s="35"/>
      <c r="AGY402" s="35"/>
      <c r="AGZ402" s="35"/>
      <c r="AHA402" s="35"/>
      <c r="AHB402" s="35"/>
      <c r="AHC402" s="35"/>
      <c r="AHD402" s="35"/>
      <c r="AHE402" s="35"/>
      <c r="AHF402" s="35"/>
      <c r="AHG402" s="35"/>
      <c r="AHH402" s="35"/>
      <c r="AHI402" s="35"/>
      <c r="AHJ402" s="35"/>
      <c r="AHK402" s="35"/>
      <c r="AHL402" s="35"/>
      <c r="AHM402" s="35"/>
      <c r="AHN402" s="35"/>
      <c r="AHO402" s="35"/>
      <c r="AHP402" s="35"/>
      <c r="AHQ402" s="35"/>
      <c r="AHR402" s="35"/>
      <c r="AHS402" s="35"/>
      <c r="AHT402" s="35"/>
      <c r="AHU402" s="35"/>
      <c r="AHV402" s="35"/>
      <c r="AHW402" s="35"/>
      <c r="AHX402" s="35"/>
      <c r="AHY402" s="35"/>
      <c r="AHZ402" s="35"/>
      <c r="AIA402" s="35"/>
      <c r="AIB402" s="35"/>
      <c r="AIC402" s="35"/>
      <c r="AID402" s="35"/>
      <c r="AIE402" s="35"/>
      <c r="AIF402" s="35"/>
      <c r="AIG402" s="35"/>
      <c r="AIH402" s="35"/>
      <c r="AII402" s="35"/>
      <c r="AIJ402" s="35"/>
      <c r="AIK402" s="35"/>
      <c r="AIL402" s="35"/>
      <c r="AIM402" s="35"/>
      <c r="AIN402" s="35"/>
      <c r="AIO402" s="35"/>
      <c r="AIP402" s="35"/>
      <c r="AIQ402" s="35"/>
      <c r="AIR402" s="35"/>
      <c r="AIS402" s="35"/>
      <c r="AIT402" s="35"/>
      <c r="AIU402" s="35"/>
      <c r="AIV402" s="35"/>
      <c r="AIW402" s="35"/>
      <c r="AIX402" s="35"/>
      <c r="AIY402" s="35"/>
      <c r="AIZ402" s="35"/>
      <c r="AJA402" s="35"/>
      <c r="AJB402" s="35"/>
      <c r="AJC402" s="35"/>
      <c r="AJD402" s="35"/>
      <c r="AJE402" s="35"/>
      <c r="AJF402" s="35"/>
      <c r="AJG402" s="35"/>
      <c r="AJH402" s="35"/>
      <c r="AJI402" s="35"/>
      <c r="AJJ402" s="35"/>
      <c r="AJK402" s="35"/>
      <c r="AJL402" s="35"/>
      <c r="AJM402" s="35"/>
      <c r="AJN402" s="35"/>
      <c r="AJO402" s="35"/>
      <c r="AJP402" s="35"/>
      <c r="AJQ402" s="35"/>
      <c r="AJR402" s="35"/>
      <c r="AJS402" s="35"/>
      <c r="AJT402" s="35"/>
      <c r="AJU402" s="35"/>
      <c r="AJV402" s="35"/>
      <c r="AJW402" s="35"/>
      <c r="AJX402" s="35"/>
      <c r="AJY402" s="35"/>
      <c r="AJZ402" s="35"/>
      <c r="AKA402" s="35"/>
      <c r="AKB402" s="35"/>
      <c r="AKC402" s="35"/>
      <c r="AKD402" s="35"/>
      <c r="AKE402" s="35"/>
      <c r="AKF402" s="35"/>
      <c r="AKG402" s="35"/>
      <c r="AKH402" s="35"/>
      <c r="AKI402" s="35"/>
      <c r="AKJ402" s="35"/>
      <c r="AKK402" s="35"/>
      <c r="AKL402" s="35"/>
      <c r="AKM402" s="35"/>
      <c r="AKN402" s="35"/>
      <c r="AKO402" s="35"/>
      <c r="AKP402" s="35"/>
      <c r="AKQ402" s="35"/>
      <c r="AKR402" s="35"/>
      <c r="AKS402" s="35"/>
      <c r="AKT402" s="35"/>
      <c r="AKU402" s="35"/>
      <c r="AKV402" s="35"/>
      <c r="AKW402" s="35"/>
      <c r="AKX402" s="35"/>
      <c r="AKY402" s="35"/>
      <c r="AKZ402" s="35"/>
      <c r="ALA402" s="35"/>
      <c r="ALB402" s="35"/>
      <c r="ALC402" s="35"/>
      <c r="ALD402" s="35"/>
      <c r="ALE402" s="35"/>
      <c r="ALF402" s="35"/>
      <c r="ALG402" s="35"/>
      <c r="ALH402" s="35"/>
      <c r="ALI402" s="35"/>
      <c r="ALJ402" s="35"/>
      <c r="ALK402" s="35"/>
      <c r="ALL402" s="35"/>
      <c r="ALM402" s="35"/>
      <c r="ALN402" s="35"/>
      <c r="ALO402" s="35"/>
      <c r="ALP402" s="35"/>
      <c r="ALQ402" s="35"/>
      <c r="ALR402" s="35"/>
      <c r="ALS402" s="35"/>
      <c r="ALT402" s="35"/>
      <c r="ALU402" s="35"/>
      <c r="ALV402" s="35"/>
      <c r="ALW402" s="35"/>
      <c r="ALX402" s="35"/>
      <c r="ALY402" s="35"/>
      <c r="ALZ402" s="35"/>
      <c r="AMA402" s="35"/>
    </row>
    <row r="403" spans="14:1015">
      <c r="N403" s="3">
        <f>Y403*info!T$4+AC403*info!T$5+AG403*info!T$6+AK403*info!T$7+N402</f>
        <v>14.924999999999976</v>
      </c>
      <c r="P403" s="45">
        <v>363</v>
      </c>
      <c r="Q403" s="131"/>
      <c r="R403" s="131"/>
      <c r="S403" s="161">
        <f t="shared" si="189"/>
        <v>7.2961264822134414E-2</v>
      </c>
      <c r="T403" s="169">
        <f>AA402*$AA$30*$AA$34*(1-$AA$32)+AE402*$AE$30*$AE$34*(1-$AE$32)+AI402*$AI$30*$AI$34*(1-$AI$32)+AM402*$AM$30*$AM$34*(1-$AM$32)+AQ402*$AQ$30*$AQ$34*(1-$AQ$32)+AU402*$AU$30*$AU$34*(1-$AU$32)+Q403-R403+AW402+AX402+Advance!G377</f>
        <v>0.72660000000000036</v>
      </c>
      <c r="U403" s="132">
        <f t="shared" si="198"/>
        <v>0</v>
      </c>
      <c r="V403" s="165">
        <f t="shared" si="177"/>
        <v>0.72660000000000036</v>
      </c>
      <c r="W403" s="166">
        <f t="shared" si="190"/>
        <v>28.8</v>
      </c>
      <c r="X403" s="49"/>
      <c r="Y403" s="42">
        <f t="shared" si="169"/>
        <v>0</v>
      </c>
      <c r="Z403" s="46">
        <f t="shared" si="191"/>
        <v>0</v>
      </c>
      <c r="AA403" s="47">
        <f t="shared" si="178"/>
        <v>50</v>
      </c>
      <c r="AB403" s="48">
        <f t="shared" si="179"/>
        <v>0.72660000000000036</v>
      </c>
      <c r="AC403" s="49">
        <f t="shared" si="180"/>
        <v>0</v>
      </c>
      <c r="AD403" s="46">
        <f t="shared" si="192"/>
        <v>0</v>
      </c>
      <c r="AE403" s="46">
        <f t="shared" si="181"/>
        <v>100</v>
      </c>
      <c r="AF403" s="50">
        <f t="shared" si="170"/>
        <v>0.72660000000000036</v>
      </c>
      <c r="AG403" s="42">
        <f t="shared" si="193"/>
        <v>5</v>
      </c>
      <c r="AH403" s="46">
        <f t="shared" si="194"/>
        <v>-5</v>
      </c>
      <c r="AI403" s="46">
        <f t="shared" si="182"/>
        <v>200</v>
      </c>
      <c r="AJ403" s="50">
        <f t="shared" si="171"/>
        <v>0.60660000000000036</v>
      </c>
      <c r="AK403" s="42">
        <f t="shared" si="183"/>
        <v>16</v>
      </c>
      <c r="AL403" s="46">
        <f t="shared" si="195"/>
        <v>-12</v>
      </c>
      <c r="AM403" s="46">
        <f t="shared" si="184"/>
        <v>625</v>
      </c>
      <c r="AN403" s="50">
        <f t="shared" si="172"/>
        <v>3.0600000000000405E-2</v>
      </c>
      <c r="AO403" s="42">
        <f t="shared" si="185"/>
        <v>0</v>
      </c>
      <c r="AP403" s="46">
        <f t="shared" si="196"/>
        <v>0</v>
      </c>
      <c r="AQ403" s="46">
        <f t="shared" si="186"/>
        <v>0</v>
      </c>
      <c r="AR403" s="50">
        <f t="shared" si="173"/>
        <v>3.0600000000000405E-2</v>
      </c>
      <c r="AS403" s="42">
        <f t="shared" si="187"/>
        <v>0</v>
      </c>
      <c r="AT403" s="46">
        <f t="shared" si="197"/>
        <v>0</v>
      </c>
      <c r="AU403" s="46">
        <f t="shared" si="188"/>
        <v>0</v>
      </c>
      <c r="AV403" s="51">
        <f t="shared" si="174"/>
        <v>3.0600000000000405E-2</v>
      </c>
      <c r="AW403" s="42">
        <f t="shared" si="175"/>
        <v>0</v>
      </c>
      <c r="AX403" s="43">
        <f t="shared" si="176"/>
        <v>3.0600000000000405E-2</v>
      </c>
      <c r="AY403" s="42">
        <f t="shared" si="199"/>
        <v>975</v>
      </c>
      <c r="AZ403" s="52">
        <f t="shared" si="200"/>
        <v>28.8</v>
      </c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  <c r="QN403" s="35"/>
      <c r="QO403" s="35"/>
      <c r="QP403" s="35"/>
      <c r="QQ403" s="35"/>
      <c r="QR403" s="35"/>
      <c r="QS403" s="35"/>
      <c r="QT403" s="35"/>
      <c r="QU403" s="35"/>
      <c r="QV403" s="35"/>
      <c r="QW403" s="35"/>
      <c r="QX403" s="35"/>
      <c r="QY403" s="35"/>
      <c r="QZ403" s="35"/>
      <c r="RA403" s="35"/>
      <c r="RB403" s="35"/>
      <c r="RC403" s="35"/>
      <c r="RD403" s="35"/>
      <c r="RE403" s="35"/>
      <c r="RF403" s="35"/>
      <c r="RG403" s="35"/>
      <c r="RH403" s="35"/>
      <c r="RI403" s="35"/>
      <c r="RJ403" s="35"/>
      <c r="RK403" s="35"/>
      <c r="RL403" s="35"/>
      <c r="RM403" s="35"/>
      <c r="RN403" s="35"/>
      <c r="RO403" s="35"/>
      <c r="RP403" s="35"/>
      <c r="RQ403" s="35"/>
      <c r="RR403" s="35"/>
      <c r="RS403" s="35"/>
      <c r="RT403" s="35"/>
      <c r="RU403" s="35"/>
      <c r="RV403" s="35"/>
      <c r="RW403" s="35"/>
      <c r="RX403" s="35"/>
      <c r="RY403" s="35"/>
      <c r="RZ403" s="35"/>
      <c r="SA403" s="35"/>
      <c r="SB403" s="35"/>
      <c r="SC403" s="35"/>
      <c r="SD403" s="35"/>
      <c r="SE403" s="35"/>
      <c r="SF403" s="35"/>
      <c r="SG403" s="35"/>
      <c r="SH403" s="35"/>
      <c r="SI403" s="35"/>
      <c r="SJ403" s="35"/>
      <c r="SK403" s="35"/>
      <c r="SL403" s="35"/>
      <c r="SM403" s="35"/>
      <c r="SN403" s="35"/>
      <c r="SO403" s="35"/>
      <c r="SP403" s="35"/>
      <c r="SQ403" s="35"/>
      <c r="SR403" s="35"/>
      <c r="SS403" s="35"/>
      <c r="ST403" s="35"/>
      <c r="SU403" s="35"/>
      <c r="SV403" s="35"/>
      <c r="SW403" s="35"/>
      <c r="SX403" s="35"/>
      <c r="SY403" s="35"/>
      <c r="SZ403" s="35"/>
      <c r="TA403" s="35"/>
      <c r="TB403" s="35"/>
      <c r="TC403" s="35"/>
      <c r="TD403" s="35"/>
      <c r="TE403" s="35"/>
      <c r="TF403" s="35"/>
      <c r="TG403" s="35"/>
      <c r="TH403" s="35"/>
      <c r="TI403" s="35"/>
      <c r="TJ403" s="35"/>
      <c r="TK403" s="35"/>
      <c r="TL403" s="35"/>
      <c r="TM403" s="35"/>
      <c r="TN403" s="35"/>
      <c r="TO403" s="35"/>
      <c r="TP403" s="35"/>
      <c r="TQ403" s="35"/>
      <c r="TR403" s="35"/>
      <c r="TS403" s="35"/>
      <c r="TT403" s="35"/>
      <c r="TU403" s="35"/>
      <c r="TV403" s="35"/>
      <c r="TW403" s="35"/>
      <c r="TX403" s="35"/>
      <c r="TY403" s="35"/>
      <c r="TZ403" s="35"/>
      <c r="UA403" s="35"/>
      <c r="UB403" s="35"/>
      <c r="UC403" s="35"/>
      <c r="UD403" s="35"/>
      <c r="UE403" s="35"/>
      <c r="UF403" s="35"/>
      <c r="UG403" s="35"/>
      <c r="UH403" s="35"/>
      <c r="UI403" s="35"/>
      <c r="UJ403" s="35"/>
      <c r="UK403" s="35"/>
      <c r="UL403" s="35"/>
      <c r="UM403" s="35"/>
      <c r="UN403" s="35"/>
      <c r="UO403" s="35"/>
      <c r="UP403" s="35"/>
      <c r="UQ403" s="35"/>
      <c r="UR403" s="35"/>
      <c r="US403" s="35"/>
      <c r="UT403" s="35"/>
      <c r="UU403" s="35"/>
      <c r="UV403" s="35"/>
      <c r="UW403" s="35"/>
      <c r="UX403" s="35"/>
      <c r="UY403" s="35"/>
      <c r="UZ403" s="35"/>
      <c r="VA403" s="35"/>
      <c r="VB403" s="35"/>
      <c r="VC403" s="35"/>
      <c r="VD403" s="35"/>
      <c r="VE403" s="35"/>
      <c r="VF403" s="35"/>
      <c r="VG403" s="35"/>
      <c r="VH403" s="35"/>
      <c r="VI403" s="35"/>
      <c r="VJ403" s="35"/>
      <c r="VK403" s="35"/>
      <c r="VL403" s="35"/>
      <c r="VM403" s="35"/>
      <c r="VN403" s="35"/>
      <c r="VO403" s="35"/>
      <c r="VP403" s="35"/>
      <c r="VQ403" s="35"/>
      <c r="VR403" s="35"/>
      <c r="VS403" s="35"/>
      <c r="VT403" s="35"/>
      <c r="VU403" s="35"/>
      <c r="VV403" s="35"/>
      <c r="VW403" s="35"/>
      <c r="VX403" s="35"/>
      <c r="VY403" s="35"/>
      <c r="VZ403" s="35"/>
      <c r="WA403" s="35"/>
      <c r="WB403" s="35"/>
      <c r="WC403" s="35"/>
      <c r="WD403" s="35"/>
      <c r="WE403" s="35"/>
      <c r="WF403" s="35"/>
      <c r="WG403" s="35"/>
      <c r="WH403" s="35"/>
      <c r="WI403" s="35"/>
      <c r="WJ403" s="35"/>
      <c r="WK403" s="35"/>
      <c r="WL403" s="35"/>
      <c r="WM403" s="35"/>
      <c r="WN403" s="35"/>
      <c r="WO403" s="35"/>
      <c r="WP403" s="35"/>
      <c r="WQ403" s="35"/>
      <c r="WR403" s="35"/>
      <c r="WS403" s="35"/>
      <c r="WT403" s="35"/>
      <c r="WU403" s="35"/>
      <c r="WV403" s="35"/>
      <c r="WW403" s="35"/>
      <c r="WX403" s="35"/>
      <c r="WY403" s="35"/>
      <c r="WZ403" s="35"/>
      <c r="XA403" s="35"/>
      <c r="XB403" s="35"/>
      <c r="XC403" s="35"/>
      <c r="XD403" s="35"/>
      <c r="XE403" s="35"/>
      <c r="XF403" s="35"/>
      <c r="XG403" s="35"/>
      <c r="XH403" s="35"/>
      <c r="XI403" s="35"/>
      <c r="XJ403" s="35"/>
      <c r="XK403" s="35"/>
      <c r="XL403" s="35"/>
      <c r="XM403" s="35"/>
      <c r="XN403" s="35"/>
      <c r="XO403" s="35"/>
      <c r="XP403" s="35"/>
      <c r="XQ403" s="35"/>
      <c r="XR403" s="35"/>
      <c r="XS403" s="35"/>
      <c r="XT403" s="35"/>
      <c r="XU403" s="35"/>
      <c r="XV403" s="35"/>
      <c r="XW403" s="35"/>
      <c r="XX403" s="35"/>
      <c r="XY403" s="35"/>
      <c r="XZ403" s="35"/>
      <c r="YA403" s="35"/>
      <c r="YB403" s="35"/>
      <c r="YC403" s="35"/>
      <c r="YD403" s="35"/>
      <c r="YE403" s="35"/>
      <c r="YF403" s="35"/>
      <c r="YG403" s="35"/>
      <c r="YH403" s="35"/>
      <c r="YI403" s="35"/>
      <c r="YJ403" s="35"/>
      <c r="YK403" s="35"/>
      <c r="YL403" s="35"/>
      <c r="YM403" s="35"/>
      <c r="YN403" s="35"/>
      <c r="YO403" s="35"/>
      <c r="YP403" s="35"/>
      <c r="YQ403" s="35"/>
      <c r="YR403" s="35"/>
      <c r="YS403" s="35"/>
      <c r="YT403" s="35"/>
      <c r="YU403" s="35"/>
      <c r="YV403" s="35"/>
      <c r="YW403" s="35"/>
      <c r="YX403" s="35"/>
      <c r="YY403" s="35"/>
      <c r="YZ403" s="35"/>
      <c r="ZA403" s="35"/>
      <c r="ZB403" s="35"/>
      <c r="ZC403" s="35"/>
      <c r="ZD403" s="35"/>
      <c r="ZE403" s="35"/>
      <c r="ZF403" s="35"/>
      <c r="ZG403" s="35"/>
      <c r="ZH403" s="35"/>
      <c r="ZI403" s="35"/>
      <c r="ZJ403" s="35"/>
      <c r="ZK403" s="35"/>
      <c r="ZL403" s="35"/>
      <c r="ZM403" s="35"/>
      <c r="ZN403" s="35"/>
      <c r="ZO403" s="35"/>
      <c r="ZP403" s="35"/>
      <c r="ZQ403" s="35"/>
      <c r="ZR403" s="35"/>
      <c r="ZS403" s="35"/>
      <c r="ZT403" s="35"/>
      <c r="ZU403" s="35"/>
      <c r="ZV403" s="35"/>
      <c r="ZW403" s="35"/>
      <c r="ZX403" s="35"/>
      <c r="ZY403" s="35"/>
      <c r="ZZ403" s="35"/>
      <c r="AAA403" s="35"/>
      <c r="AAB403" s="35"/>
      <c r="AAC403" s="35"/>
      <c r="AAD403" s="35"/>
      <c r="AAE403" s="35"/>
      <c r="AAF403" s="35"/>
      <c r="AAG403" s="35"/>
      <c r="AAH403" s="35"/>
      <c r="AAI403" s="35"/>
      <c r="AAJ403" s="35"/>
      <c r="AAK403" s="35"/>
      <c r="AAL403" s="35"/>
      <c r="AAM403" s="35"/>
      <c r="AAN403" s="35"/>
      <c r="AAO403" s="35"/>
      <c r="AAP403" s="35"/>
      <c r="AAQ403" s="35"/>
      <c r="AAR403" s="35"/>
      <c r="AAS403" s="35"/>
      <c r="AAT403" s="35"/>
      <c r="AAU403" s="35"/>
      <c r="AAV403" s="35"/>
      <c r="AAW403" s="35"/>
      <c r="AAX403" s="35"/>
      <c r="AAY403" s="35"/>
      <c r="AAZ403" s="35"/>
      <c r="ABA403" s="35"/>
      <c r="ABB403" s="35"/>
      <c r="ABC403" s="35"/>
      <c r="ABD403" s="35"/>
      <c r="ABE403" s="35"/>
      <c r="ABF403" s="35"/>
      <c r="ABG403" s="35"/>
      <c r="ABH403" s="35"/>
      <c r="ABI403" s="35"/>
      <c r="ABJ403" s="35"/>
      <c r="ABK403" s="35"/>
      <c r="ABL403" s="35"/>
      <c r="ABM403" s="35"/>
      <c r="ABN403" s="35"/>
      <c r="ABO403" s="35"/>
      <c r="ABP403" s="35"/>
      <c r="ABQ403" s="35"/>
      <c r="ABR403" s="35"/>
      <c r="ABS403" s="35"/>
      <c r="ABT403" s="35"/>
      <c r="ABU403" s="35"/>
      <c r="ABV403" s="35"/>
      <c r="ABW403" s="35"/>
      <c r="ABX403" s="35"/>
      <c r="ABY403" s="35"/>
      <c r="ABZ403" s="35"/>
      <c r="ACA403" s="35"/>
      <c r="ACB403" s="35"/>
      <c r="ACC403" s="35"/>
      <c r="ACD403" s="35"/>
      <c r="ACE403" s="35"/>
      <c r="ACF403" s="35"/>
      <c r="ACG403" s="35"/>
      <c r="ACH403" s="35"/>
      <c r="ACI403" s="35"/>
      <c r="ACJ403" s="35"/>
      <c r="ACK403" s="35"/>
      <c r="ACL403" s="35"/>
      <c r="ACM403" s="35"/>
      <c r="ACN403" s="35"/>
      <c r="ACO403" s="35"/>
      <c r="ACP403" s="35"/>
      <c r="ACQ403" s="35"/>
      <c r="ACR403" s="35"/>
      <c r="ACS403" s="35"/>
      <c r="ACT403" s="35"/>
      <c r="ACU403" s="35"/>
      <c r="ACV403" s="35"/>
      <c r="ACW403" s="35"/>
      <c r="ACX403" s="35"/>
      <c r="ACY403" s="35"/>
      <c r="ACZ403" s="35"/>
      <c r="ADA403" s="35"/>
      <c r="ADB403" s="35"/>
      <c r="ADC403" s="35"/>
      <c r="ADD403" s="35"/>
      <c r="ADE403" s="35"/>
      <c r="ADF403" s="35"/>
      <c r="ADG403" s="35"/>
      <c r="ADH403" s="35"/>
      <c r="ADI403" s="35"/>
      <c r="ADJ403" s="35"/>
      <c r="ADK403" s="35"/>
      <c r="ADL403" s="35"/>
      <c r="ADM403" s="35"/>
      <c r="ADN403" s="35"/>
      <c r="ADO403" s="35"/>
      <c r="ADP403" s="35"/>
      <c r="ADQ403" s="35"/>
      <c r="ADR403" s="35"/>
      <c r="ADS403" s="35"/>
      <c r="ADT403" s="35"/>
      <c r="ADU403" s="35"/>
      <c r="ADV403" s="35"/>
      <c r="ADW403" s="35"/>
      <c r="ADX403" s="35"/>
      <c r="ADY403" s="35"/>
      <c r="ADZ403" s="35"/>
      <c r="AEA403" s="35"/>
      <c r="AEB403" s="35"/>
      <c r="AEC403" s="35"/>
      <c r="AED403" s="35"/>
      <c r="AEE403" s="35"/>
      <c r="AEF403" s="35"/>
      <c r="AEG403" s="35"/>
      <c r="AEH403" s="35"/>
      <c r="AEI403" s="35"/>
      <c r="AEJ403" s="35"/>
      <c r="AEK403" s="35"/>
      <c r="AEL403" s="35"/>
      <c r="AEM403" s="35"/>
      <c r="AEN403" s="35"/>
      <c r="AEO403" s="35"/>
      <c r="AEP403" s="35"/>
      <c r="AEQ403" s="35"/>
      <c r="AER403" s="35"/>
      <c r="AES403" s="35"/>
      <c r="AET403" s="35"/>
      <c r="AEU403" s="35"/>
      <c r="AEV403" s="35"/>
      <c r="AEW403" s="35"/>
      <c r="AEX403" s="35"/>
      <c r="AEY403" s="35"/>
      <c r="AEZ403" s="35"/>
      <c r="AFA403" s="35"/>
      <c r="AFB403" s="35"/>
      <c r="AFC403" s="35"/>
      <c r="AFD403" s="35"/>
      <c r="AFE403" s="35"/>
      <c r="AFF403" s="35"/>
      <c r="AFG403" s="35"/>
      <c r="AFH403" s="35"/>
      <c r="AFI403" s="35"/>
      <c r="AFJ403" s="35"/>
      <c r="AFK403" s="35"/>
      <c r="AFL403" s="35"/>
      <c r="AFM403" s="35"/>
      <c r="AFN403" s="35"/>
      <c r="AFO403" s="35"/>
      <c r="AFP403" s="35"/>
      <c r="AFQ403" s="35"/>
      <c r="AFR403" s="35"/>
      <c r="AFS403" s="35"/>
      <c r="AFT403" s="35"/>
      <c r="AFU403" s="35"/>
      <c r="AFV403" s="35"/>
      <c r="AFW403" s="35"/>
      <c r="AFX403" s="35"/>
      <c r="AFY403" s="35"/>
      <c r="AFZ403" s="35"/>
      <c r="AGA403" s="35"/>
      <c r="AGB403" s="35"/>
      <c r="AGC403" s="35"/>
      <c r="AGD403" s="35"/>
      <c r="AGE403" s="35"/>
      <c r="AGF403" s="35"/>
      <c r="AGG403" s="35"/>
      <c r="AGH403" s="35"/>
      <c r="AGI403" s="35"/>
      <c r="AGJ403" s="35"/>
      <c r="AGK403" s="35"/>
      <c r="AGL403" s="35"/>
      <c r="AGM403" s="35"/>
      <c r="AGN403" s="35"/>
      <c r="AGO403" s="35"/>
      <c r="AGP403" s="35"/>
      <c r="AGQ403" s="35"/>
      <c r="AGR403" s="35"/>
      <c r="AGS403" s="35"/>
      <c r="AGT403" s="35"/>
      <c r="AGU403" s="35"/>
      <c r="AGV403" s="35"/>
      <c r="AGW403" s="35"/>
      <c r="AGX403" s="35"/>
      <c r="AGY403" s="35"/>
      <c r="AGZ403" s="35"/>
      <c r="AHA403" s="35"/>
      <c r="AHB403" s="35"/>
      <c r="AHC403" s="35"/>
      <c r="AHD403" s="35"/>
      <c r="AHE403" s="35"/>
      <c r="AHF403" s="35"/>
      <c r="AHG403" s="35"/>
      <c r="AHH403" s="35"/>
      <c r="AHI403" s="35"/>
      <c r="AHJ403" s="35"/>
      <c r="AHK403" s="35"/>
      <c r="AHL403" s="35"/>
      <c r="AHM403" s="35"/>
      <c r="AHN403" s="35"/>
      <c r="AHO403" s="35"/>
      <c r="AHP403" s="35"/>
      <c r="AHQ403" s="35"/>
      <c r="AHR403" s="35"/>
      <c r="AHS403" s="35"/>
      <c r="AHT403" s="35"/>
      <c r="AHU403" s="35"/>
      <c r="AHV403" s="35"/>
      <c r="AHW403" s="35"/>
      <c r="AHX403" s="35"/>
      <c r="AHY403" s="35"/>
      <c r="AHZ403" s="35"/>
      <c r="AIA403" s="35"/>
      <c r="AIB403" s="35"/>
      <c r="AIC403" s="35"/>
      <c r="AID403" s="35"/>
      <c r="AIE403" s="35"/>
      <c r="AIF403" s="35"/>
      <c r="AIG403" s="35"/>
      <c r="AIH403" s="35"/>
      <c r="AII403" s="35"/>
      <c r="AIJ403" s="35"/>
      <c r="AIK403" s="35"/>
      <c r="AIL403" s="35"/>
      <c r="AIM403" s="35"/>
      <c r="AIN403" s="35"/>
      <c r="AIO403" s="35"/>
      <c r="AIP403" s="35"/>
      <c r="AIQ403" s="35"/>
      <c r="AIR403" s="35"/>
      <c r="AIS403" s="35"/>
      <c r="AIT403" s="35"/>
      <c r="AIU403" s="35"/>
      <c r="AIV403" s="35"/>
      <c r="AIW403" s="35"/>
      <c r="AIX403" s="35"/>
      <c r="AIY403" s="35"/>
      <c r="AIZ403" s="35"/>
      <c r="AJA403" s="35"/>
      <c r="AJB403" s="35"/>
      <c r="AJC403" s="35"/>
      <c r="AJD403" s="35"/>
      <c r="AJE403" s="35"/>
      <c r="AJF403" s="35"/>
      <c r="AJG403" s="35"/>
      <c r="AJH403" s="35"/>
      <c r="AJI403" s="35"/>
      <c r="AJJ403" s="35"/>
      <c r="AJK403" s="35"/>
      <c r="AJL403" s="35"/>
      <c r="AJM403" s="35"/>
      <c r="AJN403" s="35"/>
      <c r="AJO403" s="35"/>
      <c r="AJP403" s="35"/>
      <c r="AJQ403" s="35"/>
      <c r="AJR403" s="35"/>
      <c r="AJS403" s="35"/>
      <c r="AJT403" s="35"/>
      <c r="AJU403" s="35"/>
      <c r="AJV403" s="35"/>
      <c r="AJW403" s="35"/>
      <c r="AJX403" s="35"/>
      <c r="AJY403" s="35"/>
      <c r="AJZ403" s="35"/>
      <c r="AKA403" s="35"/>
      <c r="AKB403" s="35"/>
      <c r="AKC403" s="35"/>
      <c r="AKD403" s="35"/>
      <c r="AKE403" s="35"/>
      <c r="AKF403" s="35"/>
      <c r="AKG403" s="35"/>
      <c r="AKH403" s="35"/>
      <c r="AKI403" s="35"/>
      <c r="AKJ403" s="35"/>
      <c r="AKK403" s="35"/>
      <c r="AKL403" s="35"/>
      <c r="AKM403" s="35"/>
      <c r="AKN403" s="35"/>
      <c r="AKO403" s="35"/>
      <c r="AKP403" s="35"/>
      <c r="AKQ403" s="35"/>
      <c r="AKR403" s="35"/>
      <c r="AKS403" s="35"/>
      <c r="AKT403" s="35"/>
      <c r="AKU403" s="35"/>
      <c r="AKV403" s="35"/>
      <c r="AKW403" s="35"/>
      <c r="AKX403" s="35"/>
      <c r="AKY403" s="35"/>
      <c r="AKZ403" s="35"/>
      <c r="ALA403" s="35"/>
      <c r="ALB403" s="35"/>
      <c r="ALC403" s="35"/>
      <c r="ALD403" s="35"/>
      <c r="ALE403" s="35"/>
      <c r="ALF403" s="35"/>
      <c r="ALG403" s="35"/>
      <c r="ALH403" s="35"/>
      <c r="ALI403" s="35"/>
      <c r="ALJ403" s="35"/>
      <c r="ALK403" s="35"/>
      <c r="ALL403" s="35"/>
      <c r="ALM403" s="35"/>
      <c r="ALN403" s="35"/>
      <c r="ALO403" s="35"/>
      <c r="ALP403" s="35"/>
      <c r="ALQ403" s="35"/>
      <c r="ALR403" s="35"/>
      <c r="ALS403" s="35"/>
      <c r="ALT403" s="35"/>
      <c r="ALU403" s="35"/>
      <c r="ALV403" s="35"/>
      <c r="ALW403" s="35"/>
      <c r="ALX403" s="35"/>
      <c r="ALY403" s="35"/>
      <c r="ALZ403" s="35"/>
      <c r="AMA403" s="35"/>
    </row>
    <row r="404" spans="14:1015">
      <c r="N404" s="3">
        <f>Y404*info!T$4+AC404*info!T$5+AG404*info!T$6+AK404*info!T$7+N403</f>
        <v>15.004199999999976</v>
      </c>
      <c r="P404" s="45">
        <v>364</v>
      </c>
      <c r="Q404" s="131"/>
      <c r="R404" s="131"/>
      <c r="S404" s="161">
        <f t="shared" si="189"/>
        <v>7.3288537549407146E-2</v>
      </c>
      <c r="T404" s="169">
        <f>AA403*$AA$30*$AA$34*(1-$AA$32)+AE403*$AE$30*$AE$34*(1-$AE$32)+AI403*$AI$30*$AI$34*(1-$AI$32)+AM403*$AM$30*$AM$34*(1-$AM$32)+AQ403*$AQ$30*$AQ$34*(1-$AQ$32)+AU403*$AU$30*$AU$34*(1-$AU$32)+Q404-R404+AW403+AX403+Advance!G378</f>
        <v>0.75060000000000038</v>
      </c>
      <c r="U404" s="132">
        <f t="shared" si="198"/>
        <v>0</v>
      </c>
      <c r="V404" s="165">
        <f t="shared" si="177"/>
        <v>0.75060000000000038</v>
      </c>
      <c r="W404" s="166">
        <f t="shared" si="190"/>
        <v>28.98</v>
      </c>
      <c r="X404" s="49"/>
      <c r="Y404" s="42">
        <f t="shared" si="169"/>
        <v>0</v>
      </c>
      <c r="Z404" s="46">
        <f t="shared" si="191"/>
        <v>0</v>
      </c>
      <c r="AA404" s="47">
        <f t="shared" si="178"/>
        <v>50</v>
      </c>
      <c r="AB404" s="48">
        <f t="shared" si="179"/>
        <v>0.75060000000000038</v>
      </c>
      <c r="AC404" s="49">
        <f t="shared" si="180"/>
        <v>0</v>
      </c>
      <c r="AD404" s="46">
        <f t="shared" si="192"/>
        <v>0</v>
      </c>
      <c r="AE404" s="46">
        <f t="shared" si="181"/>
        <v>100</v>
      </c>
      <c r="AF404" s="50">
        <f t="shared" si="170"/>
        <v>0.75060000000000038</v>
      </c>
      <c r="AG404" s="42">
        <f t="shared" si="193"/>
        <v>6</v>
      </c>
      <c r="AH404" s="46">
        <f t="shared" si="194"/>
        <v>-6</v>
      </c>
      <c r="AI404" s="46">
        <f t="shared" si="182"/>
        <v>200</v>
      </c>
      <c r="AJ404" s="50">
        <f t="shared" si="171"/>
        <v>0.60660000000000036</v>
      </c>
      <c r="AK404" s="42">
        <f t="shared" si="183"/>
        <v>16</v>
      </c>
      <c r="AL404" s="46">
        <f t="shared" si="195"/>
        <v>-11</v>
      </c>
      <c r="AM404" s="46">
        <f t="shared" si="184"/>
        <v>630</v>
      </c>
      <c r="AN404" s="50">
        <f t="shared" si="172"/>
        <v>3.0600000000000405E-2</v>
      </c>
      <c r="AO404" s="42">
        <f t="shared" si="185"/>
        <v>0</v>
      </c>
      <c r="AP404" s="46">
        <f t="shared" si="196"/>
        <v>0</v>
      </c>
      <c r="AQ404" s="46">
        <f t="shared" si="186"/>
        <v>0</v>
      </c>
      <c r="AR404" s="50">
        <f t="shared" si="173"/>
        <v>3.0600000000000405E-2</v>
      </c>
      <c r="AS404" s="42">
        <f t="shared" si="187"/>
        <v>0</v>
      </c>
      <c r="AT404" s="46">
        <f t="shared" si="197"/>
        <v>0</v>
      </c>
      <c r="AU404" s="46">
        <f t="shared" si="188"/>
        <v>0</v>
      </c>
      <c r="AV404" s="51">
        <f t="shared" si="174"/>
        <v>3.0600000000000405E-2</v>
      </c>
      <c r="AW404" s="42">
        <f t="shared" si="175"/>
        <v>0</v>
      </c>
      <c r="AX404" s="43">
        <f t="shared" si="176"/>
        <v>3.0600000000000405E-2</v>
      </c>
      <c r="AY404" s="42">
        <f t="shared" si="199"/>
        <v>980</v>
      </c>
      <c r="AZ404" s="52">
        <f t="shared" si="200"/>
        <v>28.98</v>
      </c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  <c r="QN404" s="35"/>
      <c r="QO404" s="35"/>
      <c r="QP404" s="35"/>
      <c r="QQ404" s="35"/>
      <c r="QR404" s="35"/>
      <c r="QS404" s="35"/>
      <c r="QT404" s="35"/>
      <c r="QU404" s="35"/>
      <c r="QV404" s="35"/>
      <c r="QW404" s="35"/>
      <c r="QX404" s="35"/>
      <c r="QY404" s="35"/>
      <c r="QZ404" s="35"/>
      <c r="RA404" s="35"/>
      <c r="RB404" s="35"/>
      <c r="RC404" s="35"/>
      <c r="RD404" s="35"/>
      <c r="RE404" s="35"/>
      <c r="RF404" s="35"/>
      <c r="RG404" s="35"/>
      <c r="RH404" s="35"/>
      <c r="RI404" s="35"/>
      <c r="RJ404" s="35"/>
      <c r="RK404" s="35"/>
      <c r="RL404" s="35"/>
      <c r="RM404" s="35"/>
      <c r="RN404" s="35"/>
      <c r="RO404" s="35"/>
      <c r="RP404" s="35"/>
      <c r="RQ404" s="35"/>
      <c r="RR404" s="35"/>
      <c r="RS404" s="35"/>
      <c r="RT404" s="35"/>
      <c r="RU404" s="35"/>
      <c r="RV404" s="35"/>
      <c r="RW404" s="35"/>
      <c r="RX404" s="35"/>
      <c r="RY404" s="35"/>
      <c r="RZ404" s="35"/>
      <c r="SA404" s="35"/>
      <c r="SB404" s="35"/>
      <c r="SC404" s="35"/>
      <c r="SD404" s="35"/>
      <c r="SE404" s="35"/>
      <c r="SF404" s="35"/>
      <c r="SG404" s="35"/>
      <c r="SH404" s="35"/>
      <c r="SI404" s="35"/>
      <c r="SJ404" s="35"/>
      <c r="SK404" s="35"/>
      <c r="SL404" s="35"/>
      <c r="SM404" s="35"/>
      <c r="SN404" s="35"/>
      <c r="SO404" s="35"/>
      <c r="SP404" s="35"/>
      <c r="SQ404" s="35"/>
      <c r="SR404" s="35"/>
      <c r="SS404" s="35"/>
      <c r="ST404" s="35"/>
      <c r="SU404" s="35"/>
      <c r="SV404" s="35"/>
      <c r="SW404" s="35"/>
      <c r="SX404" s="35"/>
      <c r="SY404" s="35"/>
      <c r="SZ404" s="35"/>
      <c r="TA404" s="35"/>
      <c r="TB404" s="35"/>
      <c r="TC404" s="35"/>
      <c r="TD404" s="35"/>
      <c r="TE404" s="35"/>
      <c r="TF404" s="35"/>
      <c r="TG404" s="35"/>
      <c r="TH404" s="35"/>
      <c r="TI404" s="35"/>
      <c r="TJ404" s="35"/>
      <c r="TK404" s="35"/>
      <c r="TL404" s="35"/>
      <c r="TM404" s="35"/>
      <c r="TN404" s="35"/>
      <c r="TO404" s="35"/>
      <c r="TP404" s="35"/>
      <c r="TQ404" s="35"/>
      <c r="TR404" s="35"/>
      <c r="TS404" s="35"/>
      <c r="TT404" s="35"/>
      <c r="TU404" s="35"/>
      <c r="TV404" s="35"/>
      <c r="TW404" s="35"/>
      <c r="TX404" s="35"/>
      <c r="TY404" s="35"/>
      <c r="TZ404" s="35"/>
      <c r="UA404" s="35"/>
      <c r="UB404" s="35"/>
      <c r="UC404" s="35"/>
      <c r="UD404" s="35"/>
      <c r="UE404" s="35"/>
      <c r="UF404" s="35"/>
      <c r="UG404" s="35"/>
      <c r="UH404" s="35"/>
      <c r="UI404" s="35"/>
      <c r="UJ404" s="35"/>
      <c r="UK404" s="35"/>
      <c r="UL404" s="35"/>
      <c r="UM404" s="35"/>
      <c r="UN404" s="35"/>
      <c r="UO404" s="35"/>
      <c r="UP404" s="35"/>
      <c r="UQ404" s="35"/>
      <c r="UR404" s="35"/>
      <c r="US404" s="35"/>
      <c r="UT404" s="35"/>
      <c r="UU404" s="35"/>
      <c r="UV404" s="35"/>
      <c r="UW404" s="35"/>
      <c r="UX404" s="35"/>
      <c r="UY404" s="35"/>
      <c r="UZ404" s="35"/>
      <c r="VA404" s="35"/>
      <c r="VB404" s="35"/>
      <c r="VC404" s="35"/>
      <c r="VD404" s="35"/>
      <c r="VE404" s="35"/>
      <c r="VF404" s="35"/>
      <c r="VG404" s="35"/>
      <c r="VH404" s="35"/>
      <c r="VI404" s="35"/>
      <c r="VJ404" s="35"/>
      <c r="VK404" s="35"/>
      <c r="VL404" s="35"/>
      <c r="VM404" s="35"/>
      <c r="VN404" s="35"/>
      <c r="VO404" s="35"/>
      <c r="VP404" s="35"/>
      <c r="VQ404" s="35"/>
      <c r="VR404" s="35"/>
      <c r="VS404" s="35"/>
      <c r="VT404" s="35"/>
      <c r="VU404" s="35"/>
      <c r="VV404" s="35"/>
      <c r="VW404" s="35"/>
      <c r="VX404" s="35"/>
      <c r="VY404" s="35"/>
      <c r="VZ404" s="35"/>
      <c r="WA404" s="35"/>
      <c r="WB404" s="35"/>
      <c r="WC404" s="35"/>
      <c r="WD404" s="35"/>
      <c r="WE404" s="35"/>
      <c r="WF404" s="35"/>
      <c r="WG404" s="35"/>
      <c r="WH404" s="35"/>
      <c r="WI404" s="35"/>
      <c r="WJ404" s="35"/>
      <c r="WK404" s="35"/>
      <c r="WL404" s="35"/>
      <c r="WM404" s="35"/>
      <c r="WN404" s="35"/>
      <c r="WO404" s="35"/>
      <c r="WP404" s="35"/>
      <c r="WQ404" s="35"/>
      <c r="WR404" s="35"/>
      <c r="WS404" s="35"/>
      <c r="WT404" s="35"/>
      <c r="WU404" s="35"/>
      <c r="WV404" s="35"/>
      <c r="WW404" s="35"/>
      <c r="WX404" s="35"/>
      <c r="WY404" s="35"/>
      <c r="WZ404" s="35"/>
      <c r="XA404" s="35"/>
      <c r="XB404" s="35"/>
      <c r="XC404" s="35"/>
      <c r="XD404" s="35"/>
      <c r="XE404" s="35"/>
      <c r="XF404" s="35"/>
      <c r="XG404" s="35"/>
      <c r="XH404" s="35"/>
      <c r="XI404" s="35"/>
      <c r="XJ404" s="35"/>
      <c r="XK404" s="35"/>
      <c r="XL404" s="35"/>
      <c r="XM404" s="35"/>
      <c r="XN404" s="35"/>
      <c r="XO404" s="35"/>
      <c r="XP404" s="35"/>
      <c r="XQ404" s="35"/>
      <c r="XR404" s="35"/>
      <c r="XS404" s="35"/>
      <c r="XT404" s="35"/>
      <c r="XU404" s="35"/>
      <c r="XV404" s="35"/>
      <c r="XW404" s="35"/>
      <c r="XX404" s="35"/>
      <c r="XY404" s="35"/>
      <c r="XZ404" s="35"/>
      <c r="YA404" s="35"/>
      <c r="YB404" s="35"/>
      <c r="YC404" s="35"/>
      <c r="YD404" s="35"/>
      <c r="YE404" s="35"/>
      <c r="YF404" s="35"/>
      <c r="YG404" s="35"/>
      <c r="YH404" s="35"/>
      <c r="YI404" s="35"/>
      <c r="YJ404" s="35"/>
      <c r="YK404" s="35"/>
      <c r="YL404" s="35"/>
      <c r="YM404" s="35"/>
      <c r="YN404" s="35"/>
      <c r="YO404" s="35"/>
      <c r="YP404" s="35"/>
      <c r="YQ404" s="35"/>
      <c r="YR404" s="35"/>
      <c r="YS404" s="35"/>
      <c r="YT404" s="35"/>
      <c r="YU404" s="35"/>
      <c r="YV404" s="35"/>
      <c r="YW404" s="35"/>
      <c r="YX404" s="35"/>
      <c r="YY404" s="35"/>
      <c r="YZ404" s="35"/>
      <c r="ZA404" s="35"/>
      <c r="ZB404" s="35"/>
      <c r="ZC404" s="35"/>
      <c r="ZD404" s="35"/>
      <c r="ZE404" s="35"/>
      <c r="ZF404" s="35"/>
      <c r="ZG404" s="35"/>
      <c r="ZH404" s="35"/>
      <c r="ZI404" s="35"/>
      <c r="ZJ404" s="35"/>
      <c r="ZK404" s="35"/>
      <c r="ZL404" s="35"/>
      <c r="ZM404" s="35"/>
      <c r="ZN404" s="35"/>
      <c r="ZO404" s="35"/>
      <c r="ZP404" s="35"/>
      <c r="ZQ404" s="35"/>
      <c r="ZR404" s="35"/>
      <c r="ZS404" s="35"/>
      <c r="ZT404" s="35"/>
      <c r="ZU404" s="35"/>
      <c r="ZV404" s="35"/>
      <c r="ZW404" s="35"/>
      <c r="ZX404" s="35"/>
      <c r="ZY404" s="35"/>
      <c r="ZZ404" s="35"/>
      <c r="AAA404" s="35"/>
      <c r="AAB404" s="35"/>
      <c r="AAC404" s="35"/>
      <c r="AAD404" s="35"/>
      <c r="AAE404" s="35"/>
      <c r="AAF404" s="35"/>
      <c r="AAG404" s="35"/>
      <c r="AAH404" s="35"/>
      <c r="AAI404" s="35"/>
      <c r="AAJ404" s="35"/>
      <c r="AAK404" s="35"/>
      <c r="AAL404" s="35"/>
      <c r="AAM404" s="35"/>
      <c r="AAN404" s="35"/>
      <c r="AAO404" s="35"/>
      <c r="AAP404" s="35"/>
      <c r="AAQ404" s="35"/>
      <c r="AAR404" s="35"/>
      <c r="AAS404" s="35"/>
      <c r="AAT404" s="35"/>
      <c r="AAU404" s="35"/>
      <c r="AAV404" s="35"/>
      <c r="AAW404" s="35"/>
      <c r="AAX404" s="35"/>
      <c r="AAY404" s="35"/>
      <c r="AAZ404" s="35"/>
      <c r="ABA404" s="35"/>
      <c r="ABB404" s="35"/>
      <c r="ABC404" s="35"/>
      <c r="ABD404" s="35"/>
      <c r="ABE404" s="35"/>
      <c r="ABF404" s="35"/>
      <c r="ABG404" s="35"/>
      <c r="ABH404" s="35"/>
      <c r="ABI404" s="35"/>
      <c r="ABJ404" s="35"/>
      <c r="ABK404" s="35"/>
      <c r="ABL404" s="35"/>
      <c r="ABM404" s="35"/>
      <c r="ABN404" s="35"/>
      <c r="ABO404" s="35"/>
      <c r="ABP404" s="35"/>
      <c r="ABQ404" s="35"/>
      <c r="ABR404" s="35"/>
      <c r="ABS404" s="35"/>
      <c r="ABT404" s="35"/>
      <c r="ABU404" s="35"/>
      <c r="ABV404" s="35"/>
      <c r="ABW404" s="35"/>
      <c r="ABX404" s="35"/>
      <c r="ABY404" s="35"/>
      <c r="ABZ404" s="35"/>
      <c r="ACA404" s="35"/>
      <c r="ACB404" s="35"/>
      <c r="ACC404" s="35"/>
      <c r="ACD404" s="35"/>
      <c r="ACE404" s="35"/>
      <c r="ACF404" s="35"/>
      <c r="ACG404" s="35"/>
      <c r="ACH404" s="35"/>
      <c r="ACI404" s="35"/>
      <c r="ACJ404" s="35"/>
      <c r="ACK404" s="35"/>
      <c r="ACL404" s="35"/>
      <c r="ACM404" s="35"/>
      <c r="ACN404" s="35"/>
      <c r="ACO404" s="35"/>
      <c r="ACP404" s="35"/>
      <c r="ACQ404" s="35"/>
      <c r="ACR404" s="35"/>
      <c r="ACS404" s="35"/>
      <c r="ACT404" s="35"/>
      <c r="ACU404" s="35"/>
      <c r="ACV404" s="35"/>
      <c r="ACW404" s="35"/>
      <c r="ACX404" s="35"/>
      <c r="ACY404" s="35"/>
      <c r="ACZ404" s="35"/>
      <c r="ADA404" s="35"/>
      <c r="ADB404" s="35"/>
      <c r="ADC404" s="35"/>
      <c r="ADD404" s="35"/>
      <c r="ADE404" s="35"/>
      <c r="ADF404" s="35"/>
      <c r="ADG404" s="35"/>
      <c r="ADH404" s="35"/>
      <c r="ADI404" s="35"/>
      <c r="ADJ404" s="35"/>
      <c r="ADK404" s="35"/>
      <c r="ADL404" s="35"/>
      <c r="ADM404" s="35"/>
      <c r="ADN404" s="35"/>
      <c r="ADO404" s="35"/>
      <c r="ADP404" s="35"/>
      <c r="ADQ404" s="35"/>
      <c r="ADR404" s="35"/>
      <c r="ADS404" s="35"/>
      <c r="ADT404" s="35"/>
      <c r="ADU404" s="35"/>
      <c r="ADV404" s="35"/>
      <c r="ADW404" s="35"/>
      <c r="ADX404" s="35"/>
      <c r="ADY404" s="35"/>
      <c r="ADZ404" s="35"/>
      <c r="AEA404" s="35"/>
      <c r="AEB404" s="35"/>
      <c r="AEC404" s="35"/>
      <c r="AED404" s="35"/>
      <c r="AEE404" s="35"/>
      <c r="AEF404" s="35"/>
      <c r="AEG404" s="35"/>
      <c r="AEH404" s="35"/>
      <c r="AEI404" s="35"/>
      <c r="AEJ404" s="35"/>
      <c r="AEK404" s="35"/>
      <c r="AEL404" s="35"/>
      <c r="AEM404" s="35"/>
      <c r="AEN404" s="35"/>
      <c r="AEO404" s="35"/>
      <c r="AEP404" s="35"/>
      <c r="AEQ404" s="35"/>
      <c r="AER404" s="35"/>
      <c r="AES404" s="35"/>
      <c r="AET404" s="35"/>
      <c r="AEU404" s="35"/>
      <c r="AEV404" s="35"/>
      <c r="AEW404" s="35"/>
      <c r="AEX404" s="35"/>
      <c r="AEY404" s="35"/>
      <c r="AEZ404" s="35"/>
      <c r="AFA404" s="35"/>
      <c r="AFB404" s="35"/>
      <c r="AFC404" s="35"/>
      <c r="AFD404" s="35"/>
      <c r="AFE404" s="35"/>
      <c r="AFF404" s="35"/>
      <c r="AFG404" s="35"/>
      <c r="AFH404" s="35"/>
      <c r="AFI404" s="35"/>
      <c r="AFJ404" s="35"/>
      <c r="AFK404" s="35"/>
      <c r="AFL404" s="35"/>
      <c r="AFM404" s="35"/>
      <c r="AFN404" s="35"/>
      <c r="AFO404" s="35"/>
      <c r="AFP404" s="35"/>
      <c r="AFQ404" s="35"/>
      <c r="AFR404" s="35"/>
      <c r="AFS404" s="35"/>
      <c r="AFT404" s="35"/>
      <c r="AFU404" s="35"/>
      <c r="AFV404" s="35"/>
      <c r="AFW404" s="35"/>
      <c r="AFX404" s="35"/>
      <c r="AFY404" s="35"/>
      <c r="AFZ404" s="35"/>
      <c r="AGA404" s="35"/>
      <c r="AGB404" s="35"/>
      <c r="AGC404" s="35"/>
      <c r="AGD404" s="35"/>
      <c r="AGE404" s="35"/>
      <c r="AGF404" s="35"/>
      <c r="AGG404" s="35"/>
      <c r="AGH404" s="35"/>
      <c r="AGI404" s="35"/>
      <c r="AGJ404" s="35"/>
      <c r="AGK404" s="35"/>
      <c r="AGL404" s="35"/>
      <c r="AGM404" s="35"/>
      <c r="AGN404" s="35"/>
      <c r="AGO404" s="35"/>
      <c r="AGP404" s="35"/>
      <c r="AGQ404" s="35"/>
      <c r="AGR404" s="35"/>
      <c r="AGS404" s="35"/>
      <c r="AGT404" s="35"/>
      <c r="AGU404" s="35"/>
      <c r="AGV404" s="35"/>
      <c r="AGW404" s="35"/>
      <c r="AGX404" s="35"/>
      <c r="AGY404" s="35"/>
      <c r="AGZ404" s="35"/>
      <c r="AHA404" s="35"/>
      <c r="AHB404" s="35"/>
      <c r="AHC404" s="35"/>
      <c r="AHD404" s="35"/>
      <c r="AHE404" s="35"/>
      <c r="AHF404" s="35"/>
      <c r="AHG404" s="35"/>
      <c r="AHH404" s="35"/>
      <c r="AHI404" s="35"/>
      <c r="AHJ404" s="35"/>
      <c r="AHK404" s="35"/>
      <c r="AHL404" s="35"/>
      <c r="AHM404" s="35"/>
      <c r="AHN404" s="35"/>
      <c r="AHO404" s="35"/>
      <c r="AHP404" s="35"/>
      <c r="AHQ404" s="35"/>
      <c r="AHR404" s="35"/>
      <c r="AHS404" s="35"/>
      <c r="AHT404" s="35"/>
      <c r="AHU404" s="35"/>
      <c r="AHV404" s="35"/>
      <c r="AHW404" s="35"/>
      <c r="AHX404" s="35"/>
      <c r="AHY404" s="35"/>
      <c r="AHZ404" s="35"/>
      <c r="AIA404" s="35"/>
      <c r="AIB404" s="35"/>
      <c r="AIC404" s="35"/>
      <c r="AID404" s="35"/>
      <c r="AIE404" s="35"/>
      <c r="AIF404" s="35"/>
      <c r="AIG404" s="35"/>
      <c r="AIH404" s="35"/>
      <c r="AII404" s="35"/>
      <c r="AIJ404" s="35"/>
      <c r="AIK404" s="35"/>
      <c r="AIL404" s="35"/>
      <c r="AIM404" s="35"/>
      <c r="AIN404" s="35"/>
      <c r="AIO404" s="35"/>
      <c r="AIP404" s="35"/>
      <c r="AIQ404" s="35"/>
      <c r="AIR404" s="35"/>
      <c r="AIS404" s="35"/>
      <c r="AIT404" s="35"/>
      <c r="AIU404" s="35"/>
      <c r="AIV404" s="35"/>
      <c r="AIW404" s="35"/>
      <c r="AIX404" s="35"/>
      <c r="AIY404" s="35"/>
      <c r="AIZ404" s="35"/>
      <c r="AJA404" s="35"/>
      <c r="AJB404" s="35"/>
      <c r="AJC404" s="35"/>
      <c r="AJD404" s="35"/>
      <c r="AJE404" s="35"/>
      <c r="AJF404" s="35"/>
      <c r="AJG404" s="35"/>
      <c r="AJH404" s="35"/>
      <c r="AJI404" s="35"/>
      <c r="AJJ404" s="35"/>
      <c r="AJK404" s="35"/>
      <c r="AJL404" s="35"/>
      <c r="AJM404" s="35"/>
      <c r="AJN404" s="35"/>
      <c r="AJO404" s="35"/>
      <c r="AJP404" s="35"/>
      <c r="AJQ404" s="35"/>
      <c r="AJR404" s="35"/>
      <c r="AJS404" s="35"/>
      <c r="AJT404" s="35"/>
      <c r="AJU404" s="35"/>
      <c r="AJV404" s="35"/>
      <c r="AJW404" s="35"/>
      <c r="AJX404" s="35"/>
      <c r="AJY404" s="35"/>
      <c r="AJZ404" s="35"/>
      <c r="AKA404" s="35"/>
      <c r="AKB404" s="35"/>
      <c r="AKC404" s="35"/>
      <c r="AKD404" s="35"/>
      <c r="AKE404" s="35"/>
      <c r="AKF404" s="35"/>
      <c r="AKG404" s="35"/>
      <c r="AKH404" s="35"/>
      <c r="AKI404" s="35"/>
      <c r="AKJ404" s="35"/>
      <c r="AKK404" s="35"/>
      <c r="AKL404" s="35"/>
      <c r="AKM404" s="35"/>
      <c r="AKN404" s="35"/>
      <c r="AKO404" s="35"/>
      <c r="AKP404" s="35"/>
      <c r="AKQ404" s="35"/>
      <c r="AKR404" s="35"/>
      <c r="AKS404" s="35"/>
      <c r="AKT404" s="35"/>
      <c r="AKU404" s="35"/>
      <c r="AKV404" s="35"/>
      <c r="AKW404" s="35"/>
      <c r="AKX404" s="35"/>
      <c r="AKY404" s="35"/>
      <c r="AKZ404" s="35"/>
      <c r="ALA404" s="35"/>
      <c r="ALB404" s="35"/>
      <c r="ALC404" s="35"/>
      <c r="ALD404" s="35"/>
      <c r="ALE404" s="35"/>
      <c r="ALF404" s="35"/>
      <c r="ALG404" s="35"/>
      <c r="ALH404" s="35"/>
      <c r="ALI404" s="35"/>
      <c r="ALJ404" s="35"/>
      <c r="ALK404" s="35"/>
      <c r="ALL404" s="35"/>
      <c r="ALM404" s="35"/>
      <c r="ALN404" s="35"/>
      <c r="ALO404" s="35"/>
      <c r="ALP404" s="35"/>
      <c r="ALQ404" s="35"/>
      <c r="ALR404" s="35"/>
      <c r="ALS404" s="35"/>
      <c r="ALT404" s="35"/>
      <c r="ALU404" s="35"/>
      <c r="ALV404" s="35"/>
      <c r="ALW404" s="35"/>
      <c r="ALX404" s="35"/>
      <c r="ALY404" s="35"/>
      <c r="ALZ404" s="35"/>
      <c r="AMA404" s="35"/>
    </row>
    <row r="405" spans="14:1015" ht="15.75" thickBot="1">
      <c r="N405" s="3">
        <f>Y405*info!T$4+AC405*info!T$5+AG405*info!T$6+AK405*info!T$7+N404</f>
        <v>15.083399999999976</v>
      </c>
      <c r="P405" s="45">
        <v>365</v>
      </c>
      <c r="Q405" s="131"/>
      <c r="R405" s="131"/>
      <c r="S405" s="161">
        <f t="shared" si="189"/>
        <v>7.369762845849806E-2</v>
      </c>
      <c r="T405" s="169">
        <f>AA404*$AA$30*$AA$34*(1-$AA$32)+AE404*$AE$30*$AE$34*(1-$AE$32)+AI404*$AI$30*$AI$34*(1-$AI$32)+AM404*$AM$30*$AM$34*(1-$AM$32)+AQ404*$AQ$30*$AQ$34*(1-$AQ$32)+AU404*$AU$30*$AU$34*(1-$AU$32)+Q405-R405+AW404+AX404+Advance!G379</f>
        <v>0.75510000000000044</v>
      </c>
      <c r="U405" s="132">
        <f t="shared" si="198"/>
        <v>0</v>
      </c>
      <c r="V405" s="165">
        <f t="shared" si="177"/>
        <v>0.75510000000000044</v>
      </c>
      <c r="W405" s="166">
        <f t="shared" si="190"/>
        <v>29.087999999999997</v>
      </c>
      <c r="X405" s="49"/>
      <c r="Y405" s="42">
        <f t="shared" si="169"/>
        <v>0</v>
      </c>
      <c r="Z405" s="46">
        <f t="shared" si="191"/>
        <v>0</v>
      </c>
      <c r="AA405" s="47">
        <f t="shared" si="178"/>
        <v>50</v>
      </c>
      <c r="AB405" s="48">
        <f t="shared" si="179"/>
        <v>0.75510000000000044</v>
      </c>
      <c r="AC405" s="49">
        <f t="shared" si="180"/>
        <v>0</v>
      </c>
      <c r="AD405" s="46">
        <f t="shared" si="192"/>
        <v>0</v>
      </c>
      <c r="AE405" s="46">
        <f t="shared" si="181"/>
        <v>100</v>
      </c>
      <c r="AF405" s="50">
        <f t="shared" si="170"/>
        <v>0.75510000000000044</v>
      </c>
      <c r="AG405" s="42">
        <f t="shared" si="193"/>
        <v>6</v>
      </c>
      <c r="AH405" s="46">
        <f t="shared" si="194"/>
        <v>-6</v>
      </c>
      <c r="AI405" s="46">
        <f t="shared" si="182"/>
        <v>200</v>
      </c>
      <c r="AJ405" s="50">
        <f t="shared" si="171"/>
        <v>0.61110000000000042</v>
      </c>
      <c r="AK405" s="42">
        <f t="shared" si="183"/>
        <v>16</v>
      </c>
      <c r="AL405" s="46">
        <f t="shared" si="195"/>
        <v>-13</v>
      </c>
      <c r="AM405" s="46">
        <f t="shared" si="184"/>
        <v>633</v>
      </c>
      <c r="AN405" s="50">
        <f t="shared" si="172"/>
        <v>3.5100000000000464E-2</v>
      </c>
      <c r="AO405" s="42">
        <f t="shared" si="185"/>
        <v>0</v>
      </c>
      <c r="AP405" s="46">
        <f t="shared" si="196"/>
        <v>0</v>
      </c>
      <c r="AQ405" s="46">
        <f t="shared" si="186"/>
        <v>0</v>
      </c>
      <c r="AR405" s="50">
        <f t="shared" si="173"/>
        <v>3.5100000000000464E-2</v>
      </c>
      <c r="AS405" s="42">
        <f t="shared" si="187"/>
        <v>0</v>
      </c>
      <c r="AT405" s="46">
        <f t="shared" si="197"/>
        <v>0</v>
      </c>
      <c r="AU405" s="46">
        <f t="shared" si="188"/>
        <v>0</v>
      </c>
      <c r="AV405" s="51">
        <f t="shared" si="174"/>
        <v>3.5100000000000464E-2</v>
      </c>
      <c r="AW405" s="42">
        <f t="shared" si="175"/>
        <v>0</v>
      </c>
      <c r="AX405" s="43">
        <f t="shared" si="176"/>
        <v>3.5100000000000464E-2</v>
      </c>
      <c r="AY405" s="54">
        <f t="shared" si="199"/>
        <v>983</v>
      </c>
      <c r="AZ405" s="55">
        <f t="shared" si="200"/>
        <v>29.087999999999997</v>
      </c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  <c r="QN405" s="35"/>
      <c r="QO405" s="35"/>
      <c r="QP405" s="35"/>
      <c r="QQ405" s="35"/>
      <c r="QR405" s="35"/>
      <c r="QS405" s="35"/>
      <c r="QT405" s="35"/>
      <c r="QU405" s="35"/>
      <c r="QV405" s="35"/>
      <c r="QW405" s="35"/>
      <c r="QX405" s="35"/>
      <c r="QY405" s="35"/>
      <c r="QZ405" s="35"/>
      <c r="RA405" s="35"/>
      <c r="RB405" s="35"/>
      <c r="RC405" s="35"/>
      <c r="RD405" s="35"/>
      <c r="RE405" s="35"/>
      <c r="RF405" s="35"/>
      <c r="RG405" s="35"/>
      <c r="RH405" s="35"/>
      <c r="RI405" s="35"/>
      <c r="RJ405" s="35"/>
      <c r="RK405" s="35"/>
      <c r="RL405" s="35"/>
      <c r="RM405" s="35"/>
      <c r="RN405" s="35"/>
      <c r="RO405" s="35"/>
      <c r="RP405" s="35"/>
      <c r="RQ405" s="35"/>
      <c r="RR405" s="35"/>
      <c r="RS405" s="35"/>
      <c r="RT405" s="35"/>
      <c r="RU405" s="35"/>
      <c r="RV405" s="35"/>
      <c r="RW405" s="35"/>
      <c r="RX405" s="35"/>
      <c r="RY405" s="35"/>
      <c r="RZ405" s="35"/>
      <c r="SA405" s="35"/>
      <c r="SB405" s="35"/>
      <c r="SC405" s="35"/>
      <c r="SD405" s="35"/>
      <c r="SE405" s="35"/>
      <c r="SF405" s="35"/>
      <c r="SG405" s="35"/>
      <c r="SH405" s="35"/>
      <c r="SI405" s="35"/>
      <c r="SJ405" s="35"/>
      <c r="SK405" s="35"/>
      <c r="SL405" s="35"/>
      <c r="SM405" s="35"/>
      <c r="SN405" s="35"/>
      <c r="SO405" s="35"/>
      <c r="SP405" s="35"/>
      <c r="SQ405" s="35"/>
      <c r="SR405" s="35"/>
      <c r="SS405" s="35"/>
      <c r="ST405" s="35"/>
      <c r="SU405" s="35"/>
      <c r="SV405" s="35"/>
      <c r="SW405" s="35"/>
      <c r="SX405" s="35"/>
      <c r="SY405" s="35"/>
      <c r="SZ405" s="35"/>
      <c r="TA405" s="35"/>
      <c r="TB405" s="35"/>
      <c r="TC405" s="35"/>
      <c r="TD405" s="35"/>
      <c r="TE405" s="35"/>
      <c r="TF405" s="35"/>
      <c r="TG405" s="35"/>
      <c r="TH405" s="35"/>
      <c r="TI405" s="35"/>
      <c r="TJ405" s="35"/>
      <c r="TK405" s="35"/>
      <c r="TL405" s="35"/>
      <c r="TM405" s="35"/>
      <c r="TN405" s="35"/>
      <c r="TO405" s="35"/>
      <c r="TP405" s="35"/>
      <c r="TQ405" s="35"/>
      <c r="TR405" s="35"/>
      <c r="TS405" s="35"/>
      <c r="TT405" s="35"/>
      <c r="TU405" s="35"/>
      <c r="TV405" s="35"/>
      <c r="TW405" s="35"/>
      <c r="TX405" s="35"/>
      <c r="TY405" s="35"/>
      <c r="TZ405" s="35"/>
      <c r="UA405" s="35"/>
      <c r="UB405" s="35"/>
      <c r="UC405" s="35"/>
      <c r="UD405" s="35"/>
      <c r="UE405" s="35"/>
      <c r="UF405" s="35"/>
      <c r="UG405" s="35"/>
      <c r="UH405" s="35"/>
      <c r="UI405" s="35"/>
      <c r="UJ405" s="35"/>
      <c r="UK405" s="35"/>
      <c r="UL405" s="35"/>
      <c r="UM405" s="35"/>
      <c r="UN405" s="35"/>
      <c r="UO405" s="35"/>
      <c r="UP405" s="35"/>
      <c r="UQ405" s="35"/>
      <c r="UR405" s="35"/>
      <c r="US405" s="35"/>
      <c r="UT405" s="35"/>
      <c r="UU405" s="35"/>
      <c r="UV405" s="35"/>
      <c r="UW405" s="35"/>
      <c r="UX405" s="35"/>
      <c r="UY405" s="35"/>
      <c r="UZ405" s="35"/>
      <c r="VA405" s="35"/>
      <c r="VB405" s="35"/>
      <c r="VC405" s="35"/>
      <c r="VD405" s="35"/>
      <c r="VE405" s="35"/>
      <c r="VF405" s="35"/>
      <c r="VG405" s="35"/>
      <c r="VH405" s="35"/>
      <c r="VI405" s="35"/>
      <c r="VJ405" s="35"/>
      <c r="VK405" s="35"/>
      <c r="VL405" s="35"/>
      <c r="VM405" s="35"/>
      <c r="VN405" s="35"/>
      <c r="VO405" s="35"/>
      <c r="VP405" s="35"/>
      <c r="VQ405" s="35"/>
      <c r="VR405" s="35"/>
      <c r="VS405" s="35"/>
      <c r="VT405" s="35"/>
      <c r="VU405" s="35"/>
      <c r="VV405" s="35"/>
      <c r="VW405" s="35"/>
      <c r="VX405" s="35"/>
      <c r="VY405" s="35"/>
      <c r="VZ405" s="35"/>
      <c r="WA405" s="35"/>
      <c r="WB405" s="35"/>
      <c r="WC405" s="35"/>
      <c r="WD405" s="35"/>
      <c r="WE405" s="35"/>
      <c r="WF405" s="35"/>
      <c r="WG405" s="35"/>
      <c r="WH405" s="35"/>
      <c r="WI405" s="35"/>
      <c r="WJ405" s="35"/>
      <c r="WK405" s="35"/>
      <c r="WL405" s="35"/>
      <c r="WM405" s="35"/>
      <c r="WN405" s="35"/>
      <c r="WO405" s="35"/>
      <c r="WP405" s="35"/>
      <c r="WQ405" s="35"/>
      <c r="WR405" s="35"/>
      <c r="WS405" s="35"/>
      <c r="WT405" s="35"/>
      <c r="WU405" s="35"/>
      <c r="WV405" s="35"/>
      <c r="WW405" s="35"/>
      <c r="WX405" s="35"/>
      <c r="WY405" s="35"/>
      <c r="WZ405" s="35"/>
      <c r="XA405" s="35"/>
      <c r="XB405" s="35"/>
      <c r="XC405" s="35"/>
      <c r="XD405" s="35"/>
      <c r="XE405" s="35"/>
      <c r="XF405" s="35"/>
      <c r="XG405" s="35"/>
      <c r="XH405" s="35"/>
      <c r="XI405" s="35"/>
      <c r="XJ405" s="35"/>
      <c r="XK405" s="35"/>
      <c r="XL405" s="35"/>
      <c r="XM405" s="35"/>
      <c r="XN405" s="35"/>
      <c r="XO405" s="35"/>
      <c r="XP405" s="35"/>
      <c r="XQ405" s="35"/>
      <c r="XR405" s="35"/>
      <c r="XS405" s="35"/>
      <c r="XT405" s="35"/>
      <c r="XU405" s="35"/>
      <c r="XV405" s="35"/>
      <c r="XW405" s="35"/>
      <c r="XX405" s="35"/>
      <c r="XY405" s="35"/>
      <c r="XZ405" s="35"/>
      <c r="YA405" s="35"/>
      <c r="YB405" s="35"/>
      <c r="YC405" s="35"/>
      <c r="YD405" s="35"/>
      <c r="YE405" s="35"/>
      <c r="YF405" s="35"/>
      <c r="YG405" s="35"/>
      <c r="YH405" s="35"/>
      <c r="YI405" s="35"/>
      <c r="YJ405" s="35"/>
      <c r="YK405" s="35"/>
      <c r="YL405" s="35"/>
      <c r="YM405" s="35"/>
      <c r="YN405" s="35"/>
      <c r="YO405" s="35"/>
      <c r="YP405" s="35"/>
      <c r="YQ405" s="35"/>
      <c r="YR405" s="35"/>
      <c r="YS405" s="35"/>
      <c r="YT405" s="35"/>
      <c r="YU405" s="35"/>
      <c r="YV405" s="35"/>
      <c r="YW405" s="35"/>
      <c r="YX405" s="35"/>
      <c r="YY405" s="35"/>
      <c r="YZ405" s="35"/>
      <c r="ZA405" s="35"/>
      <c r="ZB405" s="35"/>
      <c r="ZC405" s="35"/>
      <c r="ZD405" s="35"/>
      <c r="ZE405" s="35"/>
      <c r="ZF405" s="35"/>
      <c r="ZG405" s="35"/>
      <c r="ZH405" s="35"/>
      <c r="ZI405" s="35"/>
      <c r="ZJ405" s="35"/>
      <c r="ZK405" s="35"/>
      <c r="ZL405" s="35"/>
      <c r="ZM405" s="35"/>
      <c r="ZN405" s="35"/>
      <c r="ZO405" s="35"/>
      <c r="ZP405" s="35"/>
      <c r="ZQ405" s="35"/>
      <c r="ZR405" s="35"/>
      <c r="ZS405" s="35"/>
      <c r="ZT405" s="35"/>
      <c r="ZU405" s="35"/>
      <c r="ZV405" s="35"/>
      <c r="ZW405" s="35"/>
      <c r="ZX405" s="35"/>
      <c r="ZY405" s="35"/>
      <c r="ZZ405" s="35"/>
      <c r="AAA405" s="35"/>
      <c r="AAB405" s="35"/>
      <c r="AAC405" s="35"/>
      <c r="AAD405" s="35"/>
      <c r="AAE405" s="35"/>
      <c r="AAF405" s="35"/>
      <c r="AAG405" s="35"/>
      <c r="AAH405" s="35"/>
      <c r="AAI405" s="35"/>
      <c r="AAJ405" s="35"/>
      <c r="AAK405" s="35"/>
      <c r="AAL405" s="35"/>
      <c r="AAM405" s="35"/>
      <c r="AAN405" s="35"/>
      <c r="AAO405" s="35"/>
      <c r="AAP405" s="35"/>
      <c r="AAQ405" s="35"/>
      <c r="AAR405" s="35"/>
      <c r="AAS405" s="35"/>
      <c r="AAT405" s="35"/>
      <c r="AAU405" s="35"/>
      <c r="AAV405" s="35"/>
      <c r="AAW405" s="35"/>
      <c r="AAX405" s="35"/>
      <c r="AAY405" s="35"/>
      <c r="AAZ405" s="35"/>
      <c r="ABA405" s="35"/>
      <c r="ABB405" s="35"/>
      <c r="ABC405" s="35"/>
      <c r="ABD405" s="35"/>
      <c r="ABE405" s="35"/>
      <c r="ABF405" s="35"/>
      <c r="ABG405" s="35"/>
      <c r="ABH405" s="35"/>
      <c r="ABI405" s="35"/>
      <c r="ABJ405" s="35"/>
      <c r="ABK405" s="35"/>
      <c r="ABL405" s="35"/>
      <c r="ABM405" s="35"/>
      <c r="ABN405" s="35"/>
      <c r="ABO405" s="35"/>
      <c r="ABP405" s="35"/>
      <c r="ABQ405" s="35"/>
      <c r="ABR405" s="35"/>
      <c r="ABS405" s="35"/>
      <c r="ABT405" s="35"/>
      <c r="ABU405" s="35"/>
      <c r="ABV405" s="35"/>
      <c r="ABW405" s="35"/>
      <c r="ABX405" s="35"/>
      <c r="ABY405" s="35"/>
      <c r="ABZ405" s="35"/>
      <c r="ACA405" s="35"/>
      <c r="ACB405" s="35"/>
      <c r="ACC405" s="35"/>
      <c r="ACD405" s="35"/>
      <c r="ACE405" s="35"/>
      <c r="ACF405" s="35"/>
      <c r="ACG405" s="35"/>
      <c r="ACH405" s="35"/>
      <c r="ACI405" s="35"/>
      <c r="ACJ405" s="35"/>
      <c r="ACK405" s="35"/>
      <c r="ACL405" s="35"/>
      <c r="ACM405" s="35"/>
      <c r="ACN405" s="35"/>
      <c r="ACO405" s="35"/>
      <c r="ACP405" s="35"/>
      <c r="ACQ405" s="35"/>
      <c r="ACR405" s="35"/>
      <c r="ACS405" s="35"/>
      <c r="ACT405" s="35"/>
      <c r="ACU405" s="35"/>
      <c r="ACV405" s="35"/>
      <c r="ACW405" s="35"/>
      <c r="ACX405" s="35"/>
      <c r="ACY405" s="35"/>
      <c r="ACZ405" s="35"/>
      <c r="ADA405" s="35"/>
      <c r="ADB405" s="35"/>
      <c r="ADC405" s="35"/>
      <c r="ADD405" s="35"/>
      <c r="ADE405" s="35"/>
      <c r="ADF405" s="35"/>
      <c r="ADG405" s="35"/>
      <c r="ADH405" s="35"/>
      <c r="ADI405" s="35"/>
      <c r="ADJ405" s="35"/>
      <c r="ADK405" s="35"/>
      <c r="ADL405" s="35"/>
      <c r="ADM405" s="35"/>
      <c r="ADN405" s="35"/>
      <c r="ADO405" s="35"/>
      <c r="ADP405" s="35"/>
      <c r="ADQ405" s="35"/>
      <c r="ADR405" s="35"/>
      <c r="ADS405" s="35"/>
      <c r="ADT405" s="35"/>
      <c r="ADU405" s="35"/>
      <c r="ADV405" s="35"/>
      <c r="ADW405" s="35"/>
      <c r="ADX405" s="35"/>
      <c r="ADY405" s="35"/>
      <c r="ADZ405" s="35"/>
      <c r="AEA405" s="35"/>
      <c r="AEB405" s="35"/>
      <c r="AEC405" s="35"/>
      <c r="AED405" s="35"/>
      <c r="AEE405" s="35"/>
      <c r="AEF405" s="35"/>
      <c r="AEG405" s="35"/>
      <c r="AEH405" s="35"/>
      <c r="AEI405" s="35"/>
      <c r="AEJ405" s="35"/>
      <c r="AEK405" s="35"/>
      <c r="AEL405" s="35"/>
      <c r="AEM405" s="35"/>
      <c r="AEN405" s="35"/>
      <c r="AEO405" s="35"/>
      <c r="AEP405" s="35"/>
      <c r="AEQ405" s="35"/>
      <c r="AER405" s="35"/>
      <c r="AES405" s="35"/>
      <c r="AET405" s="35"/>
      <c r="AEU405" s="35"/>
      <c r="AEV405" s="35"/>
      <c r="AEW405" s="35"/>
      <c r="AEX405" s="35"/>
      <c r="AEY405" s="35"/>
      <c r="AEZ405" s="35"/>
      <c r="AFA405" s="35"/>
      <c r="AFB405" s="35"/>
      <c r="AFC405" s="35"/>
      <c r="AFD405" s="35"/>
      <c r="AFE405" s="35"/>
      <c r="AFF405" s="35"/>
      <c r="AFG405" s="35"/>
      <c r="AFH405" s="35"/>
      <c r="AFI405" s="35"/>
      <c r="AFJ405" s="35"/>
      <c r="AFK405" s="35"/>
      <c r="AFL405" s="35"/>
      <c r="AFM405" s="35"/>
      <c r="AFN405" s="35"/>
      <c r="AFO405" s="35"/>
      <c r="AFP405" s="35"/>
      <c r="AFQ405" s="35"/>
      <c r="AFR405" s="35"/>
      <c r="AFS405" s="35"/>
      <c r="AFT405" s="35"/>
      <c r="AFU405" s="35"/>
      <c r="AFV405" s="35"/>
      <c r="AFW405" s="35"/>
      <c r="AFX405" s="35"/>
      <c r="AFY405" s="35"/>
      <c r="AFZ405" s="35"/>
      <c r="AGA405" s="35"/>
      <c r="AGB405" s="35"/>
      <c r="AGC405" s="35"/>
      <c r="AGD405" s="35"/>
      <c r="AGE405" s="35"/>
      <c r="AGF405" s="35"/>
      <c r="AGG405" s="35"/>
      <c r="AGH405" s="35"/>
      <c r="AGI405" s="35"/>
      <c r="AGJ405" s="35"/>
      <c r="AGK405" s="35"/>
      <c r="AGL405" s="35"/>
      <c r="AGM405" s="35"/>
      <c r="AGN405" s="35"/>
      <c r="AGO405" s="35"/>
      <c r="AGP405" s="35"/>
      <c r="AGQ405" s="35"/>
      <c r="AGR405" s="35"/>
      <c r="AGS405" s="35"/>
      <c r="AGT405" s="35"/>
      <c r="AGU405" s="35"/>
      <c r="AGV405" s="35"/>
      <c r="AGW405" s="35"/>
      <c r="AGX405" s="35"/>
      <c r="AGY405" s="35"/>
      <c r="AGZ405" s="35"/>
      <c r="AHA405" s="35"/>
      <c r="AHB405" s="35"/>
      <c r="AHC405" s="35"/>
      <c r="AHD405" s="35"/>
      <c r="AHE405" s="35"/>
      <c r="AHF405" s="35"/>
      <c r="AHG405" s="35"/>
      <c r="AHH405" s="35"/>
      <c r="AHI405" s="35"/>
      <c r="AHJ405" s="35"/>
      <c r="AHK405" s="35"/>
      <c r="AHL405" s="35"/>
      <c r="AHM405" s="35"/>
      <c r="AHN405" s="35"/>
      <c r="AHO405" s="35"/>
      <c r="AHP405" s="35"/>
      <c r="AHQ405" s="35"/>
      <c r="AHR405" s="35"/>
      <c r="AHS405" s="35"/>
      <c r="AHT405" s="35"/>
      <c r="AHU405" s="35"/>
      <c r="AHV405" s="35"/>
      <c r="AHW405" s="35"/>
      <c r="AHX405" s="35"/>
      <c r="AHY405" s="35"/>
      <c r="AHZ405" s="35"/>
      <c r="AIA405" s="35"/>
      <c r="AIB405" s="35"/>
      <c r="AIC405" s="35"/>
      <c r="AID405" s="35"/>
      <c r="AIE405" s="35"/>
      <c r="AIF405" s="35"/>
      <c r="AIG405" s="35"/>
      <c r="AIH405" s="35"/>
      <c r="AII405" s="35"/>
      <c r="AIJ405" s="35"/>
      <c r="AIK405" s="35"/>
      <c r="AIL405" s="35"/>
      <c r="AIM405" s="35"/>
      <c r="AIN405" s="35"/>
      <c r="AIO405" s="35"/>
      <c r="AIP405" s="35"/>
      <c r="AIQ405" s="35"/>
      <c r="AIR405" s="35"/>
      <c r="AIS405" s="35"/>
      <c r="AIT405" s="35"/>
      <c r="AIU405" s="35"/>
      <c r="AIV405" s="35"/>
      <c r="AIW405" s="35"/>
      <c r="AIX405" s="35"/>
      <c r="AIY405" s="35"/>
      <c r="AIZ405" s="35"/>
      <c r="AJA405" s="35"/>
      <c r="AJB405" s="35"/>
      <c r="AJC405" s="35"/>
      <c r="AJD405" s="35"/>
      <c r="AJE405" s="35"/>
      <c r="AJF405" s="35"/>
      <c r="AJG405" s="35"/>
      <c r="AJH405" s="35"/>
      <c r="AJI405" s="35"/>
      <c r="AJJ405" s="35"/>
      <c r="AJK405" s="35"/>
      <c r="AJL405" s="35"/>
      <c r="AJM405" s="35"/>
      <c r="AJN405" s="35"/>
      <c r="AJO405" s="35"/>
      <c r="AJP405" s="35"/>
      <c r="AJQ405" s="35"/>
      <c r="AJR405" s="35"/>
      <c r="AJS405" s="35"/>
      <c r="AJT405" s="35"/>
      <c r="AJU405" s="35"/>
      <c r="AJV405" s="35"/>
      <c r="AJW405" s="35"/>
      <c r="AJX405" s="35"/>
      <c r="AJY405" s="35"/>
      <c r="AJZ405" s="35"/>
      <c r="AKA405" s="35"/>
      <c r="AKB405" s="35"/>
      <c r="AKC405" s="35"/>
      <c r="AKD405" s="35"/>
      <c r="AKE405" s="35"/>
      <c r="AKF405" s="35"/>
      <c r="AKG405" s="35"/>
      <c r="AKH405" s="35"/>
      <c r="AKI405" s="35"/>
      <c r="AKJ405" s="35"/>
      <c r="AKK405" s="35"/>
      <c r="AKL405" s="35"/>
      <c r="AKM405" s="35"/>
      <c r="AKN405" s="35"/>
      <c r="AKO405" s="35"/>
      <c r="AKP405" s="35"/>
      <c r="AKQ405" s="35"/>
      <c r="AKR405" s="35"/>
      <c r="AKS405" s="35"/>
      <c r="AKT405" s="35"/>
      <c r="AKU405" s="35"/>
      <c r="AKV405" s="35"/>
      <c r="AKW405" s="35"/>
      <c r="AKX405" s="35"/>
      <c r="AKY405" s="35"/>
      <c r="AKZ405" s="35"/>
      <c r="ALA405" s="35"/>
      <c r="ALB405" s="35"/>
      <c r="ALC405" s="35"/>
      <c r="ALD405" s="35"/>
      <c r="ALE405" s="35"/>
      <c r="ALF405" s="35"/>
      <c r="ALG405" s="35"/>
      <c r="ALH405" s="35"/>
      <c r="ALI405" s="35"/>
      <c r="ALJ405" s="35"/>
      <c r="ALK405" s="35"/>
      <c r="ALL405" s="35"/>
      <c r="ALM405" s="35"/>
      <c r="ALN405" s="35"/>
      <c r="ALO405" s="35"/>
      <c r="ALP405" s="35"/>
      <c r="ALQ405" s="35"/>
      <c r="ALR405" s="35"/>
      <c r="ALS405" s="35"/>
      <c r="ALT405" s="35"/>
      <c r="ALU405" s="35"/>
      <c r="ALV405" s="35"/>
      <c r="ALW405" s="35"/>
      <c r="ALX405" s="35"/>
      <c r="ALY405" s="35"/>
      <c r="ALZ405" s="35"/>
      <c r="AMA405" s="35"/>
    </row>
    <row r="406" spans="14:1015" ht="15.75" thickBot="1">
      <c r="N406" s="3">
        <f>Y406*info!T$4+AC406*info!T$5+AG406*info!T$6+AK406*info!T$7+N405</f>
        <v>15.166199999999977</v>
      </c>
      <c r="P406" s="53">
        <v>366</v>
      </c>
      <c r="Q406" s="133"/>
      <c r="R406" s="133"/>
      <c r="S406" s="162">
        <f t="shared" si="189"/>
        <v>7.3943083003952595E-2</v>
      </c>
      <c r="T406" s="169">
        <f>AA405*$AA$30*$AA$34*(1-$AA$32)+AE405*$AE$30*$AE$34*(1-$AE$32)+AI405*$AI$30*$AI$34*(1-$AI$32)+AM405*$AM$30*$AM$34*(1-$AM$32)+AQ405*$AQ$30*$AQ$34*(1-$AQ$32)+AU405*$AU$30*$AU$34*(1-$AU$32)+Q406-R406+AW405+AX405+Advance!G380</f>
        <v>0.76230000000000042</v>
      </c>
      <c r="U406" s="134">
        <f t="shared" si="198"/>
        <v>0</v>
      </c>
      <c r="V406" s="167">
        <f t="shared" ref="V406" si="201">+T406+U406</f>
        <v>0.76230000000000042</v>
      </c>
      <c r="W406" s="166">
        <f t="shared" si="190"/>
        <v>29.195999999999998</v>
      </c>
      <c r="X406" s="49"/>
      <c r="Y406" s="42">
        <f t="shared" si="169"/>
        <v>0</v>
      </c>
      <c r="Z406" s="46">
        <f t="shared" si="191"/>
        <v>0</v>
      </c>
      <c r="AA406" s="47">
        <f t="shared" ref="AA406" si="202">AA405+Y406+Z406</f>
        <v>50</v>
      </c>
      <c r="AB406" s="48">
        <f t="shared" si="179"/>
        <v>0.76230000000000042</v>
      </c>
      <c r="AC406" s="49">
        <f t="shared" ref="AC406" si="203">IF(AB406&lt;$AE$30, 0, IF(AE405+AD406&lt;$AE$31, IF(AE405+AD406+INT(AB406/$AE$30)&gt;$AE$31, $AE$31-AE405-AD406, INT(AB406/$AE$30)),0))</f>
        <v>0</v>
      </c>
      <c r="AD406" s="46">
        <f t="shared" si="192"/>
        <v>0</v>
      </c>
      <c r="AE406" s="46">
        <f t="shared" ref="AE406" si="204">AE405+AC406+AD406</f>
        <v>100</v>
      </c>
      <c r="AF406" s="50">
        <f t="shared" ref="AF406" si="205">AB406-AC406*$AE$30</f>
        <v>0.76230000000000042</v>
      </c>
      <c r="AG406" s="42">
        <f t="shared" si="193"/>
        <v>7</v>
      </c>
      <c r="AH406" s="46">
        <f t="shared" si="194"/>
        <v>-7</v>
      </c>
      <c r="AI406" s="46">
        <f t="shared" ref="AI406" si="206">AI405+AG406+AH406</f>
        <v>200</v>
      </c>
      <c r="AJ406" s="50">
        <f t="shared" ref="AJ406" si="207">AF406-AG406*$AI$30</f>
        <v>0.59430000000000038</v>
      </c>
      <c r="AK406" s="42">
        <f t="shared" ref="AK406" si="208">IF(AJ406&lt;$AM$30, 0, IF(AM405+AL406&lt;$AM$31, IF(AM405+AL406+INT(AJ406/$AM$30)&gt;$AM$31, $AM$31-AM405-AL406, INT(AJ406/$AM$30)),0))</f>
        <v>16</v>
      </c>
      <c r="AL406" s="46">
        <f t="shared" si="195"/>
        <v>-13</v>
      </c>
      <c r="AM406" s="46">
        <f t="shared" ref="AM406" si="209">AM405+AK406+AL406</f>
        <v>636</v>
      </c>
      <c r="AN406" s="50">
        <f t="shared" ref="AN406" si="210">AJ406-AK406*$AM$30</f>
        <v>1.8300000000000427E-2</v>
      </c>
      <c r="AO406" s="42">
        <f t="shared" ref="AO406" si="211">IF(AN406&lt;$AQ$30, 0, IF(AQ405+AP406&lt;$AQ$31, IF(AQ405+AP406+INT(AN406/$AQ$30)&gt;$AQ$31, $AQ$31-AQ405-AP406, INT(AN406/$AQ$30)),0))</f>
        <v>0</v>
      </c>
      <c r="AP406" s="46">
        <f t="shared" si="196"/>
        <v>0</v>
      </c>
      <c r="AQ406" s="46">
        <f t="shared" ref="AQ406" si="212">AQ405+AO406+AP406</f>
        <v>0</v>
      </c>
      <c r="AR406" s="50">
        <f t="shared" ref="AR406" si="213">AN406-AO406*$AQ$30</f>
        <v>1.8300000000000427E-2</v>
      </c>
      <c r="AS406" s="42">
        <f t="shared" ref="AS406" si="214">IF(AR406&lt;$AU$30, 0, IF(AU405+AT406&lt;$AU$31, IF(AU405+AT406+INT(AR406/$AU$30)&gt;$AU$31, $AU$31-AU405-AT406, INT(AR406/$AU$30)),0))</f>
        <v>0</v>
      </c>
      <c r="AT406" s="46">
        <f t="shared" si="197"/>
        <v>0</v>
      </c>
      <c r="AU406" s="46">
        <f t="shared" ref="AU406" si="215">AU405+AS406+AT406</f>
        <v>0</v>
      </c>
      <c r="AV406" s="51">
        <f t="shared" ref="AV406" si="216">AR406-AS406*$AU$30</f>
        <v>1.8300000000000427E-2</v>
      </c>
      <c r="AW406" s="42">
        <f t="shared" si="175"/>
        <v>0</v>
      </c>
      <c r="AX406" s="43">
        <f t="shared" si="176"/>
        <v>1.8300000000000427E-2</v>
      </c>
      <c r="AY406" s="54">
        <f t="shared" ref="AY406" si="217">+AA406+AE406+AI406+AM406+AQ406+AU406</f>
        <v>986</v>
      </c>
      <c r="AZ406" s="55">
        <f t="shared" ref="AZ406" si="218">+AA406*$AA$30+AE406*$AE$30+AI406*$AI$30+AM406*$AM$30+AQ406*$AQ$30+AU406*$AU$30</f>
        <v>29.195999999999998</v>
      </c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  <c r="QN406" s="35"/>
      <c r="QO406" s="35"/>
      <c r="QP406" s="35"/>
      <c r="QQ406" s="35"/>
      <c r="QR406" s="35"/>
      <c r="QS406" s="35"/>
      <c r="QT406" s="35"/>
      <c r="QU406" s="35"/>
      <c r="QV406" s="35"/>
      <c r="QW406" s="35"/>
      <c r="QX406" s="35"/>
      <c r="QY406" s="35"/>
      <c r="QZ406" s="35"/>
      <c r="RA406" s="35"/>
      <c r="RB406" s="35"/>
      <c r="RC406" s="35"/>
      <c r="RD406" s="35"/>
      <c r="RE406" s="35"/>
      <c r="RF406" s="35"/>
      <c r="RG406" s="35"/>
      <c r="RH406" s="35"/>
      <c r="RI406" s="35"/>
      <c r="RJ406" s="35"/>
      <c r="RK406" s="35"/>
      <c r="RL406" s="35"/>
      <c r="RM406" s="35"/>
      <c r="RN406" s="35"/>
      <c r="RO406" s="35"/>
      <c r="RP406" s="35"/>
      <c r="RQ406" s="35"/>
      <c r="RR406" s="35"/>
      <c r="RS406" s="35"/>
      <c r="RT406" s="35"/>
      <c r="RU406" s="35"/>
      <c r="RV406" s="35"/>
      <c r="RW406" s="35"/>
      <c r="RX406" s="35"/>
      <c r="RY406" s="35"/>
      <c r="RZ406" s="35"/>
      <c r="SA406" s="35"/>
      <c r="SB406" s="35"/>
      <c r="SC406" s="35"/>
      <c r="SD406" s="35"/>
      <c r="SE406" s="35"/>
      <c r="SF406" s="35"/>
      <c r="SG406" s="35"/>
      <c r="SH406" s="35"/>
      <c r="SI406" s="35"/>
      <c r="SJ406" s="35"/>
      <c r="SK406" s="35"/>
      <c r="SL406" s="35"/>
      <c r="SM406" s="35"/>
      <c r="SN406" s="35"/>
      <c r="SO406" s="35"/>
      <c r="SP406" s="35"/>
      <c r="SQ406" s="35"/>
      <c r="SR406" s="35"/>
      <c r="SS406" s="35"/>
      <c r="ST406" s="35"/>
      <c r="SU406" s="35"/>
      <c r="SV406" s="35"/>
      <c r="SW406" s="35"/>
      <c r="SX406" s="35"/>
      <c r="SY406" s="35"/>
      <c r="SZ406" s="35"/>
      <c r="TA406" s="35"/>
      <c r="TB406" s="35"/>
      <c r="TC406" s="35"/>
      <c r="TD406" s="35"/>
      <c r="TE406" s="35"/>
      <c r="TF406" s="35"/>
      <c r="TG406" s="35"/>
      <c r="TH406" s="35"/>
      <c r="TI406" s="35"/>
      <c r="TJ406" s="35"/>
      <c r="TK406" s="35"/>
      <c r="TL406" s="35"/>
      <c r="TM406" s="35"/>
      <c r="TN406" s="35"/>
      <c r="TO406" s="35"/>
      <c r="TP406" s="35"/>
      <c r="TQ406" s="35"/>
      <c r="TR406" s="35"/>
      <c r="TS406" s="35"/>
      <c r="TT406" s="35"/>
      <c r="TU406" s="35"/>
      <c r="TV406" s="35"/>
      <c r="TW406" s="35"/>
      <c r="TX406" s="35"/>
      <c r="TY406" s="35"/>
      <c r="TZ406" s="35"/>
      <c r="UA406" s="35"/>
      <c r="UB406" s="35"/>
      <c r="UC406" s="35"/>
      <c r="UD406" s="35"/>
      <c r="UE406" s="35"/>
      <c r="UF406" s="35"/>
      <c r="UG406" s="35"/>
      <c r="UH406" s="35"/>
      <c r="UI406" s="35"/>
      <c r="UJ406" s="35"/>
      <c r="UK406" s="35"/>
      <c r="UL406" s="35"/>
      <c r="UM406" s="35"/>
      <c r="UN406" s="35"/>
      <c r="UO406" s="35"/>
      <c r="UP406" s="35"/>
      <c r="UQ406" s="35"/>
      <c r="UR406" s="35"/>
      <c r="US406" s="35"/>
      <c r="UT406" s="35"/>
      <c r="UU406" s="35"/>
      <c r="UV406" s="35"/>
      <c r="UW406" s="35"/>
      <c r="UX406" s="35"/>
      <c r="UY406" s="35"/>
      <c r="UZ406" s="35"/>
      <c r="VA406" s="35"/>
      <c r="VB406" s="35"/>
      <c r="VC406" s="35"/>
      <c r="VD406" s="35"/>
      <c r="VE406" s="35"/>
      <c r="VF406" s="35"/>
      <c r="VG406" s="35"/>
      <c r="VH406" s="35"/>
      <c r="VI406" s="35"/>
      <c r="VJ406" s="35"/>
      <c r="VK406" s="35"/>
      <c r="VL406" s="35"/>
      <c r="VM406" s="35"/>
      <c r="VN406" s="35"/>
      <c r="VO406" s="35"/>
      <c r="VP406" s="35"/>
      <c r="VQ406" s="35"/>
      <c r="VR406" s="35"/>
      <c r="VS406" s="35"/>
      <c r="VT406" s="35"/>
      <c r="VU406" s="35"/>
      <c r="VV406" s="35"/>
      <c r="VW406" s="35"/>
      <c r="VX406" s="35"/>
      <c r="VY406" s="35"/>
      <c r="VZ406" s="35"/>
      <c r="WA406" s="35"/>
      <c r="WB406" s="35"/>
      <c r="WC406" s="35"/>
      <c r="WD406" s="35"/>
      <c r="WE406" s="35"/>
      <c r="WF406" s="35"/>
      <c r="WG406" s="35"/>
      <c r="WH406" s="35"/>
      <c r="WI406" s="35"/>
      <c r="WJ406" s="35"/>
      <c r="WK406" s="35"/>
      <c r="WL406" s="35"/>
      <c r="WM406" s="35"/>
      <c r="WN406" s="35"/>
      <c r="WO406" s="35"/>
      <c r="WP406" s="35"/>
      <c r="WQ406" s="35"/>
      <c r="WR406" s="35"/>
      <c r="WS406" s="35"/>
      <c r="WT406" s="35"/>
      <c r="WU406" s="35"/>
      <c r="WV406" s="35"/>
      <c r="WW406" s="35"/>
      <c r="WX406" s="35"/>
      <c r="WY406" s="35"/>
      <c r="WZ406" s="35"/>
      <c r="XA406" s="35"/>
      <c r="XB406" s="35"/>
      <c r="XC406" s="35"/>
      <c r="XD406" s="35"/>
      <c r="XE406" s="35"/>
      <c r="XF406" s="35"/>
      <c r="XG406" s="35"/>
      <c r="XH406" s="35"/>
      <c r="XI406" s="35"/>
      <c r="XJ406" s="35"/>
      <c r="XK406" s="35"/>
      <c r="XL406" s="35"/>
      <c r="XM406" s="35"/>
      <c r="XN406" s="35"/>
      <c r="XO406" s="35"/>
      <c r="XP406" s="35"/>
      <c r="XQ406" s="35"/>
      <c r="XR406" s="35"/>
      <c r="XS406" s="35"/>
      <c r="XT406" s="35"/>
      <c r="XU406" s="35"/>
      <c r="XV406" s="35"/>
      <c r="XW406" s="35"/>
      <c r="XX406" s="35"/>
      <c r="XY406" s="35"/>
      <c r="XZ406" s="35"/>
      <c r="YA406" s="35"/>
      <c r="YB406" s="35"/>
      <c r="YC406" s="35"/>
      <c r="YD406" s="35"/>
      <c r="YE406" s="35"/>
      <c r="YF406" s="35"/>
      <c r="YG406" s="35"/>
      <c r="YH406" s="35"/>
      <c r="YI406" s="35"/>
      <c r="YJ406" s="35"/>
      <c r="YK406" s="35"/>
      <c r="YL406" s="35"/>
      <c r="YM406" s="35"/>
      <c r="YN406" s="35"/>
      <c r="YO406" s="35"/>
      <c r="YP406" s="35"/>
      <c r="YQ406" s="35"/>
      <c r="YR406" s="35"/>
      <c r="YS406" s="35"/>
      <c r="YT406" s="35"/>
      <c r="YU406" s="35"/>
      <c r="YV406" s="35"/>
      <c r="YW406" s="35"/>
      <c r="YX406" s="35"/>
      <c r="YY406" s="35"/>
      <c r="YZ406" s="35"/>
      <c r="ZA406" s="35"/>
      <c r="ZB406" s="35"/>
      <c r="ZC406" s="35"/>
      <c r="ZD406" s="35"/>
      <c r="ZE406" s="35"/>
      <c r="ZF406" s="35"/>
      <c r="ZG406" s="35"/>
      <c r="ZH406" s="35"/>
      <c r="ZI406" s="35"/>
      <c r="ZJ406" s="35"/>
      <c r="ZK406" s="35"/>
      <c r="ZL406" s="35"/>
      <c r="ZM406" s="35"/>
      <c r="ZN406" s="35"/>
      <c r="ZO406" s="35"/>
      <c r="ZP406" s="35"/>
      <c r="ZQ406" s="35"/>
      <c r="ZR406" s="35"/>
      <c r="ZS406" s="35"/>
      <c r="ZT406" s="35"/>
      <c r="ZU406" s="35"/>
      <c r="ZV406" s="35"/>
      <c r="ZW406" s="35"/>
      <c r="ZX406" s="35"/>
      <c r="ZY406" s="35"/>
      <c r="ZZ406" s="35"/>
      <c r="AAA406" s="35"/>
      <c r="AAB406" s="35"/>
      <c r="AAC406" s="35"/>
      <c r="AAD406" s="35"/>
      <c r="AAE406" s="35"/>
      <c r="AAF406" s="35"/>
      <c r="AAG406" s="35"/>
      <c r="AAH406" s="35"/>
      <c r="AAI406" s="35"/>
      <c r="AAJ406" s="35"/>
      <c r="AAK406" s="35"/>
      <c r="AAL406" s="35"/>
      <c r="AAM406" s="35"/>
      <c r="AAN406" s="35"/>
      <c r="AAO406" s="35"/>
      <c r="AAP406" s="35"/>
      <c r="AAQ406" s="35"/>
      <c r="AAR406" s="35"/>
      <c r="AAS406" s="35"/>
      <c r="AAT406" s="35"/>
      <c r="AAU406" s="35"/>
      <c r="AAV406" s="35"/>
      <c r="AAW406" s="35"/>
      <c r="AAX406" s="35"/>
      <c r="AAY406" s="35"/>
      <c r="AAZ406" s="35"/>
      <c r="ABA406" s="35"/>
      <c r="ABB406" s="35"/>
      <c r="ABC406" s="35"/>
      <c r="ABD406" s="35"/>
      <c r="ABE406" s="35"/>
      <c r="ABF406" s="35"/>
      <c r="ABG406" s="35"/>
      <c r="ABH406" s="35"/>
      <c r="ABI406" s="35"/>
      <c r="ABJ406" s="35"/>
      <c r="ABK406" s="35"/>
      <c r="ABL406" s="35"/>
      <c r="ABM406" s="35"/>
      <c r="ABN406" s="35"/>
      <c r="ABO406" s="35"/>
      <c r="ABP406" s="35"/>
      <c r="ABQ406" s="35"/>
      <c r="ABR406" s="35"/>
      <c r="ABS406" s="35"/>
      <c r="ABT406" s="35"/>
      <c r="ABU406" s="35"/>
      <c r="ABV406" s="35"/>
      <c r="ABW406" s="35"/>
      <c r="ABX406" s="35"/>
      <c r="ABY406" s="35"/>
      <c r="ABZ406" s="35"/>
      <c r="ACA406" s="35"/>
      <c r="ACB406" s="35"/>
      <c r="ACC406" s="35"/>
      <c r="ACD406" s="35"/>
      <c r="ACE406" s="35"/>
      <c r="ACF406" s="35"/>
      <c r="ACG406" s="35"/>
      <c r="ACH406" s="35"/>
      <c r="ACI406" s="35"/>
      <c r="ACJ406" s="35"/>
      <c r="ACK406" s="35"/>
      <c r="ACL406" s="35"/>
      <c r="ACM406" s="35"/>
      <c r="ACN406" s="35"/>
      <c r="ACO406" s="35"/>
      <c r="ACP406" s="35"/>
      <c r="ACQ406" s="35"/>
      <c r="ACR406" s="35"/>
      <c r="ACS406" s="35"/>
      <c r="ACT406" s="35"/>
      <c r="ACU406" s="35"/>
      <c r="ACV406" s="35"/>
      <c r="ACW406" s="35"/>
      <c r="ACX406" s="35"/>
      <c r="ACY406" s="35"/>
      <c r="ACZ406" s="35"/>
      <c r="ADA406" s="35"/>
      <c r="ADB406" s="35"/>
      <c r="ADC406" s="35"/>
      <c r="ADD406" s="35"/>
      <c r="ADE406" s="35"/>
      <c r="ADF406" s="35"/>
      <c r="ADG406" s="35"/>
      <c r="ADH406" s="35"/>
      <c r="ADI406" s="35"/>
      <c r="ADJ406" s="35"/>
      <c r="ADK406" s="35"/>
      <c r="ADL406" s="35"/>
      <c r="ADM406" s="35"/>
      <c r="ADN406" s="35"/>
      <c r="ADO406" s="35"/>
      <c r="ADP406" s="35"/>
      <c r="ADQ406" s="35"/>
      <c r="ADR406" s="35"/>
      <c r="ADS406" s="35"/>
      <c r="ADT406" s="35"/>
      <c r="ADU406" s="35"/>
      <c r="ADV406" s="35"/>
      <c r="ADW406" s="35"/>
      <c r="ADX406" s="35"/>
      <c r="ADY406" s="35"/>
      <c r="ADZ406" s="35"/>
      <c r="AEA406" s="35"/>
      <c r="AEB406" s="35"/>
      <c r="AEC406" s="35"/>
      <c r="AED406" s="35"/>
      <c r="AEE406" s="35"/>
      <c r="AEF406" s="35"/>
      <c r="AEG406" s="35"/>
      <c r="AEH406" s="35"/>
      <c r="AEI406" s="35"/>
      <c r="AEJ406" s="35"/>
      <c r="AEK406" s="35"/>
      <c r="AEL406" s="35"/>
      <c r="AEM406" s="35"/>
      <c r="AEN406" s="35"/>
      <c r="AEO406" s="35"/>
      <c r="AEP406" s="35"/>
      <c r="AEQ406" s="35"/>
      <c r="AER406" s="35"/>
      <c r="AES406" s="35"/>
      <c r="AET406" s="35"/>
      <c r="AEU406" s="35"/>
      <c r="AEV406" s="35"/>
      <c r="AEW406" s="35"/>
      <c r="AEX406" s="35"/>
      <c r="AEY406" s="35"/>
      <c r="AEZ406" s="35"/>
      <c r="AFA406" s="35"/>
      <c r="AFB406" s="35"/>
      <c r="AFC406" s="35"/>
      <c r="AFD406" s="35"/>
      <c r="AFE406" s="35"/>
      <c r="AFF406" s="35"/>
      <c r="AFG406" s="35"/>
      <c r="AFH406" s="35"/>
      <c r="AFI406" s="35"/>
      <c r="AFJ406" s="35"/>
      <c r="AFK406" s="35"/>
      <c r="AFL406" s="35"/>
      <c r="AFM406" s="35"/>
      <c r="AFN406" s="35"/>
      <c r="AFO406" s="35"/>
      <c r="AFP406" s="35"/>
      <c r="AFQ406" s="35"/>
      <c r="AFR406" s="35"/>
      <c r="AFS406" s="35"/>
      <c r="AFT406" s="35"/>
      <c r="AFU406" s="35"/>
      <c r="AFV406" s="35"/>
      <c r="AFW406" s="35"/>
      <c r="AFX406" s="35"/>
      <c r="AFY406" s="35"/>
      <c r="AFZ406" s="35"/>
      <c r="AGA406" s="35"/>
      <c r="AGB406" s="35"/>
      <c r="AGC406" s="35"/>
      <c r="AGD406" s="35"/>
      <c r="AGE406" s="35"/>
      <c r="AGF406" s="35"/>
      <c r="AGG406" s="35"/>
      <c r="AGH406" s="35"/>
      <c r="AGI406" s="35"/>
      <c r="AGJ406" s="35"/>
      <c r="AGK406" s="35"/>
      <c r="AGL406" s="35"/>
      <c r="AGM406" s="35"/>
      <c r="AGN406" s="35"/>
      <c r="AGO406" s="35"/>
      <c r="AGP406" s="35"/>
      <c r="AGQ406" s="35"/>
      <c r="AGR406" s="35"/>
      <c r="AGS406" s="35"/>
      <c r="AGT406" s="35"/>
      <c r="AGU406" s="35"/>
      <c r="AGV406" s="35"/>
      <c r="AGW406" s="35"/>
      <c r="AGX406" s="35"/>
      <c r="AGY406" s="35"/>
      <c r="AGZ406" s="35"/>
      <c r="AHA406" s="35"/>
      <c r="AHB406" s="35"/>
      <c r="AHC406" s="35"/>
      <c r="AHD406" s="35"/>
      <c r="AHE406" s="35"/>
      <c r="AHF406" s="35"/>
      <c r="AHG406" s="35"/>
      <c r="AHH406" s="35"/>
      <c r="AHI406" s="35"/>
      <c r="AHJ406" s="35"/>
      <c r="AHK406" s="35"/>
      <c r="AHL406" s="35"/>
      <c r="AHM406" s="35"/>
      <c r="AHN406" s="35"/>
      <c r="AHO406" s="35"/>
      <c r="AHP406" s="35"/>
      <c r="AHQ406" s="35"/>
      <c r="AHR406" s="35"/>
      <c r="AHS406" s="35"/>
      <c r="AHT406" s="35"/>
      <c r="AHU406" s="35"/>
      <c r="AHV406" s="35"/>
      <c r="AHW406" s="35"/>
      <c r="AHX406" s="35"/>
      <c r="AHY406" s="35"/>
      <c r="AHZ406" s="35"/>
      <c r="AIA406" s="35"/>
      <c r="AIB406" s="35"/>
      <c r="AIC406" s="35"/>
      <c r="AID406" s="35"/>
      <c r="AIE406" s="35"/>
      <c r="AIF406" s="35"/>
      <c r="AIG406" s="35"/>
      <c r="AIH406" s="35"/>
      <c r="AII406" s="35"/>
      <c r="AIJ406" s="35"/>
      <c r="AIK406" s="35"/>
      <c r="AIL406" s="35"/>
      <c r="AIM406" s="35"/>
      <c r="AIN406" s="35"/>
      <c r="AIO406" s="35"/>
      <c r="AIP406" s="35"/>
      <c r="AIQ406" s="35"/>
      <c r="AIR406" s="35"/>
      <c r="AIS406" s="35"/>
      <c r="AIT406" s="35"/>
      <c r="AIU406" s="35"/>
      <c r="AIV406" s="35"/>
      <c r="AIW406" s="35"/>
      <c r="AIX406" s="35"/>
      <c r="AIY406" s="35"/>
      <c r="AIZ406" s="35"/>
      <c r="AJA406" s="35"/>
      <c r="AJB406" s="35"/>
      <c r="AJC406" s="35"/>
      <c r="AJD406" s="35"/>
      <c r="AJE406" s="35"/>
      <c r="AJF406" s="35"/>
      <c r="AJG406" s="35"/>
      <c r="AJH406" s="35"/>
      <c r="AJI406" s="35"/>
      <c r="AJJ406" s="35"/>
      <c r="AJK406" s="35"/>
      <c r="AJL406" s="35"/>
      <c r="AJM406" s="35"/>
      <c r="AJN406" s="35"/>
      <c r="AJO406" s="35"/>
      <c r="AJP406" s="35"/>
      <c r="AJQ406" s="35"/>
      <c r="AJR406" s="35"/>
      <c r="AJS406" s="35"/>
      <c r="AJT406" s="35"/>
      <c r="AJU406" s="35"/>
      <c r="AJV406" s="35"/>
      <c r="AJW406" s="35"/>
      <c r="AJX406" s="35"/>
      <c r="AJY406" s="35"/>
      <c r="AJZ406" s="35"/>
      <c r="AKA406" s="35"/>
      <c r="AKB406" s="35"/>
      <c r="AKC406" s="35"/>
      <c r="AKD406" s="35"/>
      <c r="AKE406" s="35"/>
      <c r="AKF406" s="35"/>
      <c r="AKG406" s="35"/>
      <c r="AKH406" s="35"/>
      <c r="AKI406" s="35"/>
      <c r="AKJ406" s="35"/>
      <c r="AKK406" s="35"/>
      <c r="AKL406" s="35"/>
      <c r="AKM406" s="35"/>
      <c r="AKN406" s="35"/>
      <c r="AKO406" s="35"/>
      <c r="AKP406" s="35"/>
      <c r="AKQ406" s="35"/>
      <c r="AKR406" s="35"/>
      <c r="AKS406" s="35"/>
      <c r="AKT406" s="35"/>
      <c r="AKU406" s="35"/>
      <c r="AKV406" s="35"/>
      <c r="AKW406" s="35"/>
      <c r="AKX406" s="35"/>
      <c r="AKY406" s="35"/>
      <c r="AKZ406" s="35"/>
      <c r="ALA406" s="35"/>
      <c r="ALB406" s="35"/>
      <c r="ALC406" s="35"/>
      <c r="ALD406" s="35"/>
      <c r="ALE406" s="35"/>
      <c r="ALF406" s="35"/>
      <c r="ALG406" s="35"/>
      <c r="ALH406" s="35"/>
      <c r="ALI406" s="35"/>
      <c r="ALJ406" s="35"/>
      <c r="ALK406" s="35"/>
      <c r="ALL406" s="35"/>
      <c r="ALM406" s="35"/>
      <c r="ALN406" s="35"/>
      <c r="ALO406" s="35"/>
      <c r="ALP406" s="35"/>
      <c r="ALQ406" s="35"/>
      <c r="ALR406" s="35"/>
      <c r="ALS406" s="35"/>
      <c r="ALT406" s="35"/>
      <c r="ALU406" s="35"/>
      <c r="ALV406" s="35"/>
      <c r="ALW406" s="35"/>
      <c r="ALX406" s="35"/>
      <c r="ALY406" s="35"/>
      <c r="ALZ406" s="35"/>
      <c r="AMA406" s="35"/>
    </row>
  </sheetData>
  <mergeCells count="127">
    <mergeCell ref="AW37:AX37"/>
    <mergeCell ref="Y38:Y39"/>
    <mergeCell ref="AU38:AU39"/>
    <mergeCell ref="AJ38:AJ39"/>
    <mergeCell ref="AK38:AK39"/>
    <mergeCell ref="AL38:AL39"/>
    <mergeCell ref="AB38:AB39"/>
    <mergeCell ref="AC38:AC39"/>
    <mergeCell ref="AC37:AF37"/>
    <mergeCell ref="AG37:AJ37"/>
    <mergeCell ref="AK37:AN37"/>
    <mergeCell ref="AO37:AR37"/>
    <mergeCell ref="AS37:AV37"/>
    <mergeCell ref="AO38:AO39"/>
    <mergeCell ref="AP38:AP39"/>
    <mergeCell ref="AQ38:AQ39"/>
    <mergeCell ref="AD38:AD39"/>
    <mergeCell ref="AR38:AR39"/>
    <mergeCell ref="AS38:AS39"/>
    <mergeCell ref="AT38:AT39"/>
    <mergeCell ref="AM38:AM39"/>
    <mergeCell ref="AN38:AN39"/>
    <mergeCell ref="AE38:AE39"/>
    <mergeCell ref="AG38:AG39"/>
    <mergeCell ref="AZ38:AZ39"/>
    <mergeCell ref="AY38:AY39"/>
    <mergeCell ref="B11:C11"/>
    <mergeCell ref="AX38:AX39"/>
    <mergeCell ref="AG35:AH35"/>
    <mergeCell ref="AK35:AL35"/>
    <mergeCell ref="AO35:AP35"/>
    <mergeCell ref="AS35:AT35"/>
    <mergeCell ref="Y34:Z34"/>
    <mergeCell ref="AC34:AD34"/>
    <mergeCell ref="AG34:AH34"/>
    <mergeCell ref="AK34:AL34"/>
    <mergeCell ref="AO34:AP34"/>
    <mergeCell ref="AS34:AT34"/>
    <mergeCell ref="Y33:Z33"/>
    <mergeCell ref="AC33:AD33"/>
    <mergeCell ref="AG33:AH33"/>
    <mergeCell ref="AV38:AV39"/>
    <mergeCell ref="F23:G23"/>
    <mergeCell ref="B28:E28"/>
    <mergeCell ref="F28:G28"/>
    <mergeCell ref="H28:I28"/>
    <mergeCell ref="AI38:AI39"/>
    <mergeCell ref="AW38:AW39"/>
    <mergeCell ref="AK33:AL33"/>
    <mergeCell ref="D4:M4"/>
    <mergeCell ref="AO33:AP33"/>
    <mergeCell ref="AS33:AT33"/>
    <mergeCell ref="Y32:Z32"/>
    <mergeCell ref="AC32:AD32"/>
    <mergeCell ref="AG32:AH32"/>
    <mergeCell ref="AK32:AL32"/>
    <mergeCell ref="AO32:AP32"/>
    <mergeCell ref="AS32:AT32"/>
    <mergeCell ref="L23:M23"/>
    <mergeCell ref="B24:E24"/>
    <mergeCell ref="P29:Q29"/>
    <mergeCell ref="B5:C5"/>
    <mergeCell ref="B25:E25"/>
    <mergeCell ref="F25:G25"/>
    <mergeCell ref="H25:I25"/>
    <mergeCell ref="J25:K25"/>
    <mergeCell ref="L25:M25"/>
    <mergeCell ref="H29:I29"/>
    <mergeCell ref="J29:K29"/>
    <mergeCell ref="B10:M10"/>
    <mergeCell ref="B9:M9"/>
    <mergeCell ref="AO29:AQ29"/>
    <mergeCell ref="AH38:AH39"/>
    <mergeCell ref="S38:W38"/>
    <mergeCell ref="D7:M7"/>
    <mergeCell ref="D8:M8"/>
    <mergeCell ref="B6:M6"/>
    <mergeCell ref="B4:C4"/>
    <mergeCell ref="B12:C12"/>
    <mergeCell ref="B7:C7"/>
    <mergeCell ref="B8:C8"/>
    <mergeCell ref="F27:G27"/>
    <mergeCell ref="H27:I27"/>
    <mergeCell ref="J27:K27"/>
    <mergeCell ref="B14:M14"/>
    <mergeCell ref="D12:M12"/>
    <mergeCell ref="D11:M11"/>
    <mergeCell ref="AF38:AF39"/>
    <mergeCell ref="J23:K23"/>
    <mergeCell ref="Y37:AB37"/>
    <mergeCell ref="J28:K28"/>
    <mergeCell ref="L24:M24"/>
    <mergeCell ref="L28:M28"/>
    <mergeCell ref="AC35:AD35"/>
    <mergeCell ref="Y35:Z35"/>
    <mergeCell ref="P38:P39"/>
    <mergeCell ref="AS29:AU29"/>
    <mergeCell ref="Y31:Z31"/>
    <mergeCell ref="AC31:AD31"/>
    <mergeCell ref="AG31:AH31"/>
    <mergeCell ref="AK31:AL31"/>
    <mergeCell ref="AO31:AP31"/>
    <mergeCell ref="AS31:AT31"/>
    <mergeCell ref="Y30:Z30"/>
    <mergeCell ref="AC30:AD30"/>
    <mergeCell ref="AG30:AH30"/>
    <mergeCell ref="AK30:AL30"/>
    <mergeCell ref="AO30:AP30"/>
    <mergeCell ref="AS30:AT30"/>
    <mergeCell ref="Y29:AA29"/>
    <mergeCell ref="AC29:AE29"/>
    <mergeCell ref="AG29:AI29"/>
    <mergeCell ref="AK29:AM29"/>
    <mergeCell ref="Q38:Q39"/>
    <mergeCell ref="R38:R39"/>
    <mergeCell ref="P31:Q31"/>
    <mergeCell ref="R32:V32"/>
    <mergeCell ref="P34:Q34"/>
    <mergeCell ref="R35:V35"/>
    <mergeCell ref="Z38:Z39"/>
    <mergeCell ref="AA38:AA39"/>
    <mergeCell ref="C1:E1"/>
    <mergeCell ref="H23:I23"/>
    <mergeCell ref="H24:I24"/>
    <mergeCell ref="J24:K24"/>
    <mergeCell ref="F24:G24"/>
    <mergeCell ref="Q28:S28"/>
  </mergeCells>
  <conditionalFormatting sqref="B16">
    <cfRule type="expression" dxfId="6" priority="17">
      <formula>$F$16&lt;$B$16</formula>
    </cfRule>
  </conditionalFormatting>
  <conditionalFormatting sqref="B18:B21">
    <cfRule type="cellIs" dxfId="5" priority="27" operator="equal">
      <formula>0</formula>
    </cfRule>
    <cfRule type="expression" dxfId="4" priority="28">
      <formula>B17&lt;M17</formula>
    </cfRule>
    <cfRule type="cellIs" dxfId="3" priority="29" operator="greaterThan">
      <formula>F18</formula>
    </cfRule>
  </conditionalFormatting>
  <conditionalFormatting sqref="B17">
    <cfRule type="cellIs" dxfId="2" priority="30" operator="equal">
      <formula>0</formula>
    </cfRule>
    <cfRule type="expression" dxfId="1" priority="31">
      <formula>$B$16&lt;$M$16</formula>
    </cfRule>
    <cfRule type="cellIs" dxfId="0" priority="32" operator="greaterThan">
      <formula>F17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greaterThanOrEqual" id="{8AF27B38-C60F-4801-9B6B-8C5F5B435E5D}">
            <xm:f>info!$O$4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B12:C12</xm:sqref>
        </x14:conditionalFormatting>
        <x14:conditionalFormatting xmlns:xm="http://schemas.microsoft.com/office/excel/2006/main">
          <x14:cfRule type="expression" priority="38" id="{B28C7338-193E-43D1-B8B1-8D4CEBD1EFBA}">
            <xm:f>$B$7&gt;info!$O$4</xm:f>
            <x14:dxf>
              <fill>
                <patternFill>
                  <bgColor rgb="FFFFFF00"/>
                </patternFill>
              </fill>
              <border>
                <vertical/>
                <horizontal/>
              </border>
            </x14:dxf>
          </x14:cfRule>
          <xm:sqref>B9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B1:S381"/>
  <sheetViews>
    <sheetView showGridLines="0" tabSelected="1" workbookViewId="0">
      <selection activeCell="F8" sqref="F8"/>
    </sheetView>
  </sheetViews>
  <sheetFormatPr defaultRowHeight="15"/>
  <cols>
    <col min="1" max="1" width="2.85546875" customWidth="1"/>
    <col min="2" max="2" width="8" customWidth="1"/>
    <col min="3" max="3" width="8.5703125" customWidth="1"/>
    <col min="4" max="4" width="12.140625" customWidth="1"/>
    <col min="5" max="5" width="15.28515625" customWidth="1"/>
    <col min="6" max="6" width="12.28515625" customWidth="1"/>
    <col min="7" max="7" width="12.85546875" customWidth="1"/>
    <col min="8" max="8" width="13.140625" customWidth="1"/>
    <col min="9" max="9" width="11" customWidth="1"/>
    <col min="10" max="10" width="10.42578125" customWidth="1"/>
    <col min="11" max="11" width="9.7109375" customWidth="1"/>
    <col min="12" max="12" width="9.140625" customWidth="1"/>
    <col min="13" max="13" width="9.28515625" customWidth="1"/>
    <col min="14" max="14" width="8.85546875" customWidth="1"/>
    <col min="15" max="15" width="9.42578125" customWidth="1"/>
    <col min="18" max="18" width="4.85546875" customWidth="1"/>
    <col min="19" max="19" width="0.140625" customWidth="1"/>
  </cols>
  <sheetData>
    <row r="1" spans="2:19">
      <c r="B1" s="220" t="s">
        <v>70</v>
      </c>
      <c r="C1" s="219"/>
      <c r="D1" s="219"/>
      <c r="E1" s="173"/>
    </row>
    <row r="2" spans="2:19" ht="0.75" customHeight="1" thickBot="1"/>
    <row r="3" spans="2:19" ht="33" hidden="1" customHeight="1" thickBot="1">
      <c r="C3" s="322"/>
      <c r="D3" s="322"/>
      <c r="E3" s="322"/>
      <c r="F3" s="3"/>
      <c r="G3" s="3"/>
      <c r="H3" s="3"/>
      <c r="I3" s="3"/>
      <c r="J3" s="3"/>
      <c r="K3" s="3"/>
    </row>
    <row r="4" spans="2:19" ht="19.5" thickBot="1">
      <c r="B4" s="228" t="s">
        <v>71</v>
      </c>
      <c r="C4" s="228"/>
      <c r="D4" s="308"/>
      <c r="E4" s="174">
        <v>2</v>
      </c>
      <c r="F4" s="74"/>
      <c r="G4" s="323" t="s">
        <v>72</v>
      </c>
      <c r="H4" s="323"/>
      <c r="I4" s="175">
        <f>SUM(E4)</f>
        <v>2</v>
      </c>
      <c r="J4" s="3"/>
      <c r="K4" s="176"/>
      <c r="L4" s="177"/>
      <c r="M4" s="173"/>
      <c r="N4" s="173"/>
      <c r="O4" s="173"/>
    </row>
    <row r="5" spans="2:19" ht="16.5" thickBot="1">
      <c r="C5" s="178"/>
      <c r="D5" s="178"/>
      <c r="E5" s="178"/>
      <c r="F5" s="178"/>
      <c r="G5" s="324" t="s">
        <v>73</v>
      </c>
      <c r="H5" s="323"/>
      <c r="I5" s="175">
        <f>SUM(D16:D382)</f>
        <v>0</v>
      </c>
      <c r="J5" s="3"/>
      <c r="K5" s="3"/>
    </row>
    <row r="6" spans="2:19" ht="18" customHeight="1" thickBot="1">
      <c r="B6" s="228" t="s">
        <v>89</v>
      </c>
      <c r="C6" s="228"/>
      <c r="D6" s="308"/>
      <c r="E6" s="174">
        <v>1</v>
      </c>
      <c r="F6" s="179"/>
      <c r="G6" s="228" t="s">
        <v>74</v>
      </c>
      <c r="H6" s="308"/>
      <c r="I6" s="175">
        <f>E7*E6</f>
        <v>2</v>
      </c>
      <c r="J6" s="3"/>
      <c r="K6" s="3"/>
    </row>
    <row r="7" spans="2:19" ht="19.5" thickBot="1">
      <c r="B7" s="228" t="s">
        <v>75</v>
      </c>
      <c r="C7" s="228"/>
      <c r="D7" s="308"/>
      <c r="E7" s="180">
        <v>2</v>
      </c>
      <c r="F7" s="3"/>
      <c r="J7" s="181"/>
      <c r="K7" s="74"/>
      <c r="L7" s="74"/>
      <c r="Q7" s="182"/>
    </row>
    <row r="8" spans="2:19" ht="19.5" customHeight="1" thickBot="1">
      <c r="C8" s="29"/>
      <c r="D8" s="29"/>
      <c r="E8" s="3"/>
      <c r="F8" s="3"/>
      <c r="G8" s="309" t="str">
        <f>IF(E6=0,"",IF(E9="","Insert days in green area",IF(E9=0,"Insert days in green area",TEXT("After "&amp;E9&amp;" days Your Referral Income wil be ฿"&amp;S9,""))))</f>
        <v>After 120 days Your Referral Income wil be ฿0.1</v>
      </c>
      <c r="H8" s="310"/>
      <c r="I8" s="310"/>
      <c r="J8" s="310"/>
      <c r="K8" s="310"/>
      <c r="L8" s="310"/>
      <c r="M8" s="310"/>
      <c r="N8" s="310"/>
      <c r="O8" s="311"/>
      <c r="S8" s="183">
        <f>INDEX(H15:H383,MATCH(E9,C15:C383,0),1)</f>
        <v>2.8577999999999988</v>
      </c>
    </row>
    <row r="9" spans="2:19" ht="19.5" customHeight="1" thickBot="1">
      <c r="B9" s="312" t="s">
        <v>76</v>
      </c>
      <c r="C9" s="312"/>
      <c r="D9" s="313"/>
      <c r="E9" s="314">
        <v>120</v>
      </c>
      <c r="F9" s="3"/>
      <c r="G9" s="316" t="str">
        <f>Calculator!R35</f>
        <v>After 120 days Your Daily Income wil be ฿ 0.03</v>
      </c>
      <c r="H9" s="317"/>
      <c r="I9" s="317"/>
      <c r="J9" s="317"/>
      <c r="K9" s="317"/>
      <c r="L9" s="317"/>
      <c r="M9" s="317"/>
      <c r="N9" s="317"/>
      <c r="O9" s="318"/>
      <c r="S9">
        <f>INDEX(S15:S383,MATCH(E9,C15:C383,0),1)</f>
        <v>0.1</v>
      </c>
    </row>
    <row r="10" spans="2:19" ht="18" customHeight="1" thickBot="1">
      <c r="B10" s="312"/>
      <c r="C10" s="312"/>
      <c r="D10" s="313"/>
      <c r="E10" s="315"/>
      <c r="F10" s="184"/>
      <c r="G10" s="319" t="str">
        <f>IF(E4=0,"",IF(E9="","Insert days in green area",IF(E9=0,"Insert days in green area",TEXT("After "&amp;E9&amp;" days Your Total Profits wil be ฿"&amp;S8,""))))</f>
        <v>After 120 days Your Total Profits wil be ฿2.8578</v>
      </c>
      <c r="H10" s="320"/>
      <c r="I10" s="320"/>
      <c r="J10" s="320"/>
      <c r="K10" s="320"/>
      <c r="L10" s="320"/>
      <c r="M10" s="320"/>
      <c r="N10" s="320"/>
      <c r="O10" s="321"/>
    </row>
    <row r="11" spans="2:19" ht="2.25" hidden="1" customHeight="1">
      <c r="C11" s="3"/>
      <c r="D11" s="3"/>
      <c r="E11" s="185"/>
      <c r="F11" s="185"/>
      <c r="G11" s="185"/>
      <c r="H11" s="185"/>
      <c r="I11" s="185"/>
      <c r="J11" s="3"/>
      <c r="K11" s="186"/>
    </row>
    <row r="12" spans="2:19" ht="1.5" hidden="1" customHeight="1">
      <c r="C12" s="32"/>
      <c r="D12" s="32"/>
      <c r="E12" s="32"/>
      <c r="F12" s="32"/>
      <c r="G12" s="32"/>
      <c r="H12" s="32"/>
      <c r="I12" s="32"/>
      <c r="J12" s="32"/>
      <c r="K12" s="32"/>
      <c r="O12" s="187"/>
    </row>
    <row r="13" spans="2:19" ht="12" customHeight="1" thickBot="1"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</row>
    <row r="14" spans="2:19" ht="39" thickBot="1">
      <c r="B14" s="189" t="s">
        <v>77</v>
      </c>
      <c r="C14" s="190" t="s">
        <v>56</v>
      </c>
      <c r="D14" s="191" t="s">
        <v>58</v>
      </c>
      <c r="E14" s="190" t="s">
        <v>78</v>
      </c>
      <c r="F14" s="192" t="s">
        <v>79</v>
      </c>
      <c r="G14" s="192" t="s">
        <v>80</v>
      </c>
      <c r="H14" s="193" t="s">
        <v>81</v>
      </c>
      <c r="I14" s="190" t="s">
        <v>82</v>
      </c>
      <c r="J14" s="192" t="s">
        <v>83</v>
      </c>
      <c r="K14" s="191" t="s">
        <v>84</v>
      </c>
      <c r="L14" s="194" t="s">
        <v>85</v>
      </c>
      <c r="M14" s="192" t="s">
        <v>86</v>
      </c>
      <c r="N14" s="192" t="s">
        <v>87</v>
      </c>
      <c r="O14" s="191" t="s">
        <v>88</v>
      </c>
    </row>
    <row r="15" spans="2:19">
      <c r="B15" s="195">
        <f ca="1">TODAY()</f>
        <v>42841</v>
      </c>
      <c r="C15" s="196">
        <v>0</v>
      </c>
      <c r="D15" s="197">
        <v>0</v>
      </c>
      <c r="E15" s="198">
        <f>0</f>
        <v>0</v>
      </c>
      <c r="F15" s="199">
        <f>0</f>
        <v>0</v>
      </c>
      <c r="G15" s="200">
        <v>0</v>
      </c>
      <c r="H15" s="201">
        <f>Calculator!N40</f>
        <v>0.3869999999999999</v>
      </c>
      <c r="I15" s="202">
        <f>Calculator!AY40</f>
        <v>170</v>
      </c>
      <c r="J15" s="217">
        <f>Calculator!Y40+Calculator!AC40+Calculator!AG40+Calculator!AK40</f>
        <v>170</v>
      </c>
      <c r="K15" s="204">
        <f>Calculator!Z40+Calculator!AD40+Calculator!AH40+Calculator!AL40</f>
        <v>0</v>
      </c>
      <c r="L15" s="205">
        <f>Calculator!AA40</f>
        <v>50</v>
      </c>
      <c r="M15" s="205">
        <f>Calculator!AE40</f>
        <v>100</v>
      </c>
      <c r="N15" s="205">
        <f>Calculator!AI40</f>
        <v>20</v>
      </c>
      <c r="O15" s="205">
        <f>Calculator!AM40</f>
        <v>0</v>
      </c>
      <c r="S15" s="206">
        <f>G15</f>
        <v>0</v>
      </c>
    </row>
    <row r="16" spans="2:19">
      <c r="B16" s="207">
        <f ca="1">B15+1</f>
        <v>42842</v>
      </c>
      <c r="C16" s="208">
        <v>1</v>
      </c>
      <c r="D16" s="209"/>
      <c r="E16" s="210">
        <f>Calculator!S41</f>
        <v>8.0652173913043461E-3</v>
      </c>
      <c r="F16" s="211">
        <f>Calculator!T41</f>
        <v>6.950000000000002E-2</v>
      </c>
      <c r="G16" s="212">
        <f>I6*0.05</f>
        <v>0.1</v>
      </c>
      <c r="H16" s="201">
        <f>Calculator!N41</f>
        <v>0.39419999999999988</v>
      </c>
      <c r="I16" s="202">
        <f>Calculator!AY41</f>
        <v>172</v>
      </c>
      <c r="J16" s="203">
        <f>Calculator!Y41+Calculator!AC41+Calculator!AG41+Calculator!AK41</f>
        <v>2</v>
      </c>
      <c r="K16" s="204">
        <f>Calculator!Z41+Calculator!AD41+Calculator!AH41+Calculator!AL41</f>
        <v>0</v>
      </c>
      <c r="L16" s="205">
        <f>Calculator!AA41</f>
        <v>50</v>
      </c>
      <c r="M16" s="205">
        <f>Calculator!AE41</f>
        <v>100</v>
      </c>
      <c r="N16" s="205">
        <f>Calculator!AI41</f>
        <v>22</v>
      </c>
      <c r="O16" s="205">
        <f>Calculator!AM41</f>
        <v>0</v>
      </c>
      <c r="S16" s="206">
        <f>G16+S15</f>
        <v>0.1</v>
      </c>
    </row>
    <row r="17" spans="2:19">
      <c r="B17" s="207">
        <f t="shared" ref="B17:B80" ca="1" si="0">B16+1</f>
        <v>42843</v>
      </c>
      <c r="C17" s="208">
        <v>2</v>
      </c>
      <c r="D17" s="209"/>
      <c r="E17" s="210">
        <f>Calculator!S42</f>
        <v>8.2217391304347798E-3</v>
      </c>
      <c r="F17" s="211">
        <f>Calculator!T42</f>
        <v>0.17220000000000002</v>
      </c>
      <c r="G17" s="212">
        <v>0</v>
      </c>
      <c r="H17" s="201">
        <f>Calculator!N42</f>
        <v>0.41939999999999988</v>
      </c>
      <c r="I17" s="202">
        <f>Calculator!AY42</f>
        <v>179</v>
      </c>
      <c r="J17" s="203">
        <f>Calculator!Y42+Calculator!AC42+Calculator!AG42+Calculator!AK42</f>
        <v>7</v>
      </c>
      <c r="K17" s="204">
        <f>Calculator!Z42+Calculator!AD42+Calculator!AH42+Calculator!AL42</f>
        <v>0</v>
      </c>
      <c r="L17" s="205">
        <f>Calculator!AA42</f>
        <v>50</v>
      </c>
      <c r="M17" s="205">
        <f>Calculator!AE42</f>
        <v>100</v>
      </c>
      <c r="N17" s="205">
        <f>Calculator!AI42</f>
        <v>29</v>
      </c>
      <c r="O17" s="205">
        <f>Calculator!AM42</f>
        <v>0</v>
      </c>
      <c r="P17" s="187"/>
      <c r="S17" s="206">
        <f t="shared" ref="S17:S80" si="1">G17+S16</f>
        <v>0.1</v>
      </c>
    </row>
    <row r="18" spans="2:19">
      <c r="B18" s="207">
        <f t="shared" ca="1" si="0"/>
        <v>42844</v>
      </c>
      <c r="C18" s="208">
        <v>3</v>
      </c>
      <c r="D18" s="209"/>
      <c r="E18" s="210">
        <f>Calculator!S43</f>
        <v>8.7695652173913029E-3</v>
      </c>
      <c r="F18" s="211">
        <f>Calculator!T43</f>
        <v>5.9100000000000014E-2</v>
      </c>
      <c r="G18" s="212">
        <v>0</v>
      </c>
      <c r="H18" s="201">
        <f>Calculator!N43</f>
        <v>0.42659999999999987</v>
      </c>
      <c r="I18" s="202">
        <f>Calculator!AY43</f>
        <v>181</v>
      </c>
      <c r="J18" s="203">
        <f>Calculator!Y43+Calculator!AC43+Calculator!AG43+Calculator!AK43</f>
        <v>2</v>
      </c>
      <c r="K18" s="204">
        <f>Calculator!Z43+Calculator!AD43+Calculator!AH43+Calculator!AL43</f>
        <v>0</v>
      </c>
      <c r="L18" s="205">
        <f>Calculator!AA43</f>
        <v>50</v>
      </c>
      <c r="M18" s="205">
        <f>Calculator!AE43</f>
        <v>100</v>
      </c>
      <c r="N18" s="205">
        <f>Calculator!AI43</f>
        <v>31</v>
      </c>
      <c r="O18" s="205">
        <f>Calculator!AM43</f>
        <v>0</v>
      </c>
      <c r="P18" s="188"/>
      <c r="S18" s="206">
        <f t="shared" si="1"/>
        <v>0.1</v>
      </c>
    </row>
    <row r="19" spans="2:19">
      <c r="B19" s="207">
        <f t="shared" ca="1" si="0"/>
        <v>42845</v>
      </c>
      <c r="C19" s="208">
        <v>4</v>
      </c>
      <c r="D19" s="209"/>
      <c r="E19" s="210">
        <f>Calculator!S44</f>
        <v>8.9260869565217366E-3</v>
      </c>
      <c r="F19" s="211">
        <f>Calculator!T44</f>
        <v>6.720000000000001E-2</v>
      </c>
      <c r="G19" s="212">
        <v>0</v>
      </c>
      <c r="H19" s="201">
        <f>Calculator!N44</f>
        <v>0.43379999999999985</v>
      </c>
      <c r="I19" s="202">
        <f>Calculator!AY44</f>
        <v>183</v>
      </c>
      <c r="J19" s="203">
        <f>Calculator!Y44+Calculator!AC44+Calculator!AG44+Calculator!AK44</f>
        <v>2</v>
      </c>
      <c r="K19" s="204">
        <f>Calculator!Z44+Calculator!AD44+Calculator!AH44+Calculator!AL44</f>
        <v>0</v>
      </c>
      <c r="L19" s="205">
        <f>Calculator!AA44</f>
        <v>50</v>
      </c>
      <c r="M19" s="205">
        <f>Calculator!AE44</f>
        <v>100</v>
      </c>
      <c r="N19" s="205">
        <f>Calculator!AI44</f>
        <v>33</v>
      </c>
      <c r="O19" s="205">
        <f>Calculator!AM44</f>
        <v>0</v>
      </c>
      <c r="P19" s="213"/>
      <c r="S19" s="206">
        <f t="shared" si="1"/>
        <v>0.1</v>
      </c>
    </row>
    <row r="20" spans="2:19">
      <c r="B20" s="207">
        <f t="shared" ca="1" si="0"/>
        <v>42846</v>
      </c>
      <c r="C20" s="208">
        <v>5</v>
      </c>
      <c r="D20" s="209"/>
      <c r="E20" s="210">
        <f>Calculator!S45</f>
        <v>9.082608695652172E-3</v>
      </c>
      <c r="F20" s="211">
        <f>Calculator!T45</f>
        <v>7.6500000000000012E-2</v>
      </c>
      <c r="G20" s="212">
        <v>0</v>
      </c>
      <c r="H20" s="201">
        <f>Calculator!N45</f>
        <v>0.44459999999999983</v>
      </c>
      <c r="I20" s="202">
        <f>Calculator!AY45</f>
        <v>186</v>
      </c>
      <c r="J20" s="203">
        <f>Calculator!Y45+Calculator!AC45+Calculator!AG45+Calculator!AK45</f>
        <v>3</v>
      </c>
      <c r="K20" s="204">
        <f>Calculator!Z45+Calculator!AD45+Calculator!AH45+Calculator!AL45</f>
        <v>0</v>
      </c>
      <c r="L20" s="205">
        <f>Calculator!AA45</f>
        <v>50</v>
      </c>
      <c r="M20" s="205">
        <f>Calculator!AE45</f>
        <v>100</v>
      </c>
      <c r="N20" s="205">
        <f>Calculator!AI45</f>
        <v>36</v>
      </c>
      <c r="O20" s="205">
        <f>Calculator!AM45</f>
        <v>0</v>
      </c>
      <c r="P20" s="213"/>
      <c r="S20" s="206">
        <f t="shared" si="1"/>
        <v>0.1</v>
      </c>
    </row>
    <row r="21" spans="2:19">
      <c r="B21" s="207">
        <f t="shared" ca="1" si="0"/>
        <v>42847</v>
      </c>
      <c r="C21" s="208">
        <v>6</v>
      </c>
      <c r="D21" s="209"/>
      <c r="E21" s="210">
        <f>Calculator!S46</f>
        <v>9.3173913043478242E-3</v>
      </c>
      <c r="F21" s="211">
        <f>Calculator!T46</f>
        <v>6.359999999999999E-2</v>
      </c>
      <c r="G21" s="212">
        <v>0</v>
      </c>
      <c r="H21" s="201">
        <f>Calculator!N46</f>
        <v>0.45179999999999981</v>
      </c>
      <c r="I21" s="202">
        <f>Calculator!AY46</f>
        <v>188</v>
      </c>
      <c r="J21" s="203">
        <f>Calculator!Y46+Calculator!AC46+Calculator!AG46+Calculator!AK46</f>
        <v>2</v>
      </c>
      <c r="K21" s="204">
        <f>Calculator!Z46+Calculator!AD46+Calculator!AH46+Calculator!AL46</f>
        <v>0</v>
      </c>
      <c r="L21" s="205">
        <f>Calculator!AA46</f>
        <v>50</v>
      </c>
      <c r="M21" s="205">
        <f>Calculator!AE46</f>
        <v>100</v>
      </c>
      <c r="N21" s="205">
        <f>Calculator!AI46</f>
        <v>38</v>
      </c>
      <c r="O21" s="205">
        <f>Calculator!AM46</f>
        <v>0</v>
      </c>
      <c r="P21" s="188"/>
      <c r="S21" s="206">
        <f t="shared" si="1"/>
        <v>0.1</v>
      </c>
    </row>
    <row r="22" spans="2:19">
      <c r="B22" s="207">
        <f t="shared" ca="1" si="0"/>
        <v>42848</v>
      </c>
      <c r="C22" s="208">
        <v>7</v>
      </c>
      <c r="D22" s="209"/>
      <c r="E22" s="210">
        <f>Calculator!S47</f>
        <v>9.4739130434782597E-3</v>
      </c>
      <c r="F22" s="211">
        <f>Calculator!T47</f>
        <v>7.5899999999999981E-2</v>
      </c>
      <c r="G22" s="212">
        <v>0</v>
      </c>
      <c r="H22" s="201">
        <f>Calculator!N47</f>
        <v>0.46259999999999979</v>
      </c>
      <c r="I22" s="202">
        <f>Calculator!AY47</f>
        <v>191</v>
      </c>
      <c r="J22" s="203">
        <f>Calculator!Y47+Calculator!AC47+Calculator!AG47+Calculator!AK47</f>
        <v>3</v>
      </c>
      <c r="K22" s="204">
        <f>Calculator!Z47+Calculator!AD47+Calculator!AH47+Calculator!AL47</f>
        <v>0</v>
      </c>
      <c r="L22" s="205">
        <f>Calculator!AA47</f>
        <v>50</v>
      </c>
      <c r="M22" s="205">
        <f>Calculator!AE47</f>
        <v>100</v>
      </c>
      <c r="N22" s="205">
        <f>Calculator!AI47</f>
        <v>41</v>
      </c>
      <c r="O22" s="205">
        <f>Calculator!AM47</f>
        <v>0</v>
      </c>
      <c r="P22" s="187"/>
      <c r="S22" s="206">
        <f t="shared" si="1"/>
        <v>0.1</v>
      </c>
    </row>
    <row r="23" spans="2:19">
      <c r="B23" s="207">
        <f t="shared" ca="1" si="0"/>
        <v>42849</v>
      </c>
      <c r="C23" s="208">
        <v>8</v>
      </c>
      <c r="D23" s="209"/>
      <c r="E23" s="210">
        <f>Calculator!S48</f>
        <v>9.7086956521739102E-3</v>
      </c>
      <c r="F23" s="211">
        <f>Calculator!T48</f>
        <v>6.5999999999999975E-2</v>
      </c>
      <c r="G23" s="212">
        <v>0</v>
      </c>
      <c r="H23" s="201">
        <f>Calculator!N48</f>
        <v>0.46979999999999977</v>
      </c>
      <c r="I23" s="202">
        <f>Calculator!AY48</f>
        <v>193</v>
      </c>
      <c r="J23" s="203">
        <f>Calculator!Y48+Calculator!AC48+Calculator!AG48+Calculator!AK48</f>
        <v>2</v>
      </c>
      <c r="K23" s="204">
        <f>Calculator!Z48+Calculator!AD48+Calculator!AH48+Calculator!AL48</f>
        <v>0</v>
      </c>
      <c r="L23" s="205">
        <f>Calculator!AA48</f>
        <v>50</v>
      </c>
      <c r="M23" s="205">
        <f>Calculator!AE48</f>
        <v>100</v>
      </c>
      <c r="N23" s="205">
        <f>Calculator!AI48</f>
        <v>43</v>
      </c>
      <c r="O23" s="205">
        <f>Calculator!AM48</f>
        <v>0</v>
      </c>
      <c r="S23" s="206">
        <f t="shared" si="1"/>
        <v>0.1</v>
      </c>
    </row>
    <row r="24" spans="2:19">
      <c r="B24" s="207">
        <f t="shared" ca="1" si="0"/>
        <v>42850</v>
      </c>
      <c r="C24" s="208">
        <v>9</v>
      </c>
      <c r="D24" s="209"/>
      <c r="E24" s="210">
        <f>Calculator!S49</f>
        <v>9.8652173913043456E-3</v>
      </c>
      <c r="F24" s="211">
        <f>Calculator!T49</f>
        <v>8.129999999999997E-2</v>
      </c>
      <c r="G24" s="212">
        <v>0</v>
      </c>
      <c r="H24" s="201">
        <f>Calculator!N49</f>
        <v>0.48059999999999975</v>
      </c>
      <c r="I24" s="202">
        <f>Calculator!AY49</f>
        <v>196</v>
      </c>
      <c r="J24" s="203">
        <f>Calculator!Y49+Calculator!AC49+Calculator!AG49+Calculator!AK49</f>
        <v>3</v>
      </c>
      <c r="K24" s="204">
        <f>Calculator!Z49+Calculator!AD49+Calculator!AH49+Calculator!AL49</f>
        <v>0</v>
      </c>
      <c r="L24" s="205">
        <f>Calculator!AA49</f>
        <v>50</v>
      </c>
      <c r="M24" s="205">
        <f>Calculator!AE49</f>
        <v>100</v>
      </c>
      <c r="N24" s="205">
        <f>Calculator!AI49</f>
        <v>46</v>
      </c>
      <c r="O24" s="205">
        <f>Calculator!AM49</f>
        <v>0</v>
      </c>
      <c r="S24" s="206">
        <f t="shared" si="1"/>
        <v>0.1</v>
      </c>
    </row>
    <row r="25" spans="2:19">
      <c r="B25" s="207">
        <f t="shared" ca="1" si="0"/>
        <v>42851</v>
      </c>
      <c r="C25" s="208">
        <v>10</v>
      </c>
      <c r="D25" s="209"/>
      <c r="E25" s="210">
        <f>Calculator!S50</f>
        <v>1.0099999999999998E-2</v>
      </c>
      <c r="F25" s="211">
        <f>Calculator!T50</f>
        <v>7.4399999999999966E-2</v>
      </c>
      <c r="G25" s="212">
        <v>0</v>
      </c>
      <c r="H25" s="201">
        <f>Calculator!N50</f>
        <v>0.49139999999999973</v>
      </c>
      <c r="I25" s="202">
        <f>Calculator!AY50</f>
        <v>199</v>
      </c>
      <c r="J25" s="203">
        <f>Calculator!Y50+Calculator!AC50+Calculator!AG50+Calculator!AK50</f>
        <v>3</v>
      </c>
      <c r="K25" s="204">
        <f>Calculator!Z50+Calculator!AD50+Calculator!AH50+Calculator!AL50</f>
        <v>0</v>
      </c>
      <c r="L25" s="205">
        <f>Calculator!AA50</f>
        <v>50</v>
      </c>
      <c r="M25" s="205">
        <f>Calculator!AE50</f>
        <v>100</v>
      </c>
      <c r="N25" s="205">
        <f>Calculator!AI50</f>
        <v>49</v>
      </c>
      <c r="O25" s="205">
        <f>Calculator!AM50</f>
        <v>0</v>
      </c>
      <c r="S25" s="206">
        <f t="shared" si="1"/>
        <v>0.1</v>
      </c>
    </row>
    <row r="26" spans="2:19">
      <c r="B26" s="207">
        <f t="shared" ca="1" si="0"/>
        <v>42852</v>
      </c>
      <c r="C26" s="208">
        <v>11</v>
      </c>
      <c r="D26" s="209"/>
      <c r="E26" s="210">
        <f>Calculator!S51</f>
        <v>1.033478260869565E-2</v>
      </c>
      <c r="F26" s="211">
        <f>Calculator!T51</f>
        <v>6.9299999999999973E-2</v>
      </c>
      <c r="G26" s="212">
        <v>0</v>
      </c>
      <c r="H26" s="201">
        <f>Calculator!N51</f>
        <v>0.49859999999999971</v>
      </c>
      <c r="I26" s="202">
        <f>Calculator!AY51</f>
        <v>201</v>
      </c>
      <c r="J26" s="203">
        <f>Calculator!Y51+Calculator!AC51+Calculator!AG51+Calculator!AK51</f>
        <v>2</v>
      </c>
      <c r="K26" s="204">
        <f>Calculator!Z51+Calculator!AD51+Calculator!AH51+Calculator!AL51</f>
        <v>0</v>
      </c>
      <c r="L26" s="205">
        <f>Calculator!AA51</f>
        <v>50</v>
      </c>
      <c r="M26" s="205">
        <f>Calculator!AE51</f>
        <v>100</v>
      </c>
      <c r="N26" s="205">
        <f>Calculator!AI51</f>
        <v>51</v>
      </c>
      <c r="O26" s="205">
        <f>Calculator!AM51</f>
        <v>0</v>
      </c>
      <c r="S26" s="206">
        <f t="shared" si="1"/>
        <v>0.1</v>
      </c>
    </row>
    <row r="27" spans="2:19">
      <c r="B27" s="207">
        <f t="shared" ca="1" si="0"/>
        <v>42853</v>
      </c>
      <c r="C27" s="208">
        <v>12</v>
      </c>
      <c r="D27" s="209"/>
      <c r="E27" s="210">
        <f>Calculator!S52</f>
        <v>1.0491304347826084E-2</v>
      </c>
      <c r="F27" s="211">
        <f>Calculator!T52</f>
        <v>8.9399999999999966E-2</v>
      </c>
      <c r="G27" s="212">
        <v>0</v>
      </c>
      <c r="H27" s="201">
        <f>Calculator!N52</f>
        <v>0.50939999999999974</v>
      </c>
      <c r="I27" s="202">
        <f>Calculator!AY52</f>
        <v>204</v>
      </c>
      <c r="J27" s="203">
        <f>Calculator!Y52+Calculator!AC52+Calculator!AG52+Calculator!AK52</f>
        <v>3</v>
      </c>
      <c r="K27" s="204">
        <f>Calculator!Z52+Calculator!AD52+Calculator!AH52+Calculator!AL52</f>
        <v>0</v>
      </c>
      <c r="L27" s="205">
        <f>Calculator!AA52</f>
        <v>50</v>
      </c>
      <c r="M27" s="205">
        <f>Calculator!AE52</f>
        <v>100</v>
      </c>
      <c r="N27" s="205">
        <f>Calculator!AI52</f>
        <v>54</v>
      </c>
      <c r="O27" s="205">
        <f>Calculator!AM52</f>
        <v>0</v>
      </c>
      <c r="S27" s="206">
        <f t="shared" si="1"/>
        <v>0.1</v>
      </c>
    </row>
    <row r="28" spans="2:19">
      <c r="B28" s="207">
        <f t="shared" ca="1" si="0"/>
        <v>42854</v>
      </c>
      <c r="C28" s="208">
        <v>13</v>
      </c>
      <c r="D28" s="209"/>
      <c r="E28" s="210">
        <f>Calculator!S53</f>
        <v>1.0726086956521736E-2</v>
      </c>
      <c r="F28" s="211">
        <f>Calculator!T53</f>
        <v>8.7299999999999961E-2</v>
      </c>
      <c r="G28" s="212">
        <v>0</v>
      </c>
      <c r="H28" s="201">
        <f>Calculator!N53</f>
        <v>0.52019999999999977</v>
      </c>
      <c r="I28" s="202">
        <f>Calculator!AY53</f>
        <v>207</v>
      </c>
      <c r="J28" s="203">
        <f>Calculator!Y53+Calculator!AC53+Calculator!AG53+Calculator!AK53</f>
        <v>3</v>
      </c>
      <c r="K28" s="204">
        <f>Calculator!Z53+Calculator!AD53+Calculator!AH53+Calculator!AL53</f>
        <v>0</v>
      </c>
      <c r="L28" s="205">
        <f>Calculator!AA53</f>
        <v>50</v>
      </c>
      <c r="M28" s="205">
        <f>Calculator!AE53</f>
        <v>100</v>
      </c>
      <c r="N28" s="205">
        <f>Calculator!AI53</f>
        <v>57</v>
      </c>
      <c r="O28" s="205">
        <f>Calculator!AM53</f>
        <v>0</v>
      </c>
      <c r="S28" s="206">
        <f t="shared" si="1"/>
        <v>0.1</v>
      </c>
    </row>
    <row r="29" spans="2:19">
      <c r="B29" s="207">
        <f t="shared" ca="1" si="0"/>
        <v>42855</v>
      </c>
      <c r="C29" s="208">
        <v>14</v>
      </c>
      <c r="D29" s="209"/>
      <c r="E29" s="210">
        <f>Calculator!S54</f>
        <v>1.0960869565217388E-2</v>
      </c>
      <c r="F29" s="211">
        <f>Calculator!T54</f>
        <v>8.6999999999999966E-2</v>
      </c>
      <c r="G29" s="212">
        <v>0</v>
      </c>
      <c r="H29" s="201">
        <f>Calculator!N54</f>
        <v>0.53099999999999981</v>
      </c>
      <c r="I29" s="202">
        <f>Calculator!AY54</f>
        <v>210</v>
      </c>
      <c r="J29" s="203">
        <f>Calculator!Y54+Calculator!AC54+Calculator!AG54+Calculator!AK54</f>
        <v>3</v>
      </c>
      <c r="K29" s="204">
        <f>Calculator!Z54+Calculator!AD54+Calculator!AH54+Calculator!AL54</f>
        <v>0</v>
      </c>
      <c r="L29" s="205">
        <f>Calculator!AA54</f>
        <v>50</v>
      </c>
      <c r="M29" s="205">
        <f>Calculator!AE54</f>
        <v>100</v>
      </c>
      <c r="N29" s="205">
        <f>Calculator!AI54</f>
        <v>60</v>
      </c>
      <c r="O29" s="205">
        <f>Calculator!AM54</f>
        <v>0</v>
      </c>
      <c r="S29" s="206">
        <f t="shared" si="1"/>
        <v>0.1</v>
      </c>
    </row>
    <row r="30" spans="2:19">
      <c r="B30" s="207">
        <f t="shared" ca="1" si="0"/>
        <v>42856</v>
      </c>
      <c r="C30" s="208">
        <v>15</v>
      </c>
      <c r="D30" s="209"/>
      <c r="E30" s="210">
        <f>Calculator!S55</f>
        <v>1.1195652173913041E-2</v>
      </c>
      <c r="F30" s="211">
        <f>Calculator!T55</f>
        <v>8.8499999999999968E-2</v>
      </c>
      <c r="G30" s="212">
        <v>0</v>
      </c>
      <c r="H30" s="201">
        <f>Calculator!N55</f>
        <v>0.54179999999999984</v>
      </c>
      <c r="I30" s="202">
        <f>Calculator!AY55</f>
        <v>213</v>
      </c>
      <c r="J30" s="203">
        <f>Calculator!Y55+Calculator!AC55+Calculator!AG55+Calculator!AK55</f>
        <v>3</v>
      </c>
      <c r="K30" s="204">
        <f>Calculator!Z55+Calculator!AD55+Calculator!AH55+Calculator!AL55</f>
        <v>0</v>
      </c>
      <c r="L30" s="205">
        <f>Calculator!AA55</f>
        <v>50</v>
      </c>
      <c r="M30" s="205">
        <f>Calculator!AE55</f>
        <v>100</v>
      </c>
      <c r="N30" s="205">
        <f>Calculator!AI55</f>
        <v>63</v>
      </c>
      <c r="O30" s="205">
        <f>Calculator!AM55</f>
        <v>0</v>
      </c>
      <c r="S30" s="206">
        <f t="shared" si="1"/>
        <v>0.1</v>
      </c>
    </row>
    <row r="31" spans="2:19">
      <c r="B31" s="207">
        <f t="shared" ca="1" si="0"/>
        <v>42857</v>
      </c>
      <c r="C31" s="208">
        <v>16</v>
      </c>
      <c r="D31" s="209"/>
      <c r="E31" s="210">
        <f>Calculator!S56</f>
        <v>1.1430434782608693E-2</v>
      </c>
      <c r="F31" s="211">
        <f>Calculator!T56</f>
        <v>9.1799999999999965E-2</v>
      </c>
      <c r="G31" s="212">
        <v>0</v>
      </c>
      <c r="H31" s="201">
        <f>Calculator!N56</f>
        <v>0.55259999999999987</v>
      </c>
      <c r="I31" s="202">
        <f>Calculator!AY56</f>
        <v>216</v>
      </c>
      <c r="J31" s="203">
        <f>Calculator!Y56+Calculator!AC56+Calculator!AG56+Calculator!AK56</f>
        <v>3</v>
      </c>
      <c r="K31" s="204">
        <f>Calculator!Z56+Calculator!AD56+Calculator!AH56+Calculator!AL56</f>
        <v>0</v>
      </c>
      <c r="L31" s="205">
        <f>Calculator!AA56</f>
        <v>50</v>
      </c>
      <c r="M31" s="205">
        <f>Calculator!AE56</f>
        <v>100</v>
      </c>
      <c r="N31" s="205">
        <f>Calculator!AI56</f>
        <v>66</v>
      </c>
      <c r="O31" s="205">
        <f>Calculator!AM56</f>
        <v>0</v>
      </c>
      <c r="S31" s="206">
        <f t="shared" si="1"/>
        <v>0.1</v>
      </c>
    </row>
    <row r="32" spans="2:19">
      <c r="B32" s="207">
        <f t="shared" ca="1" si="0"/>
        <v>42858</v>
      </c>
      <c r="C32" s="208">
        <v>17</v>
      </c>
      <c r="D32" s="209"/>
      <c r="E32" s="210">
        <f>Calculator!S57</f>
        <v>1.1665217391304345E-2</v>
      </c>
      <c r="F32" s="211">
        <f>Calculator!T57</f>
        <v>9.6899999999999958E-2</v>
      </c>
      <c r="G32" s="212">
        <v>0</v>
      </c>
      <c r="H32" s="201">
        <f>Calculator!N57</f>
        <v>0.56699999999999984</v>
      </c>
      <c r="I32" s="202">
        <f>Calculator!AY57</f>
        <v>220</v>
      </c>
      <c r="J32" s="203">
        <f>Calculator!Y57+Calculator!AC57+Calculator!AG57+Calculator!AK57</f>
        <v>4</v>
      </c>
      <c r="K32" s="204">
        <f>Calculator!Z57+Calculator!AD57+Calculator!AH57+Calculator!AL57</f>
        <v>0</v>
      </c>
      <c r="L32" s="205">
        <f>Calculator!AA57</f>
        <v>50</v>
      </c>
      <c r="M32" s="205">
        <f>Calculator!AE57</f>
        <v>100</v>
      </c>
      <c r="N32" s="205">
        <f>Calculator!AI57</f>
        <v>70</v>
      </c>
      <c r="O32" s="205">
        <f>Calculator!AM57</f>
        <v>0</v>
      </c>
      <c r="S32" s="206">
        <f t="shared" si="1"/>
        <v>0.1</v>
      </c>
    </row>
    <row r="33" spans="2:19">
      <c r="B33" s="207">
        <f t="shared" ca="1" si="0"/>
        <v>42859</v>
      </c>
      <c r="C33" s="208">
        <v>18</v>
      </c>
      <c r="D33" s="209"/>
      <c r="E33" s="210">
        <f>Calculator!S58</f>
        <v>1.1978260869565212E-2</v>
      </c>
      <c r="F33" s="211">
        <f>Calculator!T58</f>
        <v>8.0399999999999944E-2</v>
      </c>
      <c r="G33" s="212">
        <v>0</v>
      </c>
      <c r="H33" s="201">
        <f>Calculator!N58</f>
        <v>0.57779999999999987</v>
      </c>
      <c r="I33" s="202">
        <f>Calculator!AY58</f>
        <v>223</v>
      </c>
      <c r="J33" s="203">
        <f>Calculator!Y58+Calculator!AC58+Calculator!AG58+Calculator!AK58</f>
        <v>3</v>
      </c>
      <c r="K33" s="204">
        <f>Calculator!Z58+Calculator!AD58+Calculator!AH58+Calculator!AL58</f>
        <v>0</v>
      </c>
      <c r="L33" s="205">
        <f>Calculator!AA58</f>
        <v>50</v>
      </c>
      <c r="M33" s="205">
        <f>Calculator!AE58</f>
        <v>100</v>
      </c>
      <c r="N33" s="205">
        <f>Calculator!AI58</f>
        <v>73</v>
      </c>
      <c r="O33" s="205">
        <f>Calculator!AM58</f>
        <v>0</v>
      </c>
      <c r="S33" s="206">
        <f t="shared" si="1"/>
        <v>0.1</v>
      </c>
    </row>
    <row r="34" spans="2:19">
      <c r="B34" s="207">
        <f t="shared" ca="1" si="0"/>
        <v>42860</v>
      </c>
      <c r="C34" s="208">
        <v>19</v>
      </c>
      <c r="D34" s="209"/>
      <c r="E34" s="210">
        <f>Calculator!S59</f>
        <v>1.2213043478260865E-2</v>
      </c>
      <c r="F34" s="211">
        <f>Calculator!T59</f>
        <v>8.9699999999999946E-2</v>
      </c>
      <c r="G34" s="212">
        <v>0</v>
      </c>
      <c r="H34" s="201">
        <f>Calculator!N59</f>
        <v>0.5885999999999999</v>
      </c>
      <c r="I34" s="202">
        <f>Calculator!AY59</f>
        <v>226</v>
      </c>
      <c r="J34" s="203">
        <f>Calculator!Y59+Calculator!AC59+Calculator!AG59+Calculator!AK59</f>
        <v>3</v>
      </c>
      <c r="K34" s="204">
        <f>Calculator!Z59+Calculator!AD59+Calculator!AH59+Calculator!AL59</f>
        <v>0</v>
      </c>
      <c r="L34" s="205">
        <f>Calculator!AA59</f>
        <v>50</v>
      </c>
      <c r="M34" s="205">
        <f>Calculator!AE59</f>
        <v>100</v>
      </c>
      <c r="N34" s="205">
        <f>Calculator!AI59</f>
        <v>76</v>
      </c>
      <c r="O34" s="205">
        <f>Calculator!AM59</f>
        <v>0</v>
      </c>
      <c r="S34" s="206">
        <f t="shared" si="1"/>
        <v>0.1</v>
      </c>
    </row>
    <row r="35" spans="2:19">
      <c r="B35" s="207">
        <f t="shared" ca="1" si="0"/>
        <v>42861</v>
      </c>
      <c r="C35" s="208">
        <v>20</v>
      </c>
      <c r="D35" s="209"/>
      <c r="E35" s="210">
        <f>Calculator!S60</f>
        <v>1.2447826086956519E-2</v>
      </c>
      <c r="F35" s="211">
        <f>Calculator!T60</f>
        <v>0.10079999999999995</v>
      </c>
      <c r="G35" s="212">
        <v>0</v>
      </c>
      <c r="H35" s="201">
        <f>Calculator!N60</f>
        <v>0.60299999999999987</v>
      </c>
      <c r="I35" s="202">
        <f>Calculator!AY60</f>
        <v>230</v>
      </c>
      <c r="J35" s="203">
        <f>Calculator!Y60+Calculator!AC60+Calculator!AG60+Calculator!AK60</f>
        <v>4</v>
      </c>
      <c r="K35" s="204">
        <f>Calculator!Z60+Calculator!AD60+Calculator!AH60+Calculator!AL60</f>
        <v>0</v>
      </c>
      <c r="L35" s="205">
        <f>Calculator!AA60</f>
        <v>50</v>
      </c>
      <c r="M35" s="205">
        <f>Calculator!AE60</f>
        <v>100</v>
      </c>
      <c r="N35" s="205">
        <f>Calculator!AI60</f>
        <v>80</v>
      </c>
      <c r="O35" s="205">
        <f>Calculator!AM60</f>
        <v>0</v>
      </c>
      <c r="S35" s="206">
        <f t="shared" si="1"/>
        <v>0.1</v>
      </c>
    </row>
    <row r="36" spans="2:19">
      <c r="B36" s="207">
        <f t="shared" ca="1" si="0"/>
        <v>42862</v>
      </c>
      <c r="C36" s="208">
        <v>21</v>
      </c>
      <c r="D36" s="209"/>
      <c r="E36" s="210">
        <f>Calculator!S61</f>
        <v>1.2760869565217388E-2</v>
      </c>
      <c r="F36" s="211">
        <f>Calculator!T61</f>
        <v>9.0299999999999936E-2</v>
      </c>
      <c r="G36" s="212">
        <v>0</v>
      </c>
      <c r="H36" s="201">
        <f>Calculator!N61</f>
        <v>0.6137999999999999</v>
      </c>
      <c r="I36" s="202">
        <f>Calculator!AY61</f>
        <v>233</v>
      </c>
      <c r="J36" s="203">
        <f>Calculator!Y61+Calculator!AC61+Calculator!AG61+Calculator!AK61</f>
        <v>3</v>
      </c>
      <c r="K36" s="204">
        <f>Calculator!Z61+Calculator!AD61+Calculator!AH61+Calculator!AL61</f>
        <v>0</v>
      </c>
      <c r="L36" s="205">
        <f>Calculator!AA61</f>
        <v>50</v>
      </c>
      <c r="M36" s="205">
        <f>Calculator!AE61</f>
        <v>100</v>
      </c>
      <c r="N36" s="205">
        <f>Calculator!AI61</f>
        <v>83</v>
      </c>
      <c r="O36" s="205">
        <f>Calculator!AM61</f>
        <v>0</v>
      </c>
      <c r="S36" s="206">
        <f t="shared" si="1"/>
        <v>0.1</v>
      </c>
    </row>
    <row r="37" spans="2:19">
      <c r="B37" s="207">
        <f t="shared" ca="1" si="0"/>
        <v>42863</v>
      </c>
      <c r="C37" s="208">
        <v>22</v>
      </c>
      <c r="D37" s="209"/>
      <c r="E37" s="210">
        <f>Calculator!S62</f>
        <v>1.299565217391304E-2</v>
      </c>
      <c r="F37" s="211">
        <f>Calculator!T62</f>
        <v>0.10559999999999992</v>
      </c>
      <c r="G37" s="212">
        <v>0</v>
      </c>
      <c r="H37" s="201">
        <f>Calculator!N62</f>
        <v>0.62819999999999987</v>
      </c>
      <c r="I37" s="202">
        <f>Calculator!AY62</f>
        <v>237</v>
      </c>
      <c r="J37" s="203">
        <f>Calculator!Y62+Calculator!AC62+Calculator!AG62+Calculator!AK62</f>
        <v>4</v>
      </c>
      <c r="K37" s="204">
        <f>Calculator!Z62+Calculator!AD62+Calculator!AH62+Calculator!AL62</f>
        <v>0</v>
      </c>
      <c r="L37" s="205">
        <f>Calculator!AA62</f>
        <v>50</v>
      </c>
      <c r="M37" s="205">
        <f>Calculator!AE62</f>
        <v>100</v>
      </c>
      <c r="N37" s="205">
        <f>Calculator!AI62</f>
        <v>87</v>
      </c>
      <c r="O37" s="205">
        <f>Calculator!AM62</f>
        <v>0</v>
      </c>
      <c r="S37" s="206">
        <f t="shared" si="1"/>
        <v>0.1</v>
      </c>
    </row>
    <row r="38" spans="2:19">
      <c r="B38" s="207">
        <f t="shared" ca="1" si="0"/>
        <v>42864</v>
      </c>
      <c r="C38" s="208">
        <v>23</v>
      </c>
      <c r="D38" s="209"/>
      <c r="E38" s="210">
        <f>Calculator!S63</f>
        <v>1.3308695652173909E-2</v>
      </c>
      <c r="F38" s="211">
        <f>Calculator!T63</f>
        <v>9.9299999999999916E-2</v>
      </c>
      <c r="G38" s="212">
        <v>0</v>
      </c>
      <c r="H38" s="201">
        <f>Calculator!N63</f>
        <v>0.64259999999999984</v>
      </c>
      <c r="I38" s="202">
        <f>Calculator!AY63</f>
        <v>241</v>
      </c>
      <c r="J38" s="203">
        <f>Calculator!Y63+Calculator!AC63+Calculator!AG63+Calculator!AK63</f>
        <v>4</v>
      </c>
      <c r="K38" s="204">
        <f>Calculator!Z63+Calculator!AD63+Calculator!AH63+Calculator!AL63</f>
        <v>0</v>
      </c>
      <c r="L38" s="205">
        <f>Calculator!AA63</f>
        <v>50</v>
      </c>
      <c r="M38" s="205">
        <f>Calculator!AE63</f>
        <v>100</v>
      </c>
      <c r="N38" s="205">
        <f>Calculator!AI63</f>
        <v>91</v>
      </c>
      <c r="O38" s="205">
        <f>Calculator!AM63</f>
        <v>0</v>
      </c>
      <c r="S38" s="206">
        <f t="shared" si="1"/>
        <v>0.1</v>
      </c>
    </row>
    <row r="39" spans="2:19">
      <c r="B39" s="207">
        <f t="shared" ca="1" si="0"/>
        <v>42865</v>
      </c>
      <c r="C39" s="208">
        <v>24</v>
      </c>
      <c r="D39" s="209"/>
      <c r="E39" s="210">
        <f>Calculator!S64</f>
        <v>1.3621739130434778E-2</v>
      </c>
      <c r="F39" s="211">
        <f>Calculator!T64</f>
        <v>9.5399999999999929E-2</v>
      </c>
      <c r="G39" s="212">
        <v>0</v>
      </c>
      <c r="H39" s="201">
        <f>Calculator!N64</f>
        <v>0.65339999999999987</v>
      </c>
      <c r="I39" s="202">
        <f>Calculator!AY64</f>
        <v>244</v>
      </c>
      <c r="J39" s="203">
        <f>Calculator!Y64+Calculator!AC64+Calculator!AG64+Calculator!AK64</f>
        <v>3</v>
      </c>
      <c r="K39" s="204">
        <f>Calculator!Z64+Calculator!AD64+Calculator!AH64+Calculator!AL64</f>
        <v>0</v>
      </c>
      <c r="L39" s="205">
        <f>Calculator!AA64</f>
        <v>50</v>
      </c>
      <c r="M39" s="205">
        <f>Calculator!AE64</f>
        <v>100</v>
      </c>
      <c r="N39" s="205">
        <f>Calculator!AI64</f>
        <v>94</v>
      </c>
      <c r="O39" s="205">
        <f>Calculator!AM64</f>
        <v>0</v>
      </c>
      <c r="S39" s="206">
        <f t="shared" si="1"/>
        <v>0.1</v>
      </c>
    </row>
    <row r="40" spans="2:19">
      <c r="B40" s="207">
        <f t="shared" ca="1" si="0"/>
        <v>42866</v>
      </c>
      <c r="C40" s="208">
        <v>25</v>
      </c>
      <c r="D40" s="209"/>
      <c r="E40" s="210">
        <f>Calculator!S65</f>
        <v>1.3856521739130431E-2</v>
      </c>
      <c r="F40" s="211">
        <f>Calculator!T65</f>
        <v>0.11729999999999993</v>
      </c>
      <c r="G40" s="212">
        <v>0</v>
      </c>
      <c r="H40" s="201">
        <f>Calculator!N65</f>
        <v>0.66779999999999984</v>
      </c>
      <c r="I40" s="202">
        <f>Calculator!AY65</f>
        <v>248</v>
      </c>
      <c r="J40" s="203">
        <f>Calculator!Y65+Calculator!AC65+Calculator!AG65+Calculator!AK65</f>
        <v>4</v>
      </c>
      <c r="K40" s="204">
        <f>Calculator!Z65+Calculator!AD65+Calculator!AH65+Calculator!AL65</f>
        <v>0</v>
      </c>
      <c r="L40" s="205">
        <f>Calculator!AA65</f>
        <v>50</v>
      </c>
      <c r="M40" s="205">
        <f>Calculator!AE65</f>
        <v>100</v>
      </c>
      <c r="N40" s="205">
        <f>Calculator!AI65</f>
        <v>98</v>
      </c>
      <c r="O40" s="205">
        <f>Calculator!AM65</f>
        <v>0</v>
      </c>
      <c r="S40" s="206">
        <f t="shared" si="1"/>
        <v>0.1</v>
      </c>
    </row>
    <row r="41" spans="2:19">
      <c r="B41" s="207">
        <f t="shared" ca="1" si="0"/>
        <v>42867</v>
      </c>
      <c r="C41" s="208">
        <v>26</v>
      </c>
      <c r="D41" s="209"/>
      <c r="E41" s="210">
        <f>Calculator!S66</f>
        <v>1.41695652173913E-2</v>
      </c>
      <c r="F41" s="211">
        <f>Calculator!T66</f>
        <v>0.11759999999999993</v>
      </c>
      <c r="G41" s="212">
        <v>0</v>
      </c>
      <c r="H41" s="201">
        <f>Calculator!N66</f>
        <v>0.68219999999999981</v>
      </c>
      <c r="I41" s="202">
        <f>Calculator!AY66</f>
        <v>252</v>
      </c>
      <c r="J41" s="203">
        <f>Calculator!Y66+Calculator!AC66+Calculator!AG66+Calculator!AK66</f>
        <v>4</v>
      </c>
      <c r="K41" s="204">
        <f>Calculator!Z66+Calculator!AD66+Calculator!AH66+Calculator!AL66</f>
        <v>0</v>
      </c>
      <c r="L41" s="205">
        <f>Calculator!AA66</f>
        <v>50</v>
      </c>
      <c r="M41" s="205">
        <f>Calculator!AE66</f>
        <v>100</v>
      </c>
      <c r="N41" s="205">
        <f>Calculator!AI66</f>
        <v>102</v>
      </c>
      <c r="O41" s="205">
        <f>Calculator!AM66</f>
        <v>0</v>
      </c>
      <c r="S41" s="206">
        <f t="shared" si="1"/>
        <v>0.1</v>
      </c>
    </row>
    <row r="42" spans="2:19">
      <c r="B42" s="207">
        <f t="shared" ca="1" si="0"/>
        <v>42868</v>
      </c>
      <c r="C42" s="208">
        <v>27</v>
      </c>
      <c r="D42" s="209"/>
      <c r="E42" s="210">
        <f>Calculator!S67</f>
        <v>1.4482608695652169E-2</v>
      </c>
      <c r="F42" s="211">
        <f>Calculator!T67</f>
        <v>0.12029999999999993</v>
      </c>
      <c r="G42" s="212">
        <v>0</v>
      </c>
      <c r="H42" s="201">
        <f>Calculator!N67</f>
        <v>0.70019999999999982</v>
      </c>
      <c r="I42" s="202">
        <f>Calculator!AY67</f>
        <v>257</v>
      </c>
      <c r="J42" s="203">
        <f>Calculator!Y67+Calculator!AC67+Calculator!AG67+Calculator!AK67</f>
        <v>5</v>
      </c>
      <c r="K42" s="204">
        <f>Calculator!Z67+Calculator!AD67+Calculator!AH67+Calculator!AL67</f>
        <v>0</v>
      </c>
      <c r="L42" s="205">
        <f>Calculator!AA67</f>
        <v>50</v>
      </c>
      <c r="M42" s="205">
        <f>Calculator!AE67</f>
        <v>100</v>
      </c>
      <c r="N42" s="205">
        <f>Calculator!AI67</f>
        <v>107</v>
      </c>
      <c r="O42" s="205">
        <f>Calculator!AM67</f>
        <v>0</v>
      </c>
      <c r="S42" s="206">
        <f t="shared" si="1"/>
        <v>0.1</v>
      </c>
    </row>
    <row r="43" spans="2:19">
      <c r="B43" s="207">
        <f t="shared" ca="1" si="0"/>
        <v>42869</v>
      </c>
      <c r="C43" s="208">
        <v>28</v>
      </c>
      <c r="D43" s="209"/>
      <c r="E43" s="210">
        <f>Calculator!S68</f>
        <v>1.4873913043478256E-2</v>
      </c>
      <c r="F43" s="211">
        <f>Calculator!T68</f>
        <v>0.10199999999999995</v>
      </c>
      <c r="G43" s="212">
        <v>0</v>
      </c>
      <c r="H43" s="201">
        <f>Calculator!N68</f>
        <v>0.71459999999999979</v>
      </c>
      <c r="I43" s="202">
        <f>Calculator!AY68</f>
        <v>261</v>
      </c>
      <c r="J43" s="203">
        <f>Calculator!Y68+Calculator!AC68+Calculator!AG68+Calculator!AK68</f>
        <v>4</v>
      </c>
      <c r="K43" s="204">
        <f>Calculator!Z68+Calculator!AD68+Calculator!AH68+Calculator!AL68</f>
        <v>0</v>
      </c>
      <c r="L43" s="205">
        <f>Calculator!AA68</f>
        <v>50</v>
      </c>
      <c r="M43" s="205">
        <f>Calculator!AE68</f>
        <v>100</v>
      </c>
      <c r="N43" s="205">
        <f>Calculator!AI68</f>
        <v>111</v>
      </c>
      <c r="O43" s="205">
        <f>Calculator!AM68</f>
        <v>0</v>
      </c>
      <c r="S43" s="206">
        <f t="shared" si="1"/>
        <v>0.1</v>
      </c>
    </row>
    <row r="44" spans="2:19">
      <c r="B44" s="207">
        <f t="shared" ca="1" si="0"/>
        <v>42870</v>
      </c>
      <c r="C44" s="208">
        <v>29</v>
      </c>
      <c r="D44" s="209"/>
      <c r="E44" s="210">
        <f>Calculator!S69</f>
        <v>1.5186956521739126E-2</v>
      </c>
      <c r="F44" s="211">
        <f>Calculator!T69</f>
        <v>0.11009999999999995</v>
      </c>
      <c r="G44" s="212">
        <v>0</v>
      </c>
      <c r="H44" s="201">
        <f>Calculator!N69</f>
        <v>0.72899999999999976</v>
      </c>
      <c r="I44" s="202">
        <f>Calculator!AY69</f>
        <v>265</v>
      </c>
      <c r="J44" s="203">
        <f>Calculator!Y69+Calculator!AC69+Calculator!AG69+Calculator!AK69</f>
        <v>4</v>
      </c>
      <c r="K44" s="204">
        <f>Calculator!Z69+Calculator!AD69+Calculator!AH69+Calculator!AL69</f>
        <v>0</v>
      </c>
      <c r="L44" s="205">
        <f>Calculator!AA69</f>
        <v>50</v>
      </c>
      <c r="M44" s="205">
        <f>Calculator!AE69</f>
        <v>100</v>
      </c>
      <c r="N44" s="205">
        <f>Calculator!AI69</f>
        <v>115</v>
      </c>
      <c r="O44" s="205">
        <f>Calculator!AM69</f>
        <v>0</v>
      </c>
      <c r="S44" s="206">
        <f t="shared" si="1"/>
        <v>0.1</v>
      </c>
    </row>
    <row r="45" spans="2:19">
      <c r="B45" s="207">
        <f t="shared" ca="1" si="0"/>
        <v>42871</v>
      </c>
      <c r="C45" s="208">
        <v>30</v>
      </c>
      <c r="D45" s="209"/>
      <c r="E45" s="210">
        <f>Calculator!S70</f>
        <v>1.5499999999999995E-2</v>
      </c>
      <c r="F45" s="211">
        <f>Calculator!T70</f>
        <v>0.12059999999999996</v>
      </c>
      <c r="G45" s="212">
        <v>0</v>
      </c>
      <c r="H45" s="201">
        <f>Calculator!N70</f>
        <v>0.74699999999999978</v>
      </c>
      <c r="I45" s="202">
        <f>Calculator!AY70</f>
        <v>270</v>
      </c>
      <c r="J45" s="203">
        <f>Calculator!Y70+Calculator!AC70+Calculator!AG70+Calculator!AK70</f>
        <v>5</v>
      </c>
      <c r="K45" s="204">
        <f>Calculator!Z70+Calculator!AD70+Calculator!AH70+Calculator!AL70</f>
        <v>0</v>
      </c>
      <c r="L45" s="205">
        <f>Calculator!AA70</f>
        <v>50</v>
      </c>
      <c r="M45" s="205">
        <f>Calculator!AE70</f>
        <v>100</v>
      </c>
      <c r="N45" s="205">
        <f>Calculator!AI70</f>
        <v>120</v>
      </c>
      <c r="O45" s="205">
        <f>Calculator!AM70</f>
        <v>0</v>
      </c>
      <c r="S45" s="206">
        <f t="shared" si="1"/>
        <v>0.1</v>
      </c>
    </row>
    <row r="46" spans="2:19">
      <c r="B46" s="207">
        <f t="shared" ca="1" si="0"/>
        <v>42872</v>
      </c>
      <c r="C46" s="208">
        <v>31</v>
      </c>
      <c r="D46" s="209"/>
      <c r="E46" s="210">
        <f>Calculator!S71</f>
        <v>1.5891304347826082E-2</v>
      </c>
      <c r="F46" s="211">
        <f>Calculator!T71</f>
        <v>0.11009999999999995</v>
      </c>
      <c r="G46" s="212">
        <v>0</v>
      </c>
      <c r="H46" s="201">
        <f>Calculator!N71</f>
        <v>0.76139999999999974</v>
      </c>
      <c r="I46" s="202">
        <f>Calculator!AY71</f>
        <v>274</v>
      </c>
      <c r="J46" s="203">
        <f>Calculator!Y71+Calculator!AC71+Calculator!AG71+Calculator!AK71</f>
        <v>4</v>
      </c>
      <c r="K46" s="204">
        <f>Calculator!Z71+Calculator!AD71+Calculator!AH71+Calculator!AL71</f>
        <v>0</v>
      </c>
      <c r="L46" s="205">
        <f>Calculator!AA71</f>
        <v>50</v>
      </c>
      <c r="M46" s="205">
        <f>Calculator!AE71</f>
        <v>100</v>
      </c>
      <c r="N46" s="205">
        <f>Calculator!AI71</f>
        <v>124</v>
      </c>
      <c r="O46" s="205">
        <f>Calculator!AM71</f>
        <v>0</v>
      </c>
      <c r="S46" s="206">
        <f t="shared" si="1"/>
        <v>0.1</v>
      </c>
    </row>
    <row r="47" spans="2:19">
      <c r="B47" s="207">
        <f t="shared" ca="1" si="0"/>
        <v>42873</v>
      </c>
      <c r="C47" s="208">
        <v>32</v>
      </c>
      <c r="D47" s="209"/>
      <c r="E47" s="210">
        <f>Calculator!S72</f>
        <v>1.620434782608695E-2</v>
      </c>
      <c r="F47" s="211">
        <f>Calculator!T72</f>
        <v>0.12599999999999995</v>
      </c>
      <c r="G47" s="212">
        <v>0</v>
      </c>
      <c r="H47" s="201">
        <f>Calculator!N72</f>
        <v>0.77939999999999976</v>
      </c>
      <c r="I47" s="202">
        <f>Calculator!AY72</f>
        <v>279</v>
      </c>
      <c r="J47" s="203">
        <f>Calculator!Y72+Calculator!AC72+Calculator!AG72+Calculator!AK72</f>
        <v>5</v>
      </c>
      <c r="K47" s="204">
        <f>Calculator!Z72+Calculator!AD72+Calculator!AH72+Calculator!AL72</f>
        <v>0</v>
      </c>
      <c r="L47" s="205">
        <f>Calculator!AA72</f>
        <v>50</v>
      </c>
      <c r="M47" s="205">
        <f>Calculator!AE72</f>
        <v>100</v>
      </c>
      <c r="N47" s="205">
        <f>Calculator!AI72</f>
        <v>129</v>
      </c>
      <c r="O47" s="205">
        <f>Calculator!AM72</f>
        <v>0</v>
      </c>
      <c r="S47" s="206">
        <f t="shared" si="1"/>
        <v>0.1</v>
      </c>
    </row>
    <row r="48" spans="2:19">
      <c r="B48" s="207">
        <f t="shared" ca="1" si="0"/>
        <v>42874</v>
      </c>
      <c r="C48" s="208">
        <v>33</v>
      </c>
      <c r="D48" s="209"/>
      <c r="E48" s="210">
        <f>Calculator!S73</f>
        <v>1.6595652173913039E-2</v>
      </c>
      <c r="F48" s="211">
        <f>Calculator!T73</f>
        <v>0.12089999999999995</v>
      </c>
      <c r="G48" s="212">
        <v>0</v>
      </c>
      <c r="H48" s="201">
        <f>Calculator!N73</f>
        <v>0.79739999999999978</v>
      </c>
      <c r="I48" s="202">
        <f>Calculator!AY73</f>
        <v>284</v>
      </c>
      <c r="J48" s="203">
        <f>Calculator!Y73+Calculator!AC73+Calculator!AG73+Calculator!AK73</f>
        <v>5</v>
      </c>
      <c r="K48" s="204">
        <f>Calculator!Z73+Calculator!AD73+Calculator!AH73+Calculator!AL73</f>
        <v>0</v>
      </c>
      <c r="L48" s="205">
        <f>Calculator!AA73</f>
        <v>50</v>
      </c>
      <c r="M48" s="205">
        <f>Calculator!AE73</f>
        <v>100</v>
      </c>
      <c r="N48" s="205">
        <f>Calculator!AI73</f>
        <v>134</v>
      </c>
      <c r="O48" s="205">
        <f>Calculator!AM73</f>
        <v>0</v>
      </c>
      <c r="S48" s="206">
        <f t="shared" si="1"/>
        <v>0.1</v>
      </c>
    </row>
    <row r="49" spans="2:19">
      <c r="B49" s="207">
        <f t="shared" ca="1" si="0"/>
        <v>42875</v>
      </c>
      <c r="C49" s="208">
        <v>34</v>
      </c>
      <c r="D49" s="209"/>
      <c r="E49" s="210">
        <f>Calculator!S74</f>
        <v>1.6986956521739125E-2</v>
      </c>
      <c r="F49" s="211">
        <f>Calculator!T74</f>
        <v>0.11879999999999996</v>
      </c>
      <c r="G49" s="212">
        <v>0</v>
      </c>
      <c r="H49" s="201">
        <f>Calculator!N74</f>
        <v>0.81179999999999974</v>
      </c>
      <c r="I49" s="202">
        <f>Calculator!AY74</f>
        <v>288</v>
      </c>
      <c r="J49" s="203">
        <f>Calculator!Y74+Calculator!AC74+Calculator!AG74+Calculator!AK74</f>
        <v>4</v>
      </c>
      <c r="K49" s="204">
        <f>Calculator!Z74+Calculator!AD74+Calculator!AH74+Calculator!AL74</f>
        <v>0</v>
      </c>
      <c r="L49" s="205">
        <f>Calculator!AA74</f>
        <v>50</v>
      </c>
      <c r="M49" s="205">
        <f>Calculator!AE74</f>
        <v>100</v>
      </c>
      <c r="N49" s="205">
        <f>Calculator!AI74</f>
        <v>138</v>
      </c>
      <c r="O49" s="205">
        <f>Calculator!AM74</f>
        <v>0</v>
      </c>
      <c r="S49" s="206">
        <f t="shared" si="1"/>
        <v>0.1</v>
      </c>
    </row>
    <row r="50" spans="2:19">
      <c r="B50" s="207">
        <f t="shared" ca="1" si="0"/>
        <v>42876</v>
      </c>
      <c r="C50" s="208">
        <v>35</v>
      </c>
      <c r="D50" s="209"/>
      <c r="E50" s="210">
        <f>Calculator!S75</f>
        <v>1.7299999999999996E-2</v>
      </c>
      <c r="F50" s="211">
        <f>Calculator!T75</f>
        <v>0.14309999999999998</v>
      </c>
      <c r="G50" s="212">
        <v>0</v>
      </c>
      <c r="H50" s="201">
        <f>Calculator!N75</f>
        <v>0.82979999999999976</v>
      </c>
      <c r="I50" s="202">
        <f>Calculator!AY75</f>
        <v>293</v>
      </c>
      <c r="J50" s="203">
        <f>Calculator!Y75+Calculator!AC75+Calculator!AG75+Calculator!AK75</f>
        <v>5</v>
      </c>
      <c r="K50" s="204">
        <f>Calculator!Z75+Calculator!AD75+Calculator!AH75+Calculator!AL75</f>
        <v>0</v>
      </c>
      <c r="L50" s="205">
        <f>Calculator!AA75</f>
        <v>50</v>
      </c>
      <c r="M50" s="205">
        <f>Calculator!AE75</f>
        <v>100</v>
      </c>
      <c r="N50" s="205">
        <f>Calculator!AI75</f>
        <v>143</v>
      </c>
      <c r="O50" s="205">
        <f>Calculator!AM75</f>
        <v>0</v>
      </c>
      <c r="S50" s="206">
        <f t="shared" si="1"/>
        <v>0.1</v>
      </c>
    </row>
    <row r="51" spans="2:19">
      <c r="B51" s="207">
        <f t="shared" ca="1" si="0"/>
        <v>42877</v>
      </c>
      <c r="C51" s="208">
        <v>36</v>
      </c>
      <c r="D51" s="209"/>
      <c r="E51" s="210">
        <f>Calculator!S76</f>
        <v>1.7691304347826082E-2</v>
      </c>
      <c r="F51" s="211">
        <f>Calculator!T76</f>
        <v>0.14639999999999997</v>
      </c>
      <c r="G51" s="212">
        <v>0</v>
      </c>
      <c r="H51" s="201">
        <f>Calculator!N76</f>
        <v>0.85139999999999971</v>
      </c>
      <c r="I51" s="202">
        <f>Calculator!AY76</f>
        <v>299</v>
      </c>
      <c r="J51" s="203">
        <f>Calculator!Y76+Calculator!AC76+Calculator!AG76+Calculator!AK76</f>
        <v>6</v>
      </c>
      <c r="K51" s="204">
        <f>Calculator!Z76+Calculator!AD76+Calculator!AH76+Calculator!AL76</f>
        <v>0</v>
      </c>
      <c r="L51" s="205">
        <f>Calculator!AA76</f>
        <v>50</v>
      </c>
      <c r="M51" s="205">
        <f>Calculator!AE76</f>
        <v>100</v>
      </c>
      <c r="N51" s="205">
        <f>Calculator!AI76</f>
        <v>149</v>
      </c>
      <c r="O51" s="205">
        <f>Calculator!AM76</f>
        <v>0</v>
      </c>
      <c r="S51" s="206">
        <f t="shared" si="1"/>
        <v>0.1</v>
      </c>
    </row>
    <row r="52" spans="2:19">
      <c r="B52" s="207">
        <f t="shared" ca="1" si="0"/>
        <v>42878</v>
      </c>
      <c r="C52" s="208">
        <v>37</v>
      </c>
      <c r="D52" s="209"/>
      <c r="E52" s="210">
        <f>Calculator!S77</f>
        <v>1.8160869565217383E-2</v>
      </c>
      <c r="F52" s="211">
        <f>Calculator!T77</f>
        <v>0.12929999999999997</v>
      </c>
      <c r="G52" s="212">
        <v>0</v>
      </c>
      <c r="H52" s="201">
        <f>Calculator!N77</f>
        <v>0.86939999999999973</v>
      </c>
      <c r="I52" s="202">
        <f>Calculator!AY77</f>
        <v>304</v>
      </c>
      <c r="J52" s="203">
        <f>Calculator!Y77+Calculator!AC77+Calculator!AG77+Calculator!AK77</f>
        <v>5</v>
      </c>
      <c r="K52" s="204">
        <f>Calculator!Z77+Calculator!AD77+Calculator!AH77+Calculator!AL77</f>
        <v>0</v>
      </c>
      <c r="L52" s="205">
        <f>Calculator!AA77</f>
        <v>50</v>
      </c>
      <c r="M52" s="205">
        <f>Calculator!AE77</f>
        <v>100</v>
      </c>
      <c r="N52" s="205">
        <f>Calculator!AI77</f>
        <v>154</v>
      </c>
      <c r="O52" s="205">
        <f>Calculator!AM77</f>
        <v>0</v>
      </c>
      <c r="S52" s="206">
        <f t="shared" si="1"/>
        <v>0.1</v>
      </c>
    </row>
    <row r="53" spans="2:19">
      <c r="B53" s="207">
        <f t="shared" ca="1" si="0"/>
        <v>42879</v>
      </c>
      <c r="C53" s="208">
        <v>38</v>
      </c>
      <c r="D53" s="209"/>
      <c r="E53" s="210">
        <f>Calculator!S78</f>
        <v>1.8552173913043472E-2</v>
      </c>
      <c r="F53" s="211">
        <f>Calculator!T78</f>
        <v>0.13919999999999999</v>
      </c>
      <c r="G53" s="212">
        <v>0</v>
      </c>
      <c r="H53" s="201">
        <f>Calculator!N78</f>
        <v>0.88739999999999974</v>
      </c>
      <c r="I53" s="202">
        <f>Calculator!AY78</f>
        <v>309</v>
      </c>
      <c r="J53" s="203">
        <f>Calculator!Y78+Calculator!AC78+Calculator!AG78+Calculator!AK78</f>
        <v>5</v>
      </c>
      <c r="K53" s="204">
        <f>Calculator!Z78+Calculator!AD78+Calculator!AH78+Calculator!AL78</f>
        <v>0</v>
      </c>
      <c r="L53" s="205">
        <f>Calculator!AA78</f>
        <v>50</v>
      </c>
      <c r="M53" s="205">
        <f>Calculator!AE78</f>
        <v>100</v>
      </c>
      <c r="N53" s="205">
        <f>Calculator!AI78</f>
        <v>159</v>
      </c>
      <c r="O53" s="205">
        <f>Calculator!AM78</f>
        <v>0</v>
      </c>
      <c r="S53" s="206">
        <f t="shared" si="1"/>
        <v>0.1</v>
      </c>
    </row>
    <row r="54" spans="2:19">
      <c r="B54" s="207">
        <f t="shared" ca="1" si="0"/>
        <v>42880</v>
      </c>
      <c r="C54" s="208">
        <v>39</v>
      </c>
      <c r="D54" s="209"/>
      <c r="E54" s="210">
        <f>Calculator!S79</f>
        <v>1.8943478260869562E-2</v>
      </c>
      <c r="F54" s="211">
        <f>Calculator!T79</f>
        <v>0.15210000000000001</v>
      </c>
      <c r="G54" s="212">
        <v>0</v>
      </c>
      <c r="H54" s="201">
        <f>Calculator!N79</f>
        <v>0.9089999999999997</v>
      </c>
      <c r="I54" s="202">
        <f>Calculator!AY79</f>
        <v>315</v>
      </c>
      <c r="J54" s="203">
        <f>Calculator!Y79+Calculator!AC79+Calculator!AG79+Calculator!AK79</f>
        <v>6</v>
      </c>
      <c r="K54" s="204">
        <f>Calculator!Z79+Calculator!AD79+Calculator!AH79+Calculator!AL79</f>
        <v>0</v>
      </c>
      <c r="L54" s="205">
        <f>Calculator!AA79</f>
        <v>50</v>
      </c>
      <c r="M54" s="205">
        <f>Calculator!AE79</f>
        <v>100</v>
      </c>
      <c r="N54" s="205">
        <f>Calculator!AI79</f>
        <v>165</v>
      </c>
      <c r="O54" s="205">
        <f>Calculator!AM79</f>
        <v>0</v>
      </c>
      <c r="S54" s="206">
        <f t="shared" si="1"/>
        <v>0.1</v>
      </c>
    </row>
    <row r="55" spans="2:19">
      <c r="B55" s="207">
        <f t="shared" ca="1" si="0"/>
        <v>42881</v>
      </c>
      <c r="C55" s="208">
        <v>40</v>
      </c>
      <c r="D55" s="209"/>
      <c r="E55" s="210">
        <f>Calculator!S80</f>
        <v>1.9413043478260863E-2</v>
      </c>
      <c r="F55" s="211">
        <f>Calculator!T80</f>
        <v>0.14460000000000001</v>
      </c>
      <c r="G55" s="212">
        <v>0</v>
      </c>
      <c r="H55" s="201">
        <f>Calculator!N80</f>
        <v>0.93059999999999965</v>
      </c>
      <c r="I55" s="202">
        <f>Calculator!AY80</f>
        <v>321</v>
      </c>
      <c r="J55" s="203">
        <f>Calculator!Y80+Calculator!AC80+Calculator!AG80+Calculator!AK80</f>
        <v>6</v>
      </c>
      <c r="K55" s="204">
        <f>Calculator!Z80+Calculator!AD80+Calculator!AH80+Calculator!AL80</f>
        <v>0</v>
      </c>
      <c r="L55" s="205">
        <f>Calculator!AA80</f>
        <v>50</v>
      </c>
      <c r="M55" s="205">
        <f>Calculator!AE80</f>
        <v>100</v>
      </c>
      <c r="N55" s="205">
        <f>Calculator!AI80</f>
        <v>171</v>
      </c>
      <c r="O55" s="205">
        <f>Calculator!AM80</f>
        <v>0</v>
      </c>
      <c r="S55" s="206">
        <f t="shared" si="1"/>
        <v>0.1</v>
      </c>
    </row>
    <row r="56" spans="2:19">
      <c r="B56" s="207">
        <f t="shared" ca="1" si="0"/>
        <v>42882</v>
      </c>
      <c r="C56" s="208">
        <v>41</v>
      </c>
      <c r="D56" s="209"/>
      <c r="E56" s="210">
        <f>Calculator!S81</f>
        <v>1.9882608695652167E-2</v>
      </c>
      <c r="F56" s="211">
        <f>Calculator!T81</f>
        <v>0.14069999999999999</v>
      </c>
      <c r="G56" s="212">
        <v>0</v>
      </c>
      <c r="H56" s="201">
        <f>Calculator!N81</f>
        <v>0.94859999999999967</v>
      </c>
      <c r="I56" s="202">
        <f>Calculator!AY81</f>
        <v>326</v>
      </c>
      <c r="J56" s="203">
        <f>Calculator!Y81+Calculator!AC81+Calculator!AG81+Calculator!AK81</f>
        <v>5</v>
      </c>
      <c r="K56" s="204">
        <f>Calculator!Z81+Calculator!AD81+Calculator!AH81+Calculator!AL81</f>
        <v>0</v>
      </c>
      <c r="L56" s="205">
        <f>Calculator!AA81</f>
        <v>50</v>
      </c>
      <c r="M56" s="205">
        <f>Calculator!AE81</f>
        <v>100</v>
      </c>
      <c r="N56" s="205">
        <f>Calculator!AI81</f>
        <v>176</v>
      </c>
      <c r="O56" s="205">
        <f>Calculator!AM81</f>
        <v>0</v>
      </c>
      <c r="S56" s="206">
        <f t="shared" si="1"/>
        <v>0.1</v>
      </c>
    </row>
    <row r="57" spans="2:19">
      <c r="B57" s="207">
        <f t="shared" ca="1" si="0"/>
        <v>42883</v>
      </c>
      <c r="C57" s="208">
        <v>42</v>
      </c>
      <c r="D57" s="209"/>
      <c r="E57" s="210">
        <f>Calculator!S82</f>
        <v>2.0273913043478253E-2</v>
      </c>
      <c r="F57" s="211">
        <f>Calculator!T82</f>
        <v>0.1638</v>
      </c>
      <c r="G57" s="212">
        <v>0</v>
      </c>
      <c r="H57" s="201">
        <f>Calculator!N82</f>
        <v>0.97019999999999962</v>
      </c>
      <c r="I57" s="202">
        <f>Calculator!AY82</f>
        <v>332</v>
      </c>
      <c r="J57" s="203">
        <f>Calculator!Y82+Calculator!AC82+Calculator!AG82+Calculator!AK82</f>
        <v>6</v>
      </c>
      <c r="K57" s="204">
        <f>Calculator!Z82+Calculator!AD82+Calculator!AH82+Calculator!AL82</f>
        <v>0</v>
      </c>
      <c r="L57" s="205">
        <f>Calculator!AA82</f>
        <v>50</v>
      </c>
      <c r="M57" s="205">
        <f>Calculator!AE82</f>
        <v>100</v>
      </c>
      <c r="N57" s="205">
        <f>Calculator!AI82</f>
        <v>182</v>
      </c>
      <c r="O57" s="205">
        <f>Calculator!AM82</f>
        <v>0</v>
      </c>
      <c r="S57" s="206">
        <f t="shared" si="1"/>
        <v>0.1</v>
      </c>
    </row>
    <row r="58" spans="2:19">
      <c r="B58" s="207">
        <f t="shared" ca="1" si="0"/>
        <v>42884</v>
      </c>
      <c r="C58" s="208">
        <v>43</v>
      </c>
      <c r="D58" s="209"/>
      <c r="E58" s="210">
        <f>Calculator!S83</f>
        <v>2.0743478260869558E-2</v>
      </c>
      <c r="F58" s="211">
        <f>Calculator!T83</f>
        <v>0.16649999999999998</v>
      </c>
      <c r="G58" s="212">
        <v>0</v>
      </c>
      <c r="H58" s="201">
        <f>Calculator!N83</f>
        <v>0.99179999999999957</v>
      </c>
      <c r="I58" s="202">
        <f>Calculator!AY83</f>
        <v>338</v>
      </c>
      <c r="J58" s="203">
        <f>Calculator!Y83+Calculator!AC83+Calculator!AG83+Calculator!AK83</f>
        <v>6</v>
      </c>
      <c r="K58" s="204">
        <f>Calculator!Z83+Calculator!AD83+Calculator!AH83+Calculator!AL83</f>
        <v>0</v>
      </c>
      <c r="L58" s="205">
        <f>Calculator!AA83</f>
        <v>50</v>
      </c>
      <c r="M58" s="205">
        <f>Calculator!AE83</f>
        <v>100</v>
      </c>
      <c r="N58" s="205">
        <f>Calculator!AI83</f>
        <v>188</v>
      </c>
      <c r="O58" s="205">
        <f>Calculator!AM83</f>
        <v>0</v>
      </c>
      <c r="S58" s="206">
        <f t="shared" si="1"/>
        <v>0.1</v>
      </c>
    </row>
    <row r="59" spans="2:19">
      <c r="B59" s="207">
        <f t="shared" ca="1" si="0"/>
        <v>42885</v>
      </c>
      <c r="C59" s="208">
        <v>44</v>
      </c>
      <c r="D59" s="209"/>
      <c r="E59" s="210">
        <f>Calculator!S84</f>
        <v>2.1213043478260862E-2</v>
      </c>
      <c r="F59" s="211">
        <f>Calculator!T84</f>
        <v>0.17279999999999995</v>
      </c>
      <c r="G59" s="212">
        <v>0</v>
      </c>
      <c r="H59" s="201">
        <f>Calculator!N84</f>
        <v>1.0169999999999995</v>
      </c>
      <c r="I59" s="202">
        <f>Calculator!AY84</f>
        <v>345</v>
      </c>
      <c r="J59" s="203">
        <f>Calculator!Y84+Calculator!AC84+Calculator!AG84+Calculator!AK84</f>
        <v>7</v>
      </c>
      <c r="K59" s="204">
        <f>Calculator!Z84+Calculator!AD84+Calculator!AH84+Calculator!AL84</f>
        <v>0</v>
      </c>
      <c r="L59" s="205">
        <f>Calculator!AA84</f>
        <v>50</v>
      </c>
      <c r="M59" s="205">
        <f>Calculator!AE84</f>
        <v>100</v>
      </c>
      <c r="N59" s="205">
        <f>Calculator!AI84</f>
        <v>195</v>
      </c>
      <c r="O59" s="205">
        <f>Calculator!AM84</f>
        <v>0</v>
      </c>
      <c r="S59" s="206">
        <f t="shared" si="1"/>
        <v>0.1</v>
      </c>
    </row>
    <row r="60" spans="2:19">
      <c r="B60" s="207">
        <f t="shared" ca="1" si="0"/>
        <v>42886</v>
      </c>
      <c r="C60" s="208">
        <v>45</v>
      </c>
      <c r="D60" s="209"/>
      <c r="E60" s="210">
        <f>Calculator!S85</f>
        <v>2.1760869565217382E-2</v>
      </c>
      <c r="F60" s="211">
        <f>Calculator!T85</f>
        <v>0.15929999999999991</v>
      </c>
      <c r="G60" s="212">
        <v>0</v>
      </c>
      <c r="H60" s="201">
        <f>Calculator!N85</f>
        <v>1.0385999999999995</v>
      </c>
      <c r="I60" s="202">
        <f>Calculator!AY85</f>
        <v>351</v>
      </c>
      <c r="J60" s="203">
        <f>Calculator!Y85+Calculator!AC85+Calculator!AG85+Calculator!AK85</f>
        <v>6</v>
      </c>
      <c r="K60" s="204">
        <f>Calculator!Z85+Calculator!AD85+Calculator!AH85+Calculator!AL85</f>
        <v>0</v>
      </c>
      <c r="L60" s="205">
        <f>Calculator!AA85</f>
        <v>50</v>
      </c>
      <c r="M60" s="205">
        <f>Calculator!AE85</f>
        <v>100</v>
      </c>
      <c r="N60" s="205">
        <f>Calculator!AI85</f>
        <v>200</v>
      </c>
      <c r="O60" s="205">
        <f>Calculator!AM85</f>
        <v>1</v>
      </c>
      <c r="S60" s="206">
        <f t="shared" si="1"/>
        <v>0.1</v>
      </c>
    </row>
    <row r="61" spans="2:19">
      <c r="B61" s="207">
        <f t="shared" ca="1" si="0"/>
        <v>42887</v>
      </c>
      <c r="C61" s="208">
        <v>46</v>
      </c>
      <c r="D61" s="209"/>
      <c r="E61" s="210">
        <f>Calculator!S86</f>
        <v>2.2233992094861651E-2</v>
      </c>
      <c r="F61" s="211">
        <f>Calculator!T86</f>
        <v>0.16169999999999993</v>
      </c>
      <c r="G61" s="212">
        <v>0</v>
      </c>
      <c r="H61" s="201">
        <f>Calculator!N86</f>
        <v>1.0601999999999996</v>
      </c>
      <c r="I61" s="202">
        <f>Calculator!AY86</f>
        <v>337</v>
      </c>
      <c r="J61" s="203">
        <f>Calculator!Y86+Calculator!AC86+Calculator!AG86+Calculator!AK86</f>
        <v>6</v>
      </c>
      <c r="K61" s="204">
        <f>Calculator!Z86+Calculator!AD86+Calculator!AH86+Calculator!AL86</f>
        <v>-20</v>
      </c>
      <c r="L61" s="205">
        <f>Calculator!AA86</f>
        <v>50</v>
      </c>
      <c r="M61" s="205">
        <f>Calculator!AE86</f>
        <v>100</v>
      </c>
      <c r="N61" s="205">
        <f>Calculator!AI86</f>
        <v>186</v>
      </c>
      <c r="O61" s="205">
        <f>Calculator!AM86</f>
        <v>1</v>
      </c>
      <c r="S61" s="206">
        <f t="shared" si="1"/>
        <v>0.1</v>
      </c>
    </row>
    <row r="62" spans="2:19">
      <c r="B62" s="207">
        <f t="shared" ca="1" si="0"/>
        <v>42888</v>
      </c>
      <c r="C62" s="208">
        <v>47</v>
      </c>
      <c r="D62" s="209"/>
      <c r="E62" s="210">
        <f>Calculator!S87</f>
        <v>2.1138339920948612E-2</v>
      </c>
      <c r="F62" s="211">
        <f>Calculator!T87</f>
        <v>0.16769999999999996</v>
      </c>
      <c r="G62" s="212">
        <v>0</v>
      </c>
      <c r="H62" s="201">
        <f>Calculator!N87</f>
        <v>1.0817999999999997</v>
      </c>
      <c r="I62" s="202">
        <f>Calculator!AY87</f>
        <v>341</v>
      </c>
      <c r="J62" s="203">
        <f>Calculator!Y87+Calculator!AC87+Calculator!AG87+Calculator!AK87</f>
        <v>6</v>
      </c>
      <c r="K62" s="204">
        <f>Calculator!Z87+Calculator!AD87+Calculator!AH87+Calculator!AL87</f>
        <v>-2</v>
      </c>
      <c r="L62" s="205">
        <f>Calculator!AA87</f>
        <v>50</v>
      </c>
      <c r="M62" s="205">
        <f>Calculator!AE87</f>
        <v>100</v>
      </c>
      <c r="N62" s="205">
        <f>Calculator!AI87</f>
        <v>190</v>
      </c>
      <c r="O62" s="205">
        <f>Calculator!AM87</f>
        <v>1</v>
      </c>
      <c r="S62" s="206">
        <f t="shared" si="1"/>
        <v>0.1</v>
      </c>
    </row>
    <row r="63" spans="2:19">
      <c r="B63" s="207">
        <f t="shared" ca="1" si="0"/>
        <v>42889</v>
      </c>
      <c r="C63" s="208">
        <v>48</v>
      </c>
      <c r="D63" s="209"/>
      <c r="E63" s="210">
        <f>Calculator!S88</f>
        <v>2.1451383399209482E-2</v>
      </c>
      <c r="F63" s="211">
        <f>Calculator!T88</f>
        <v>0.17609999999999998</v>
      </c>
      <c r="G63" s="212">
        <v>0</v>
      </c>
      <c r="H63" s="201">
        <f>Calculator!N88</f>
        <v>1.1153999999999997</v>
      </c>
      <c r="I63" s="202">
        <f>Calculator!AY88</f>
        <v>248</v>
      </c>
      <c r="J63" s="203">
        <f>Calculator!Y88+Calculator!AC88+Calculator!AG88+Calculator!AK88</f>
        <v>14</v>
      </c>
      <c r="K63" s="204">
        <f>Calculator!Z88+Calculator!AD88+Calculator!AH88+Calculator!AL88</f>
        <v>-107</v>
      </c>
      <c r="L63" s="205">
        <f>Calculator!AA88</f>
        <v>50</v>
      </c>
      <c r="M63" s="205">
        <f>Calculator!AE88</f>
        <v>14</v>
      </c>
      <c r="N63" s="205">
        <f>Calculator!AI88</f>
        <v>183</v>
      </c>
      <c r="O63" s="205">
        <f>Calculator!AM88</f>
        <v>1</v>
      </c>
      <c r="S63" s="206">
        <f t="shared" si="1"/>
        <v>0.1</v>
      </c>
    </row>
    <row r="64" spans="2:19">
      <c r="B64" s="207">
        <f t="shared" ca="1" si="0"/>
        <v>42890</v>
      </c>
      <c r="C64" s="208">
        <v>49</v>
      </c>
      <c r="D64" s="209"/>
      <c r="E64" s="210">
        <f>Calculator!S89</f>
        <v>1.6603557312252961E-2</v>
      </c>
      <c r="F64" s="211">
        <f>Calculator!T89</f>
        <v>0.13049999999999998</v>
      </c>
      <c r="G64" s="212">
        <v>0</v>
      </c>
      <c r="H64" s="201">
        <f>Calculator!N89</f>
        <v>1.1393999999999997</v>
      </c>
      <c r="I64" s="202">
        <f>Calculator!AY89</f>
        <v>256</v>
      </c>
      <c r="J64" s="203">
        <f>Calculator!Y89+Calculator!AC89+Calculator!AG89+Calculator!AK89</f>
        <v>10</v>
      </c>
      <c r="K64" s="204">
        <f>Calculator!Z89+Calculator!AD89+Calculator!AH89+Calculator!AL89</f>
        <v>-2</v>
      </c>
      <c r="L64" s="205">
        <f>Calculator!AA89</f>
        <v>50</v>
      </c>
      <c r="M64" s="205">
        <f>Calculator!AE89</f>
        <v>24</v>
      </c>
      <c r="N64" s="205">
        <f>Calculator!AI89</f>
        <v>181</v>
      </c>
      <c r="O64" s="205">
        <f>Calculator!AM89</f>
        <v>1</v>
      </c>
      <c r="S64" s="206">
        <f t="shared" si="1"/>
        <v>0.1</v>
      </c>
    </row>
    <row r="65" spans="2:19">
      <c r="B65" s="207">
        <f t="shared" ca="1" si="0"/>
        <v>42891</v>
      </c>
      <c r="C65" s="208">
        <v>50</v>
      </c>
      <c r="D65" s="209"/>
      <c r="E65" s="210">
        <f>Calculator!S90</f>
        <v>1.6947035573122524E-2</v>
      </c>
      <c r="F65" s="211">
        <f>Calculator!T90</f>
        <v>0.13469999999999999</v>
      </c>
      <c r="G65" s="212">
        <v>0</v>
      </c>
      <c r="H65" s="201">
        <f>Calculator!N90</f>
        <v>1.1657999999999997</v>
      </c>
      <c r="I65" s="202">
        <f>Calculator!AY90</f>
        <v>215</v>
      </c>
      <c r="J65" s="203">
        <f>Calculator!Y90+Calculator!AC90+Calculator!AG90+Calculator!AK90</f>
        <v>11</v>
      </c>
      <c r="K65" s="204">
        <f>Calculator!Z90+Calculator!AD90+Calculator!AH90+Calculator!AL90</f>
        <v>-52</v>
      </c>
      <c r="L65" s="205">
        <f>Calculator!AA90</f>
        <v>0</v>
      </c>
      <c r="M65" s="205">
        <f>Calculator!AE90</f>
        <v>35</v>
      </c>
      <c r="N65" s="205">
        <f>Calculator!AI90</f>
        <v>179</v>
      </c>
      <c r="O65" s="205">
        <f>Calculator!AM90</f>
        <v>1</v>
      </c>
      <c r="S65" s="206">
        <f t="shared" si="1"/>
        <v>0.1</v>
      </c>
    </row>
    <row r="66" spans="2:19">
      <c r="B66" s="207">
        <f t="shared" ca="1" si="0"/>
        <v>42892</v>
      </c>
      <c r="C66" s="208">
        <v>51</v>
      </c>
      <c r="D66" s="209"/>
      <c r="E66" s="210">
        <f>Calculator!S91</f>
        <v>1.5840513833992091E-2</v>
      </c>
      <c r="F66" s="211">
        <f>Calculator!T91</f>
        <v>0.1215</v>
      </c>
      <c r="G66" s="212">
        <v>0</v>
      </c>
      <c r="H66" s="201">
        <f>Calculator!N91</f>
        <v>1.1897999999999997</v>
      </c>
      <c r="I66" s="202">
        <f>Calculator!AY91</f>
        <v>222</v>
      </c>
      <c r="J66" s="203">
        <f>Calculator!Y91+Calculator!AC91+Calculator!AG91+Calculator!AK91</f>
        <v>10</v>
      </c>
      <c r="K66" s="204">
        <f>Calculator!Z91+Calculator!AD91+Calculator!AH91+Calculator!AL91</f>
        <v>-3</v>
      </c>
      <c r="L66" s="205">
        <f>Calculator!AA91</f>
        <v>0</v>
      </c>
      <c r="M66" s="205">
        <f>Calculator!AE91</f>
        <v>45</v>
      </c>
      <c r="N66" s="205">
        <f>Calculator!AI91</f>
        <v>176</v>
      </c>
      <c r="O66" s="205">
        <f>Calculator!AM91</f>
        <v>1</v>
      </c>
      <c r="S66" s="206">
        <f t="shared" si="1"/>
        <v>0.1</v>
      </c>
    </row>
    <row r="67" spans="2:19">
      <c r="B67" s="207">
        <f t="shared" ca="1" si="0"/>
        <v>42893</v>
      </c>
      <c r="C67" s="208">
        <v>52</v>
      </c>
      <c r="D67" s="209"/>
      <c r="E67" s="210">
        <f>Calculator!S92</f>
        <v>1.6105731225296439E-2</v>
      </c>
      <c r="F67" s="211">
        <f>Calculator!T92</f>
        <v>0.1215</v>
      </c>
      <c r="G67" s="212">
        <v>0</v>
      </c>
      <c r="H67" s="201">
        <f>Calculator!N92</f>
        <v>1.2137999999999998</v>
      </c>
      <c r="I67" s="202">
        <f>Calculator!AY92</f>
        <v>230</v>
      </c>
      <c r="J67" s="203">
        <f>Calculator!Y92+Calculator!AC92+Calculator!AG92+Calculator!AK92</f>
        <v>10</v>
      </c>
      <c r="K67" s="204">
        <f>Calculator!Z92+Calculator!AD92+Calculator!AH92+Calculator!AL92</f>
        <v>-2</v>
      </c>
      <c r="L67" s="205">
        <f>Calculator!AA92</f>
        <v>0</v>
      </c>
      <c r="M67" s="205">
        <f>Calculator!AE92</f>
        <v>55</v>
      </c>
      <c r="N67" s="205">
        <f>Calculator!AI92</f>
        <v>174</v>
      </c>
      <c r="O67" s="205">
        <f>Calculator!AM92</f>
        <v>1</v>
      </c>
      <c r="S67" s="206">
        <f t="shared" si="1"/>
        <v>0.1</v>
      </c>
    </row>
    <row r="68" spans="2:19">
      <c r="B68" s="207">
        <f t="shared" ca="1" si="0"/>
        <v>42894</v>
      </c>
      <c r="C68" s="208">
        <v>53</v>
      </c>
      <c r="D68" s="209"/>
      <c r="E68" s="210">
        <f>Calculator!S93</f>
        <v>1.6449209486166003E-2</v>
      </c>
      <c r="F68" s="211">
        <f>Calculator!T93</f>
        <v>0.12330000000000002</v>
      </c>
      <c r="G68" s="212">
        <v>0</v>
      </c>
      <c r="H68" s="201">
        <f>Calculator!N93</f>
        <v>1.2377999999999998</v>
      </c>
      <c r="I68" s="202">
        <f>Calculator!AY93</f>
        <v>237</v>
      </c>
      <c r="J68" s="203">
        <f>Calculator!Y93+Calculator!AC93+Calculator!AG93+Calculator!AK93</f>
        <v>10</v>
      </c>
      <c r="K68" s="204">
        <f>Calculator!Z93+Calculator!AD93+Calculator!AH93+Calculator!AL93</f>
        <v>-3</v>
      </c>
      <c r="L68" s="205">
        <f>Calculator!AA93</f>
        <v>0</v>
      </c>
      <c r="M68" s="205">
        <f>Calculator!AE93</f>
        <v>65</v>
      </c>
      <c r="N68" s="205">
        <f>Calculator!AI93</f>
        <v>171</v>
      </c>
      <c r="O68" s="205">
        <f>Calculator!AM93</f>
        <v>1</v>
      </c>
      <c r="S68" s="206">
        <f t="shared" si="1"/>
        <v>0.1</v>
      </c>
    </row>
    <row r="69" spans="2:19">
      <c r="B69" s="207">
        <f t="shared" ca="1" si="0"/>
        <v>42895</v>
      </c>
      <c r="C69" s="208">
        <v>54</v>
      </c>
      <c r="D69" s="209"/>
      <c r="E69" s="210">
        <f>Calculator!S94</f>
        <v>1.6714426877470351E-2</v>
      </c>
      <c r="F69" s="211">
        <f>Calculator!T94</f>
        <v>0.12630000000000002</v>
      </c>
      <c r="G69" s="212">
        <v>0</v>
      </c>
      <c r="H69" s="201">
        <f>Calculator!N94</f>
        <v>1.2617999999999998</v>
      </c>
      <c r="I69" s="202">
        <f>Calculator!AY94</f>
        <v>245</v>
      </c>
      <c r="J69" s="203">
        <f>Calculator!Y94+Calculator!AC94+Calculator!AG94+Calculator!AK94</f>
        <v>10</v>
      </c>
      <c r="K69" s="204">
        <f>Calculator!Z94+Calculator!AD94+Calculator!AH94+Calculator!AL94</f>
        <v>-2</v>
      </c>
      <c r="L69" s="205">
        <f>Calculator!AA94</f>
        <v>0</v>
      </c>
      <c r="M69" s="205">
        <f>Calculator!AE94</f>
        <v>75</v>
      </c>
      <c r="N69" s="205">
        <f>Calculator!AI94</f>
        <v>169</v>
      </c>
      <c r="O69" s="205">
        <f>Calculator!AM94</f>
        <v>1</v>
      </c>
      <c r="S69" s="206">
        <f t="shared" si="1"/>
        <v>0.1</v>
      </c>
    </row>
    <row r="70" spans="2:19">
      <c r="B70" s="207">
        <f t="shared" ca="1" si="0"/>
        <v>42896</v>
      </c>
      <c r="C70" s="208">
        <v>55</v>
      </c>
      <c r="D70" s="209"/>
      <c r="E70" s="210">
        <f>Calculator!S95</f>
        <v>1.7057905138339914E-2</v>
      </c>
      <c r="F70" s="211">
        <f>Calculator!T95</f>
        <v>0.13110000000000005</v>
      </c>
      <c r="G70" s="212">
        <v>0</v>
      </c>
      <c r="H70" s="201">
        <f>Calculator!N95</f>
        <v>1.2857999999999998</v>
      </c>
      <c r="I70" s="202">
        <f>Calculator!AY95</f>
        <v>252</v>
      </c>
      <c r="J70" s="203">
        <f>Calculator!Y95+Calculator!AC95+Calculator!AG95+Calculator!AK95</f>
        <v>10</v>
      </c>
      <c r="K70" s="204">
        <f>Calculator!Z95+Calculator!AD95+Calculator!AH95+Calculator!AL95</f>
        <v>-3</v>
      </c>
      <c r="L70" s="205">
        <f>Calculator!AA95</f>
        <v>0</v>
      </c>
      <c r="M70" s="205">
        <f>Calculator!AE95</f>
        <v>85</v>
      </c>
      <c r="N70" s="205">
        <f>Calculator!AI95</f>
        <v>166</v>
      </c>
      <c r="O70" s="205">
        <f>Calculator!AM95</f>
        <v>1</v>
      </c>
      <c r="S70" s="206">
        <f t="shared" si="1"/>
        <v>0.1</v>
      </c>
    </row>
    <row r="71" spans="2:19">
      <c r="B71" s="207">
        <f t="shared" ca="1" si="0"/>
        <v>42897</v>
      </c>
      <c r="C71" s="208">
        <v>56</v>
      </c>
      <c r="D71" s="209"/>
      <c r="E71" s="210">
        <f>Calculator!S96</f>
        <v>1.7323122529644262E-2</v>
      </c>
      <c r="F71" s="211">
        <f>Calculator!T96</f>
        <v>0.13710000000000011</v>
      </c>
      <c r="G71" s="212">
        <v>0</v>
      </c>
      <c r="H71" s="201">
        <f>Calculator!N96</f>
        <v>1.3121999999999998</v>
      </c>
      <c r="I71" s="202">
        <f>Calculator!AY96</f>
        <v>260</v>
      </c>
      <c r="J71" s="203">
        <f>Calculator!Y96+Calculator!AC96+Calculator!AG96+Calculator!AK96</f>
        <v>11</v>
      </c>
      <c r="K71" s="204">
        <f>Calculator!Z96+Calculator!AD96+Calculator!AH96+Calculator!AL96</f>
        <v>-3</v>
      </c>
      <c r="L71" s="205">
        <f>Calculator!AA96</f>
        <v>0</v>
      </c>
      <c r="M71" s="205">
        <f>Calculator!AE96</f>
        <v>96</v>
      </c>
      <c r="N71" s="205">
        <f>Calculator!AI96</f>
        <v>163</v>
      </c>
      <c r="O71" s="205">
        <f>Calculator!AM96</f>
        <v>1</v>
      </c>
      <c r="S71" s="206">
        <f t="shared" si="1"/>
        <v>0.1</v>
      </c>
    </row>
    <row r="72" spans="2:19">
      <c r="B72" s="207">
        <f t="shared" ca="1" si="0"/>
        <v>42898</v>
      </c>
      <c r="C72" s="208">
        <v>57</v>
      </c>
      <c r="D72" s="209"/>
      <c r="E72" s="210">
        <f>Calculator!S97</f>
        <v>1.7638339920948612E-2</v>
      </c>
      <c r="F72" s="211">
        <f>Calculator!T97</f>
        <v>0.13260000000000011</v>
      </c>
      <c r="G72" s="212">
        <v>0</v>
      </c>
      <c r="H72" s="201">
        <f>Calculator!N97</f>
        <v>1.3325999999999998</v>
      </c>
      <c r="I72" s="202">
        <f>Calculator!AY97</f>
        <v>265</v>
      </c>
      <c r="J72" s="203">
        <f>Calculator!Y97+Calculator!AC97+Calculator!AG97+Calculator!AK97</f>
        <v>7</v>
      </c>
      <c r="K72" s="204">
        <f>Calculator!Z97+Calculator!AD97+Calculator!AH97+Calculator!AL97</f>
        <v>-2</v>
      </c>
      <c r="L72" s="205">
        <f>Calculator!AA97</f>
        <v>0</v>
      </c>
      <c r="M72" s="205">
        <f>Calculator!AE97</f>
        <v>100</v>
      </c>
      <c r="N72" s="205">
        <f>Calculator!AI97</f>
        <v>164</v>
      </c>
      <c r="O72" s="205">
        <f>Calculator!AM97</f>
        <v>1</v>
      </c>
      <c r="S72" s="206">
        <f t="shared" si="1"/>
        <v>0.1</v>
      </c>
    </row>
    <row r="73" spans="2:19">
      <c r="B73" s="207">
        <f t="shared" ca="1" si="0"/>
        <v>42899</v>
      </c>
      <c r="C73" s="208">
        <v>58</v>
      </c>
      <c r="D73" s="209"/>
      <c r="E73" s="210">
        <f>Calculator!S98</f>
        <v>1.7916600790513829E-2</v>
      </c>
      <c r="F73" s="211">
        <f>Calculator!T98</f>
        <v>0.14190000000000014</v>
      </c>
      <c r="G73" s="212">
        <v>0</v>
      </c>
      <c r="H73" s="201">
        <f>Calculator!N98</f>
        <v>1.3505999999999998</v>
      </c>
      <c r="I73" s="202">
        <f>Calculator!AY98</f>
        <v>267</v>
      </c>
      <c r="J73" s="203">
        <f>Calculator!Y98+Calculator!AC98+Calculator!AG98+Calculator!AK98</f>
        <v>5</v>
      </c>
      <c r="K73" s="204">
        <f>Calculator!Z98+Calculator!AD98+Calculator!AH98+Calculator!AL98</f>
        <v>-3</v>
      </c>
      <c r="L73" s="205">
        <f>Calculator!AA98</f>
        <v>0</v>
      </c>
      <c r="M73" s="205">
        <f>Calculator!AE98</f>
        <v>100</v>
      </c>
      <c r="N73" s="205">
        <f>Calculator!AI98</f>
        <v>166</v>
      </c>
      <c r="O73" s="205">
        <f>Calculator!AM98</f>
        <v>1</v>
      </c>
      <c r="S73" s="206">
        <f t="shared" si="1"/>
        <v>0.1</v>
      </c>
    </row>
    <row r="74" spans="2:19">
      <c r="B74" s="207">
        <f t="shared" ca="1" si="0"/>
        <v>42900</v>
      </c>
      <c r="C74" s="208">
        <v>59</v>
      </c>
      <c r="D74" s="209"/>
      <c r="E74" s="210">
        <f>Calculator!S99</f>
        <v>1.8073122529644263E-2</v>
      </c>
      <c r="F74" s="211">
        <f>Calculator!T99</f>
        <v>0.15240000000000015</v>
      </c>
      <c r="G74" s="212">
        <v>0</v>
      </c>
      <c r="H74" s="201">
        <f>Calculator!N99</f>
        <v>1.3721999999999999</v>
      </c>
      <c r="I74" s="202">
        <f>Calculator!AY99</f>
        <v>270</v>
      </c>
      <c r="J74" s="203">
        <f>Calculator!Y99+Calculator!AC99+Calculator!AG99+Calculator!AK99</f>
        <v>6</v>
      </c>
      <c r="K74" s="204">
        <f>Calculator!Z99+Calculator!AD99+Calculator!AH99+Calculator!AL99</f>
        <v>-3</v>
      </c>
      <c r="L74" s="205">
        <f>Calculator!AA99</f>
        <v>0</v>
      </c>
      <c r="M74" s="205">
        <f>Calculator!AE99</f>
        <v>100</v>
      </c>
      <c r="N74" s="205">
        <f>Calculator!AI99</f>
        <v>169</v>
      </c>
      <c r="O74" s="205">
        <f>Calculator!AM99</f>
        <v>1</v>
      </c>
      <c r="S74" s="206">
        <f t="shared" si="1"/>
        <v>0.1</v>
      </c>
    </row>
    <row r="75" spans="2:19">
      <c r="B75" s="207">
        <f t="shared" ca="1" si="0"/>
        <v>42901</v>
      </c>
      <c r="C75" s="208">
        <v>60</v>
      </c>
      <c r="D75" s="209"/>
      <c r="E75" s="210">
        <f>Calculator!S100</f>
        <v>1.8307905138339915E-2</v>
      </c>
      <c r="F75" s="211">
        <f>Calculator!T100</f>
        <v>0.14070000000000016</v>
      </c>
      <c r="G75" s="212">
        <v>0</v>
      </c>
      <c r="H75" s="201">
        <f>Calculator!N100</f>
        <v>1.3901999999999999</v>
      </c>
      <c r="I75" s="202">
        <f>Calculator!AY100</f>
        <v>272</v>
      </c>
      <c r="J75" s="203">
        <f>Calculator!Y100+Calculator!AC100+Calculator!AG100+Calculator!AK100</f>
        <v>5</v>
      </c>
      <c r="K75" s="204">
        <f>Calculator!Z100+Calculator!AD100+Calculator!AH100+Calculator!AL100</f>
        <v>-3</v>
      </c>
      <c r="L75" s="205">
        <f>Calculator!AA100</f>
        <v>0</v>
      </c>
      <c r="M75" s="205">
        <f>Calculator!AE100</f>
        <v>100</v>
      </c>
      <c r="N75" s="205">
        <f>Calculator!AI100</f>
        <v>171</v>
      </c>
      <c r="O75" s="205">
        <f>Calculator!AM100</f>
        <v>1</v>
      </c>
      <c r="S75" s="206">
        <f t="shared" si="1"/>
        <v>0.1</v>
      </c>
    </row>
    <row r="76" spans="2:19">
      <c r="B76" s="207">
        <f t="shared" ca="1" si="0"/>
        <v>42902</v>
      </c>
      <c r="C76" s="208">
        <v>61</v>
      </c>
      <c r="D76" s="209"/>
      <c r="E76" s="210">
        <f>Calculator!S101</f>
        <v>1.8464426877470352E-2</v>
      </c>
      <c r="F76" s="211">
        <f>Calculator!T101</f>
        <v>0.15420000000000017</v>
      </c>
      <c r="G76" s="212">
        <v>0</v>
      </c>
      <c r="H76" s="201">
        <f>Calculator!N101</f>
        <v>1.4117999999999999</v>
      </c>
      <c r="I76" s="202">
        <f>Calculator!AY101</f>
        <v>275</v>
      </c>
      <c r="J76" s="203">
        <f>Calculator!Y101+Calculator!AC101+Calculator!AG101+Calculator!AK101</f>
        <v>6</v>
      </c>
      <c r="K76" s="204">
        <f>Calculator!Z101+Calculator!AD101+Calculator!AH101+Calculator!AL101</f>
        <v>-3</v>
      </c>
      <c r="L76" s="205">
        <f>Calculator!AA101</f>
        <v>0</v>
      </c>
      <c r="M76" s="205">
        <f>Calculator!AE101</f>
        <v>100</v>
      </c>
      <c r="N76" s="205">
        <f>Calculator!AI101</f>
        <v>174</v>
      </c>
      <c r="O76" s="205">
        <f>Calculator!AM101</f>
        <v>1</v>
      </c>
      <c r="S76" s="206">
        <f t="shared" si="1"/>
        <v>0.1</v>
      </c>
    </row>
    <row r="77" spans="2:19">
      <c r="B77" s="207">
        <f t="shared" ca="1" si="0"/>
        <v>42903</v>
      </c>
      <c r="C77" s="208">
        <v>62</v>
      </c>
      <c r="D77" s="209"/>
      <c r="E77" s="210">
        <f>Calculator!S102</f>
        <v>1.8699209486166005E-2</v>
      </c>
      <c r="F77" s="211">
        <f>Calculator!T102</f>
        <v>0.14550000000000018</v>
      </c>
      <c r="G77" s="212">
        <v>0</v>
      </c>
      <c r="H77" s="201">
        <f>Calculator!N102</f>
        <v>1.4334</v>
      </c>
      <c r="I77" s="202">
        <f>Calculator!AY102</f>
        <v>278</v>
      </c>
      <c r="J77" s="203">
        <f>Calculator!Y102+Calculator!AC102+Calculator!AG102+Calculator!AK102</f>
        <v>6</v>
      </c>
      <c r="K77" s="204">
        <f>Calculator!Z102+Calculator!AD102+Calculator!AH102+Calculator!AL102</f>
        <v>-3</v>
      </c>
      <c r="L77" s="205">
        <f>Calculator!AA102</f>
        <v>0</v>
      </c>
      <c r="M77" s="205">
        <f>Calculator!AE102</f>
        <v>100</v>
      </c>
      <c r="N77" s="205">
        <f>Calculator!AI102</f>
        <v>177</v>
      </c>
      <c r="O77" s="205">
        <f>Calculator!AM102</f>
        <v>1</v>
      </c>
      <c r="S77" s="206">
        <f t="shared" si="1"/>
        <v>0.1</v>
      </c>
    </row>
    <row r="78" spans="2:19">
      <c r="B78" s="207">
        <f t="shared" ca="1" si="0"/>
        <v>42904</v>
      </c>
      <c r="C78" s="208">
        <v>63</v>
      </c>
      <c r="D78" s="209"/>
      <c r="E78" s="210">
        <f>Calculator!S103</f>
        <v>1.8933992094861657E-2</v>
      </c>
      <c r="F78" s="211">
        <f>Calculator!T103</f>
        <v>0.13860000000000017</v>
      </c>
      <c r="G78" s="212">
        <v>0</v>
      </c>
      <c r="H78" s="201">
        <f>Calculator!N103</f>
        <v>1.4514</v>
      </c>
      <c r="I78" s="202">
        <f>Calculator!AY103</f>
        <v>279</v>
      </c>
      <c r="J78" s="203">
        <f>Calculator!Y103+Calculator!AC103+Calculator!AG103+Calculator!AK103</f>
        <v>5</v>
      </c>
      <c r="K78" s="204">
        <f>Calculator!Z103+Calculator!AD103+Calculator!AH103+Calculator!AL103</f>
        <v>-4</v>
      </c>
      <c r="L78" s="205">
        <f>Calculator!AA103</f>
        <v>0</v>
      </c>
      <c r="M78" s="205">
        <f>Calculator!AE103</f>
        <v>100</v>
      </c>
      <c r="N78" s="205">
        <f>Calculator!AI103</f>
        <v>178</v>
      </c>
      <c r="O78" s="205">
        <f>Calculator!AM103</f>
        <v>1</v>
      </c>
      <c r="S78" s="206">
        <f t="shared" si="1"/>
        <v>0.1</v>
      </c>
    </row>
    <row r="79" spans="2:19">
      <c r="B79" s="207">
        <f t="shared" ca="1" si="0"/>
        <v>42905</v>
      </c>
      <c r="C79" s="208">
        <v>64</v>
      </c>
      <c r="D79" s="209"/>
      <c r="E79" s="210">
        <f>Calculator!S104</f>
        <v>1.9012252964426872E-2</v>
      </c>
      <c r="F79" s="211">
        <f>Calculator!T104</f>
        <v>0.15630000000000022</v>
      </c>
      <c r="G79" s="212">
        <v>0</v>
      </c>
      <c r="H79" s="201">
        <f>Calculator!N104</f>
        <v>1.4730000000000001</v>
      </c>
      <c r="I79" s="202">
        <f>Calculator!AY104</f>
        <v>282</v>
      </c>
      <c r="J79" s="203">
        <f>Calculator!Y104+Calculator!AC104+Calculator!AG104+Calculator!AK104</f>
        <v>6</v>
      </c>
      <c r="K79" s="204">
        <f>Calculator!Z104+Calculator!AD104+Calculator!AH104+Calculator!AL104</f>
        <v>-3</v>
      </c>
      <c r="L79" s="205">
        <f>Calculator!AA104</f>
        <v>0</v>
      </c>
      <c r="M79" s="205">
        <f>Calculator!AE104</f>
        <v>100</v>
      </c>
      <c r="N79" s="205">
        <f>Calculator!AI104</f>
        <v>181</v>
      </c>
      <c r="O79" s="205">
        <f>Calculator!AM104</f>
        <v>1</v>
      </c>
      <c r="S79" s="206">
        <f t="shared" si="1"/>
        <v>0.1</v>
      </c>
    </row>
    <row r="80" spans="2:19">
      <c r="B80" s="207">
        <f t="shared" ca="1" si="0"/>
        <v>42906</v>
      </c>
      <c r="C80" s="208">
        <v>65</v>
      </c>
      <c r="D80" s="209"/>
      <c r="E80" s="210">
        <f>Calculator!S105</f>
        <v>1.9247035573122524E-2</v>
      </c>
      <c r="F80" s="211">
        <f>Calculator!T105</f>
        <v>0.15180000000000021</v>
      </c>
      <c r="G80" s="212">
        <v>0</v>
      </c>
      <c r="H80" s="201">
        <f>Calculator!N105</f>
        <v>1.4946000000000002</v>
      </c>
      <c r="I80" s="202">
        <f>Calculator!AY105</f>
        <v>285</v>
      </c>
      <c r="J80" s="203">
        <f>Calculator!Y105+Calculator!AC105+Calculator!AG105+Calculator!AK105</f>
        <v>6</v>
      </c>
      <c r="K80" s="204">
        <f>Calculator!Z105+Calculator!AD105+Calculator!AH105+Calculator!AL105</f>
        <v>-3</v>
      </c>
      <c r="L80" s="205">
        <f>Calculator!AA105</f>
        <v>0</v>
      </c>
      <c r="M80" s="205">
        <f>Calculator!AE105</f>
        <v>100</v>
      </c>
      <c r="N80" s="205">
        <f>Calculator!AI105</f>
        <v>184</v>
      </c>
      <c r="O80" s="205">
        <f>Calculator!AM105</f>
        <v>1</v>
      </c>
      <c r="S80" s="206">
        <f t="shared" si="1"/>
        <v>0.1</v>
      </c>
    </row>
    <row r="81" spans="2:19">
      <c r="B81" s="207">
        <f t="shared" ref="B81:B144" ca="1" si="2">B80+1</f>
        <v>42907</v>
      </c>
      <c r="C81" s="208">
        <v>66</v>
      </c>
      <c r="D81" s="209"/>
      <c r="E81" s="210">
        <f>Calculator!S106</f>
        <v>1.9481818181818177E-2</v>
      </c>
      <c r="F81" s="211">
        <f>Calculator!T106</f>
        <v>0.14910000000000023</v>
      </c>
      <c r="G81" s="212">
        <v>0</v>
      </c>
      <c r="H81" s="201">
        <f>Calculator!N106</f>
        <v>1.5162000000000002</v>
      </c>
      <c r="I81" s="202">
        <f>Calculator!AY106</f>
        <v>287</v>
      </c>
      <c r="J81" s="203">
        <f>Calculator!Y106+Calculator!AC106+Calculator!AG106+Calculator!AK106</f>
        <v>6</v>
      </c>
      <c r="K81" s="204">
        <f>Calculator!Z106+Calculator!AD106+Calculator!AH106+Calculator!AL106</f>
        <v>-4</v>
      </c>
      <c r="L81" s="205">
        <f>Calculator!AA106</f>
        <v>0</v>
      </c>
      <c r="M81" s="205">
        <f>Calculator!AE106</f>
        <v>100</v>
      </c>
      <c r="N81" s="205">
        <f>Calculator!AI106</f>
        <v>186</v>
      </c>
      <c r="O81" s="205">
        <f>Calculator!AM106</f>
        <v>1</v>
      </c>
      <c r="S81" s="206">
        <f t="shared" ref="S81:S144" si="3">G81+S80</f>
        <v>0.1</v>
      </c>
    </row>
    <row r="82" spans="2:19">
      <c r="B82" s="207">
        <f t="shared" ca="1" si="2"/>
        <v>42908</v>
      </c>
      <c r="C82" s="208">
        <v>67</v>
      </c>
      <c r="D82" s="209"/>
      <c r="E82" s="210">
        <f>Calculator!S107</f>
        <v>1.9638339920948614E-2</v>
      </c>
      <c r="F82" s="211">
        <f>Calculator!T107</f>
        <v>0.14760000000000023</v>
      </c>
      <c r="G82" s="212">
        <v>0</v>
      </c>
      <c r="H82" s="201">
        <f>Calculator!N107</f>
        <v>1.5378000000000003</v>
      </c>
      <c r="I82" s="202">
        <f>Calculator!AY107</f>
        <v>290</v>
      </c>
      <c r="J82" s="203">
        <f>Calculator!Y107+Calculator!AC107+Calculator!AG107+Calculator!AK107</f>
        <v>6</v>
      </c>
      <c r="K82" s="204">
        <f>Calculator!Z107+Calculator!AD107+Calculator!AH107+Calculator!AL107</f>
        <v>-3</v>
      </c>
      <c r="L82" s="205">
        <f>Calculator!AA107</f>
        <v>0</v>
      </c>
      <c r="M82" s="205">
        <f>Calculator!AE107</f>
        <v>100</v>
      </c>
      <c r="N82" s="205">
        <f>Calculator!AI107</f>
        <v>189</v>
      </c>
      <c r="O82" s="205">
        <f>Calculator!AM107</f>
        <v>1</v>
      </c>
      <c r="S82" s="206">
        <f t="shared" si="3"/>
        <v>0.1</v>
      </c>
    </row>
    <row r="83" spans="2:19">
      <c r="B83" s="207">
        <f t="shared" ca="1" si="2"/>
        <v>42909</v>
      </c>
      <c r="C83" s="208">
        <v>68</v>
      </c>
      <c r="D83" s="209"/>
      <c r="E83" s="210">
        <f>Calculator!S108</f>
        <v>1.9873122529644266E-2</v>
      </c>
      <c r="F83" s="211">
        <f>Calculator!T108</f>
        <v>0.14790000000000025</v>
      </c>
      <c r="G83" s="212">
        <v>0</v>
      </c>
      <c r="H83" s="201">
        <f>Calculator!N108</f>
        <v>1.5594000000000003</v>
      </c>
      <c r="I83" s="202">
        <f>Calculator!AY108</f>
        <v>292</v>
      </c>
      <c r="J83" s="203">
        <f>Calculator!Y108+Calculator!AC108+Calculator!AG108+Calculator!AK108</f>
        <v>6</v>
      </c>
      <c r="K83" s="204">
        <f>Calculator!Z108+Calculator!AD108+Calculator!AH108+Calculator!AL108</f>
        <v>-4</v>
      </c>
      <c r="L83" s="205">
        <f>Calculator!AA108</f>
        <v>0</v>
      </c>
      <c r="M83" s="205">
        <f>Calculator!AE108</f>
        <v>100</v>
      </c>
      <c r="N83" s="205">
        <f>Calculator!AI108</f>
        <v>191</v>
      </c>
      <c r="O83" s="205">
        <f>Calculator!AM108</f>
        <v>1</v>
      </c>
      <c r="S83" s="206">
        <f t="shared" si="3"/>
        <v>0.1</v>
      </c>
    </row>
    <row r="84" spans="2:19">
      <c r="B84" s="207">
        <f t="shared" ca="1" si="2"/>
        <v>42910</v>
      </c>
      <c r="C84" s="208">
        <v>69</v>
      </c>
      <c r="D84" s="209"/>
      <c r="E84" s="210">
        <f>Calculator!S109</f>
        <v>2.0029644268774696E-2</v>
      </c>
      <c r="F84" s="211">
        <f>Calculator!T109</f>
        <v>0.14940000000000025</v>
      </c>
      <c r="G84" s="212">
        <v>0</v>
      </c>
      <c r="H84" s="201">
        <f>Calculator!N109</f>
        <v>1.5810000000000004</v>
      </c>
      <c r="I84" s="202">
        <f>Calculator!AY109</f>
        <v>294</v>
      </c>
      <c r="J84" s="203">
        <f>Calculator!Y109+Calculator!AC109+Calculator!AG109+Calculator!AK109</f>
        <v>6</v>
      </c>
      <c r="K84" s="204">
        <f>Calculator!Z109+Calculator!AD109+Calculator!AH109+Calculator!AL109</f>
        <v>-4</v>
      </c>
      <c r="L84" s="205">
        <f>Calculator!AA109</f>
        <v>0</v>
      </c>
      <c r="M84" s="205">
        <f>Calculator!AE109</f>
        <v>100</v>
      </c>
      <c r="N84" s="205">
        <f>Calculator!AI109</f>
        <v>193</v>
      </c>
      <c r="O84" s="205">
        <f>Calculator!AM109</f>
        <v>1</v>
      </c>
      <c r="S84" s="206">
        <f t="shared" si="3"/>
        <v>0.1</v>
      </c>
    </row>
    <row r="85" spans="2:19">
      <c r="B85" s="207">
        <f t="shared" ca="1" si="2"/>
        <v>42911</v>
      </c>
      <c r="C85" s="208">
        <v>70</v>
      </c>
      <c r="D85" s="209"/>
      <c r="E85" s="210">
        <f>Calculator!S110</f>
        <v>2.018616600790513E-2</v>
      </c>
      <c r="F85" s="211">
        <f>Calculator!T110</f>
        <v>0.15210000000000024</v>
      </c>
      <c r="G85" s="212">
        <v>0</v>
      </c>
      <c r="H85" s="201">
        <f>Calculator!N110</f>
        <v>1.6026000000000005</v>
      </c>
      <c r="I85" s="202">
        <f>Calculator!AY110</f>
        <v>297</v>
      </c>
      <c r="J85" s="203">
        <f>Calculator!Y110+Calculator!AC110+Calculator!AG110+Calculator!AK110</f>
        <v>6</v>
      </c>
      <c r="K85" s="204">
        <f>Calculator!Z110+Calculator!AD110+Calculator!AH110+Calculator!AL110</f>
        <v>-3</v>
      </c>
      <c r="L85" s="205">
        <f>Calculator!AA110</f>
        <v>0</v>
      </c>
      <c r="M85" s="205">
        <f>Calculator!AE110</f>
        <v>100</v>
      </c>
      <c r="N85" s="205">
        <f>Calculator!AI110</f>
        <v>196</v>
      </c>
      <c r="O85" s="205">
        <f>Calculator!AM110</f>
        <v>1</v>
      </c>
      <c r="S85" s="206">
        <f t="shared" si="3"/>
        <v>0.1</v>
      </c>
    </row>
    <row r="86" spans="2:19">
      <c r="B86" s="207">
        <f t="shared" ca="1" si="2"/>
        <v>42912</v>
      </c>
      <c r="C86" s="208">
        <v>71</v>
      </c>
      <c r="D86" s="209"/>
      <c r="E86" s="210">
        <f>Calculator!S111</f>
        <v>2.0420948616600786E-2</v>
      </c>
      <c r="F86" s="211">
        <f>Calculator!T111</f>
        <v>0.15660000000000024</v>
      </c>
      <c r="G86" s="212">
        <v>0</v>
      </c>
      <c r="H86" s="201">
        <f>Calculator!N111</f>
        <v>1.6242000000000005</v>
      </c>
      <c r="I86" s="202">
        <f>Calculator!AY111</f>
        <v>299</v>
      </c>
      <c r="J86" s="203">
        <f>Calculator!Y111+Calculator!AC111+Calculator!AG111+Calculator!AK111</f>
        <v>6</v>
      </c>
      <c r="K86" s="204">
        <f>Calculator!Z111+Calculator!AD111+Calculator!AH111+Calculator!AL111</f>
        <v>-4</v>
      </c>
      <c r="L86" s="205">
        <f>Calculator!AA111</f>
        <v>0</v>
      </c>
      <c r="M86" s="205">
        <f>Calculator!AE111</f>
        <v>100</v>
      </c>
      <c r="N86" s="205">
        <f>Calculator!AI111</f>
        <v>198</v>
      </c>
      <c r="O86" s="205">
        <f>Calculator!AM111</f>
        <v>1</v>
      </c>
      <c r="S86" s="206">
        <f t="shared" si="3"/>
        <v>0.1</v>
      </c>
    </row>
    <row r="87" spans="2:19">
      <c r="B87" s="207">
        <f t="shared" ca="1" si="2"/>
        <v>42913</v>
      </c>
      <c r="C87" s="208">
        <v>72</v>
      </c>
      <c r="D87" s="209"/>
      <c r="E87" s="210">
        <f>Calculator!S112</f>
        <v>2.0577470355731216E-2</v>
      </c>
      <c r="F87" s="211">
        <f>Calculator!T112</f>
        <v>0.16230000000000022</v>
      </c>
      <c r="G87" s="212">
        <v>0</v>
      </c>
      <c r="H87" s="201">
        <f>Calculator!N112</f>
        <v>1.6458000000000006</v>
      </c>
      <c r="I87" s="202">
        <f>Calculator!AY112</f>
        <v>301</v>
      </c>
      <c r="J87" s="203">
        <f>Calculator!Y112+Calculator!AC112+Calculator!AG112+Calculator!AK112</f>
        <v>6</v>
      </c>
      <c r="K87" s="204">
        <f>Calculator!Z112+Calculator!AD112+Calculator!AH112+Calculator!AL112</f>
        <v>-4</v>
      </c>
      <c r="L87" s="205">
        <f>Calculator!AA112</f>
        <v>0</v>
      </c>
      <c r="M87" s="205">
        <f>Calculator!AE112</f>
        <v>100</v>
      </c>
      <c r="N87" s="205">
        <f>Calculator!AI112</f>
        <v>200</v>
      </c>
      <c r="O87" s="205">
        <f>Calculator!AM112</f>
        <v>1</v>
      </c>
      <c r="S87" s="206">
        <f t="shared" si="3"/>
        <v>0.1</v>
      </c>
    </row>
    <row r="88" spans="2:19">
      <c r="B88" s="207">
        <f t="shared" ca="1" si="2"/>
        <v>42914</v>
      </c>
      <c r="C88" s="208">
        <v>73</v>
      </c>
      <c r="D88" s="209"/>
      <c r="E88" s="210">
        <f>Calculator!S113</f>
        <v>2.0733992094861653E-2</v>
      </c>
      <c r="F88" s="211">
        <f>Calculator!T113</f>
        <v>0.16920000000000024</v>
      </c>
      <c r="G88" s="212">
        <v>0</v>
      </c>
      <c r="H88" s="201">
        <f>Calculator!N113</f>
        <v>1.6674000000000007</v>
      </c>
      <c r="I88" s="202">
        <f>Calculator!AY113</f>
        <v>302</v>
      </c>
      <c r="J88" s="203">
        <f>Calculator!Y113+Calculator!AC113+Calculator!AG113+Calculator!AK113</f>
        <v>6</v>
      </c>
      <c r="K88" s="204">
        <f>Calculator!Z113+Calculator!AD113+Calculator!AH113+Calculator!AL113</f>
        <v>-5</v>
      </c>
      <c r="L88" s="205">
        <f>Calculator!AA113</f>
        <v>0</v>
      </c>
      <c r="M88" s="205">
        <f>Calculator!AE113</f>
        <v>100</v>
      </c>
      <c r="N88" s="205">
        <f>Calculator!AI113</f>
        <v>200</v>
      </c>
      <c r="O88" s="205">
        <f>Calculator!AM113</f>
        <v>2</v>
      </c>
      <c r="S88" s="206">
        <f t="shared" si="3"/>
        <v>0.1</v>
      </c>
    </row>
    <row r="89" spans="2:19">
      <c r="B89" s="207">
        <f t="shared" ca="1" si="2"/>
        <v>42915</v>
      </c>
      <c r="C89" s="208">
        <v>74</v>
      </c>
      <c r="D89" s="209"/>
      <c r="E89" s="210">
        <f>Calculator!S114</f>
        <v>2.0815810276679832E-2</v>
      </c>
      <c r="F89" s="211">
        <f>Calculator!T114</f>
        <v>0.16500000000000023</v>
      </c>
      <c r="G89" s="212">
        <v>0</v>
      </c>
      <c r="H89" s="201">
        <f>Calculator!N114</f>
        <v>1.6854000000000007</v>
      </c>
      <c r="I89" s="202">
        <f>Calculator!AY114</f>
        <v>303</v>
      </c>
      <c r="J89" s="203">
        <f>Calculator!Y114+Calculator!AC114+Calculator!AG114+Calculator!AK114</f>
        <v>5</v>
      </c>
      <c r="K89" s="204">
        <f>Calculator!Z114+Calculator!AD114+Calculator!AH114+Calculator!AL114</f>
        <v>-4</v>
      </c>
      <c r="L89" s="205">
        <f>Calculator!AA114</f>
        <v>0</v>
      </c>
      <c r="M89" s="205">
        <f>Calculator!AE114</f>
        <v>100</v>
      </c>
      <c r="N89" s="205">
        <f>Calculator!AI114</f>
        <v>200</v>
      </c>
      <c r="O89" s="205">
        <f>Calculator!AM114</f>
        <v>3</v>
      </c>
      <c r="S89" s="206">
        <f t="shared" si="3"/>
        <v>0.1</v>
      </c>
    </row>
    <row r="90" spans="2:19">
      <c r="B90" s="207">
        <f t="shared" ca="1" si="2"/>
        <v>42916</v>
      </c>
      <c r="C90" s="208">
        <v>75</v>
      </c>
      <c r="D90" s="209"/>
      <c r="E90" s="210">
        <f>Calculator!S115</f>
        <v>2.0897628458498015E-2</v>
      </c>
      <c r="F90" s="211">
        <f>Calculator!T115</f>
        <v>0.1857000000000002</v>
      </c>
      <c r="G90" s="212">
        <v>0</v>
      </c>
      <c r="H90" s="201">
        <f>Calculator!N115</f>
        <v>1.7070000000000007</v>
      </c>
      <c r="I90" s="202">
        <f>Calculator!AY115</f>
        <v>305</v>
      </c>
      <c r="J90" s="203">
        <f>Calculator!Y115+Calculator!AC115+Calculator!AG115+Calculator!AK115</f>
        <v>6</v>
      </c>
      <c r="K90" s="204">
        <f>Calculator!Z115+Calculator!AD115+Calculator!AH115+Calculator!AL115</f>
        <v>-4</v>
      </c>
      <c r="L90" s="205">
        <f>Calculator!AA115</f>
        <v>0</v>
      </c>
      <c r="M90" s="205">
        <f>Calculator!AE115</f>
        <v>100</v>
      </c>
      <c r="N90" s="205">
        <f>Calculator!AI115</f>
        <v>200</v>
      </c>
      <c r="O90" s="205">
        <f>Calculator!AM115</f>
        <v>5</v>
      </c>
      <c r="S90" s="206">
        <f t="shared" si="3"/>
        <v>0.1</v>
      </c>
    </row>
    <row r="91" spans="2:19">
      <c r="B91" s="207">
        <f t="shared" ca="1" si="2"/>
        <v>42917</v>
      </c>
      <c r="C91" s="208">
        <v>76</v>
      </c>
      <c r="D91" s="209"/>
      <c r="E91" s="210">
        <f>Calculator!S116</f>
        <v>2.1061264822134381E-2</v>
      </c>
      <c r="F91" s="211">
        <f>Calculator!T116</f>
        <v>0.17220000000000019</v>
      </c>
      <c r="G91" s="212">
        <v>0</v>
      </c>
      <c r="H91" s="201">
        <f>Calculator!N116</f>
        <v>1.7286000000000008</v>
      </c>
      <c r="I91" s="202">
        <f>Calculator!AY116</f>
        <v>306</v>
      </c>
      <c r="J91" s="203">
        <f>Calculator!Y116+Calculator!AC116+Calculator!AG116+Calculator!AK116</f>
        <v>6</v>
      </c>
      <c r="K91" s="204">
        <f>Calculator!Z116+Calculator!AD116+Calculator!AH116+Calculator!AL116</f>
        <v>-5</v>
      </c>
      <c r="L91" s="205">
        <f>Calculator!AA116</f>
        <v>0</v>
      </c>
      <c r="M91" s="205">
        <f>Calculator!AE116</f>
        <v>100</v>
      </c>
      <c r="N91" s="205">
        <f>Calculator!AI116</f>
        <v>200</v>
      </c>
      <c r="O91" s="205">
        <f>Calculator!AM116</f>
        <v>6</v>
      </c>
      <c r="S91" s="206">
        <f t="shared" si="3"/>
        <v>0.1</v>
      </c>
    </row>
    <row r="92" spans="2:19">
      <c r="B92" s="207">
        <f t="shared" ca="1" si="2"/>
        <v>42918</v>
      </c>
      <c r="C92" s="208">
        <v>77</v>
      </c>
      <c r="D92" s="209"/>
      <c r="E92" s="210">
        <f>Calculator!S117</f>
        <v>2.1143083003952561E-2</v>
      </c>
      <c r="F92" s="211">
        <f>Calculator!T117</f>
        <v>0.17160000000000017</v>
      </c>
      <c r="G92" s="212">
        <v>0</v>
      </c>
      <c r="H92" s="201">
        <f>Calculator!N117</f>
        <v>1.7502000000000009</v>
      </c>
      <c r="I92" s="202">
        <f>Calculator!AY117</f>
        <v>308</v>
      </c>
      <c r="J92" s="203">
        <f>Calculator!Y117+Calculator!AC117+Calculator!AG117+Calculator!AK117</f>
        <v>6</v>
      </c>
      <c r="K92" s="204">
        <f>Calculator!Z117+Calculator!AD117+Calculator!AH117+Calculator!AL117</f>
        <v>-4</v>
      </c>
      <c r="L92" s="205">
        <f>Calculator!AA117</f>
        <v>0</v>
      </c>
      <c r="M92" s="205">
        <f>Calculator!AE117</f>
        <v>100</v>
      </c>
      <c r="N92" s="205">
        <f>Calculator!AI117</f>
        <v>200</v>
      </c>
      <c r="O92" s="205">
        <f>Calculator!AM117</f>
        <v>8</v>
      </c>
      <c r="S92" s="206">
        <f t="shared" si="3"/>
        <v>0.1</v>
      </c>
    </row>
    <row r="93" spans="2:19">
      <c r="B93" s="207">
        <f t="shared" ca="1" si="2"/>
        <v>42919</v>
      </c>
      <c r="C93" s="208">
        <v>78</v>
      </c>
      <c r="D93" s="209"/>
      <c r="E93" s="210">
        <f>Calculator!S118</f>
        <v>2.1306719367588926E-2</v>
      </c>
      <c r="F93" s="211">
        <f>Calculator!T118</f>
        <v>0.16080000000000022</v>
      </c>
      <c r="G93" s="212">
        <v>0</v>
      </c>
      <c r="H93" s="201">
        <f>Calculator!N118</f>
        <v>1.7718000000000009</v>
      </c>
      <c r="I93" s="202">
        <f>Calculator!AY118</f>
        <v>309</v>
      </c>
      <c r="J93" s="203">
        <f>Calculator!Y118+Calculator!AC118+Calculator!AG118+Calculator!AK118</f>
        <v>6</v>
      </c>
      <c r="K93" s="204">
        <f>Calculator!Z118+Calculator!AD118+Calculator!AH118+Calculator!AL118</f>
        <v>-5</v>
      </c>
      <c r="L93" s="205">
        <f>Calculator!AA118</f>
        <v>0</v>
      </c>
      <c r="M93" s="205">
        <f>Calculator!AE118</f>
        <v>100</v>
      </c>
      <c r="N93" s="205">
        <f>Calculator!AI118</f>
        <v>200</v>
      </c>
      <c r="O93" s="205">
        <f>Calculator!AM118</f>
        <v>9</v>
      </c>
      <c r="S93" s="206">
        <f t="shared" si="3"/>
        <v>0.1</v>
      </c>
    </row>
    <row r="94" spans="2:19">
      <c r="B94" s="207">
        <f t="shared" ca="1" si="2"/>
        <v>42920</v>
      </c>
      <c r="C94" s="208">
        <v>79</v>
      </c>
      <c r="D94" s="209"/>
      <c r="E94" s="210">
        <f>Calculator!S119</f>
        <v>2.1388537549407106E-2</v>
      </c>
      <c r="F94" s="211">
        <f>Calculator!T119</f>
        <v>0.16290000000000018</v>
      </c>
      <c r="G94" s="212">
        <v>0</v>
      </c>
      <c r="H94" s="201">
        <f>Calculator!N119</f>
        <v>1.793400000000001</v>
      </c>
      <c r="I94" s="202">
        <f>Calculator!AY119</f>
        <v>310</v>
      </c>
      <c r="J94" s="203">
        <f>Calculator!Y119+Calculator!AC119+Calculator!AG119+Calculator!AK119</f>
        <v>6</v>
      </c>
      <c r="K94" s="204">
        <f>Calculator!Z119+Calculator!AD119+Calculator!AH119+Calculator!AL119</f>
        <v>-5</v>
      </c>
      <c r="L94" s="205">
        <f>Calculator!AA119</f>
        <v>0</v>
      </c>
      <c r="M94" s="205">
        <f>Calculator!AE119</f>
        <v>100</v>
      </c>
      <c r="N94" s="205">
        <f>Calculator!AI119</f>
        <v>200</v>
      </c>
      <c r="O94" s="205">
        <f>Calculator!AM119</f>
        <v>10</v>
      </c>
      <c r="S94" s="206">
        <f t="shared" si="3"/>
        <v>0.1</v>
      </c>
    </row>
    <row r="95" spans="2:19">
      <c r="B95" s="207">
        <f t="shared" ca="1" si="2"/>
        <v>42921</v>
      </c>
      <c r="C95" s="208">
        <v>80</v>
      </c>
      <c r="D95" s="209"/>
      <c r="E95" s="210">
        <f>Calculator!S120</f>
        <v>2.1470355731225289E-2</v>
      </c>
      <c r="F95" s="211">
        <f>Calculator!T120</f>
        <v>0.16590000000000019</v>
      </c>
      <c r="G95" s="212">
        <v>0</v>
      </c>
      <c r="H95" s="201">
        <f>Calculator!N120</f>
        <v>1.811400000000001</v>
      </c>
      <c r="I95" s="202">
        <f>Calculator!AY120</f>
        <v>311</v>
      </c>
      <c r="J95" s="203">
        <f>Calculator!Y120+Calculator!AC120+Calculator!AG120+Calculator!AK120</f>
        <v>5</v>
      </c>
      <c r="K95" s="204">
        <f>Calculator!Z120+Calculator!AD120+Calculator!AH120+Calculator!AL120</f>
        <v>-4</v>
      </c>
      <c r="L95" s="205">
        <f>Calculator!AA120</f>
        <v>0</v>
      </c>
      <c r="M95" s="205">
        <f>Calculator!AE120</f>
        <v>100</v>
      </c>
      <c r="N95" s="205">
        <f>Calculator!AI120</f>
        <v>200</v>
      </c>
      <c r="O95" s="205">
        <f>Calculator!AM120</f>
        <v>11</v>
      </c>
      <c r="S95" s="206">
        <f t="shared" si="3"/>
        <v>0.1</v>
      </c>
    </row>
    <row r="96" spans="2:19">
      <c r="B96" s="207">
        <f t="shared" ca="1" si="2"/>
        <v>42922</v>
      </c>
      <c r="C96" s="208">
        <v>81</v>
      </c>
      <c r="D96" s="209"/>
      <c r="E96" s="210">
        <f>Calculator!S121</f>
        <v>2.1552173913043472E-2</v>
      </c>
      <c r="F96" s="211">
        <f>Calculator!T121</f>
        <v>0.19380000000000019</v>
      </c>
      <c r="G96" s="212">
        <v>0</v>
      </c>
      <c r="H96" s="201">
        <f>Calculator!N121</f>
        <v>1.8366000000000009</v>
      </c>
      <c r="I96" s="202">
        <f>Calculator!AY121</f>
        <v>313</v>
      </c>
      <c r="J96" s="203">
        <f>Calculator!Y121+Calculator!AC121+Calculator!AG121+Calculator!AK121</f>
        <v>7</v>
      </c>
      <c r="K96" s="204">
        <f>Calculator!Z121+Calculator!AD121+Calculator!AH121+Calculator!AL121</f>
        <v>-5</v>
      </c>
      <c r="L96" s="205">
        <f>Calculator!AA121</f>
        <v>0</v>
      </c>
      <c r="M96" s="205">
        <f>Calculator!AE121</f>
        <v>100</v>
      </c>
      <c r="N96" s="205">
        <f>Calculator!AI121</f>
        <v>200</v>
      </c>
      <c r="O96" s="205">
        <f>Calculator!AM121</f>
        <v>13</v>
      </c>
      <c r="S96" s="206">
        <f t="shared" si="3"/>
        <v>0.1</v>
      </c>
    </row>
    <row r="97" spans="2:19">
      <c r="B97" s="207">
        <f t="shared" ca="1" si="2"/>
        <v>42923</v>
      </c>
      <c r="C97" s="208">
        <v>82</v>
      </c>
      <c r="D97" s="209"/>
      <c r="E97" s="210">
        <f>Calculator!S122</f>
        <v>2.1715810276679834E-2</v>
      </c>
      <c r="F97" s="211">
        <f>Calculator!T122</f>
        <v>0.16350000000000015</v>
      </c>
      <c r="G97" s="212">
        <v>0</v>
      </c>
      <c r="H97" s="201">
        <f>Calculator!N122</f>
        <v>1.858200000000001</v>
      </c>
      <c r="I97" s="202">
        <f>Calculator!AY122</f>
        <v>313</v>
      </c>
      <c r="J97" s="203">
        <f>Calculator!Y122+Calculator!AC122+Calculator!AG122+Calculator!AK122</f>
        <v>6</v>
      </c>
      <c r="K97" s="204">
        <f>Calculator!Z122+Calculator!AD122+Calculator!AH122+Calculator!AL122</f>
        <v>-6</v>
      </c>
      <c r="L97" s="205">
        <f>Calculator!AA122</f>
        <v>0</v>
      </c>
      <c r="M97" s="205">
        <f>Calculator!AE122</f>
        <v>100</v>
      </c>
      <c r="N97" s="205">
        <f>Calculator!AI122</f>
        <v>200</v>
      </c>
      <c r="O97" s="205">
        <f>Calculator!AM122</f>
        <v>13</v>
      </c>
      <c r="S97" s="206">
        <f t="shared" si="3"/>
        <v>0.1</v>
      </c>
    </row>
    <row r="98" spans="2:19">
      <c r="B98" s="207">
        <f t="shared" ca="1" si="2"/>
        <v>42924</v>
      </c>
      <c r="C98" s="208">
        <v>83</v>
      </c>
      <c r="D98" s="209"/>
      <c r="E98" s="210">
        <f>Calculator!S123</f>
        <v>2.1715810276679834E-2</v>
      </c>
      <c r="F98" s="211">
        <f>Calculator!T123</f>
        <v>0.18120000000000014</v>
      </c>
      <c r="G98" s="212">
        <v>0</v>
      </c>
      <c r="H98" s="201">
        <f>Calculator!N123</f>
        <v>1.879800000000001</v>
      </c>
      <c r="I98" s="202">
        <f>Calculator!AY123</f>
        <v>314</v>
      </c>
      <c r="J98" s="203">
        <f>Calculator!Y123+Calculator!AC123+Calculator!AG123+Calculator!AK123</f>
        <v>6</v>
      </c>
      <c r="K98" s="204">
        <f>Calculator!Z123+Calculator!AD123+Calculator!AH123+Calculator!AL123</f>
        <v>-5</v>
      </c>
      <c r="L98" s="205">
        <f>Calculator!AA123</f>
        <v>0</v>
      </c>
      <c r="M98" s="205">
        <f>Calculator!AE123</f>
        <v>100</v>
      </c>
      <c r="N98" s="205">
        <f>Calculator!AI123</f>
        <v>200</v>
      </c>
      <c r="O98" s="205">
        <f>Calculator!AM123</f>
        <v>14</v>
      </c>
      <c r="S98" s="206">
        <f t="shared" si="3"/>
        <v>0.1</v>
      </c>
    </row>
    <row r="99" spans="2:19">
      <c r="B99" s="207">
        <f t="shared" ca="1" si="2"/>
        <v>42925</v>
      </c>
      <c r="C99" s="208">
        <v>84</v>
      </c>
      <c r="D99" s="209"/>
      <c r="E99" s="210">
        <f>Calculator!S124</f>
        <v>2.1797628458498017E-2</v>
      </c>
      <c r="F99" s="211">
        <f>Calculator!T124</f>
        <v>0.18780000000000011</v>
      </c>
      <c r="G99" s="212">
        <v>0</v>
      </c>
      <c r="H99" s="201">
        <f>Calculator!N124</f>
        <v>1.9014000000000011</v>
      </c>
      <c r="I99" s="202">
        <f>Calculator!AY124</f>
        <v>315</v>
      </c>
      <c r="J99" s="203">
        <f>Calculator!Y124+Calculator!AC124+Calculator!AG124+Calculator!AK124</f>
        <v>6</v>
      </c>
      <c r="K99" s="204">
        <f>Calculator!Z124+Calculator!AD124+Calculator!AH124+Calculator!AL124</f>
        <v>-5</v>
      </c>
      <c r="L99" s="205">
        <f>Calculator!AA124</f>
        <v>0</v>
      </c>
      <c r="M99" s="205">
        <f>Calculator!AE124</f>
        <v>100</v>
      </c>
      <c r="N99" s="205">
        <f>Calculator!AI124</f>
        <v>200</v>
      </c>
      <c r="O99" s="205">
        <f>Calculator!AM124</f>
        <v>15</v>
      </c>
      <c r="S99" s="206">
        <f t="shared" si="3"/>
        <v>0.1</v>
      </c>
    </row>
    <row r="100" spans="2:19">
      <c r="B100" s="207">
        <f t="shared" ca="1" si="2"/>
        <v>42926</v>
      </c>
      <c r="C100" s="208">
        <v>85</v>
      </c>
      <c r="D100" s="209"/>
      <c r="E100" s="210">
        <f>Calculator!S125</f>
        <v>2.18794466403162E-2</v>
      </c>
      <c r="F100" s="211">
        <f>Calculator!T125</f>
        <v>0.19530000000000006</v>
      </c>
      <c r="G100" s="212">
        <v>0</v>
      </c>
      <c r="H100" s="201">
        <f>Calculator!N125</f>
        <v>1.926600000000001</v>
      </c>
      <c r="I100" s="202">
        <f>Calculator!AY125</f>
        <v>316</v>
      </c>
      <c r="J100" s="203">
        <f>Calculator!Y125+Calculator!AC125+Calculator!AG125+Calculator!AK125</f>
        <v>7</v>
      </c>
      <c r="K100" s="204">
        <f>Calculator!Z125+Calculator!AD125+Calculator!AH125+Calculator!AL125</f>
        <v>-6</v>
      </c>
      <c r="L100" s="205">
        <f>Calculator!AA125</f>
        <v>0</v>
      </c>
      <c r="M100" s="205">
        <f>Calculator!AE125</f>
        <v>100</v>
      </c>
      <c r="N100" s="205">
        <f>Calculator!AI125</f>
        <v>200</v>
      </c>
      <c r="O100" s="205">
        <f>Calculator!AM125</f>
        <v>16</v>
      </c>
      <c r="S100" s="206">
        <f t="shared" si="3"/>
        <v>0.1</v>
      </c>
    </row>
    <row r="101" spans="2:19">
      <c r="B101" s="207">
        <f t="shared" ca="1" si="2"/>
        <v>42927</v>
      </c>
      <c r="C101" s="208">
        <v>86</v>
      </c>
      <c r="D101" s="209"/>
      <c r="E101" s="210">
        <f>Calculator!S126</f>
        <v>2.1961264822134379E-2</v>
      </c>
      <c r="F101" s="211">
        <f>Calculator!T126</f>
        <v>0.1797</v>
      </c>
      <c r="G101" s="212">
        <v>0</v>
      </c>
      <c r="H101" s="201">
        <f>Calculator!N126</f>
        <v>1.948200000000001</v>
      </c>
      <c r="I101" s="202">
        <f>Calculator!AY126</f>
        <v>316</v>
      </c>
      <c r="J101" s="203">
        <f>Calculator!Y126+Calculator!AC126+Calculator!AG126+Calculator!AK126</f>
        <v>6</v>
      </c>
      <c r="K101" s="204">
        <f>Calculator!Z126+Calculator!AD126+Calculator!AH126+Calculator!AL126</f>
        <v>-6</v>
      </c>
      <c r="L101" s="205">
        <f>Calculator!AA126</f>
        <v>0</v>
      </c>
      <c r="M101" s="205">
        <f>Calculator!AE126</f>
        <v>100</v>
      </c>
      <c r="N101" s="205">
        <f>Calculator!AI126</f>
        <v>200</v>
      </c>
      <c r="O101" s="205">
        <f>Calculator!AM126</f>
        <v>16</v>
      </c>
      <c r="S101" s="206">
        <f t="shared" si="3"/>
        <v>0.1</v>
      </c>
    </row>
    <row r="102" spans="2:19">
      <c r="B102" s="207">
        <f t="shared" ca="1" si="2"/>
        <v>42928</v>
      </c>
      <c r="C102" s="208">
        <v>87</v>
      </c>
      <c r="D102" s="209"/>
      <c r="E102" s="210">
        <f>Calculator!S127</f>
        <v>2.1961264822134379E-2</v>
      </c>
      <c r="F102" s="211">
        <f>Calculator!T127</f>
        <v>0.20009999999999994</v>
      </c>
      <c r="G102" s="212">
        <v>0</v>
      </c>
      <c r="H102" s="201">
        <f>Calculator!N127</f>
        <v>1.9734000000000009</v>
      </c>
      <c r="I102" s="202">
        <f>Calculator!AY127</f>
        <v>318</v>
      </c>
      <c r="J102" s="203">
        <f>Calculator!Y127+Calculator!AC127+Calculator!AG127+Calculator!AK127</f>
        <v>7</v>
      </c>
      <c r="K102" s="204">
        <f>Calculator!Z127+Calculator!AD127+Calculator!AH127+Calculator!AL127</f>
        <v>-5</v>
      </c>
      <c r="L102" s="205">
        <f>Calculator!AA127</f>
        <v>0</v>
      </c>
      <c r="M102" s="205">
        <f>Calculator!AE127</f>
        <v>100</v>
      </c>
      <c r="N102" s="205">
        <f>Calculator!AI127</f>
        <v>200</v>
      </c>
      <c r="O102" s="205">
        <f>Calculator!AM127</f>
        <v>18</v>
      </c>
      <c r="S102" s="206">
        <f t="shared" si="3"/>
        <v>0.1</v>
      </c>
    </row>
    <row r="103" spans="2:19">
      <c r="B103" s="207">
        <f t="shared" ca="1" si="2"/>
        <v>42929</v>
      </c>
      <c r="C103" s="208">
        <v>88</v>
      </c>
      <c r="D103" s="209"/>
      <c r="E103" s="210">
        <f>Calculator!S128</f>
        <v>2.2124901185770745E-2</v>
      </c>
      <c r="F103" s="211">
        <f>Calculator!T128</f>
        <v>0.17429999999999995</v>
      </c>
      <c r="G103" s="212">
        <v>0</v>
      </c>
      <c r="H103" s="201">
        <f>Calculator!N128</f>
        <v>1.995000000000001</v>
      </c>
      <c r="I103" s="202">
        <f>Calculator!AY128</f>
        <v>318</v>
      </c>
      <c r="J103" s="203">
        <f>Calculator!Y128+Calculator!AC128+Calculator!AG128+Calculator!AK128</f>
        <v>6</v>
      </c>
      <c r="K103" s="204">
        <f>Calculator!Z128+Calculator!AD128+Calculator!AH128+Calculator!AL128</f>
        <v>-6</v>
      </c>
      <c r="L103" s="205">
        <f>Calculator!AA128</f>
        <v>0</v>
      </c>
      <c r="M103" s="205">
        <f>Calculator!AE128</f>
        <v>100</v>
      </c>
      <c r="N103" s="205">
        <f>Calculator!AI128</f>
        <v>200</v>
      </c>
      <c r="O103" s="205">
        <f>Calculator!AM128</f>
        <v>18</v>
      </c>
      <c r="S103" s="206">
        <f t="shared" si="3"/>
        <v>0.1</v>
      </c>
    </row>
    <row r="104" spans="2:19">
      <c r="B104" s="207">
        <f t="shared" ca="1" si="2"/>
        <v>42930</v>
      </c>
      <c r="C104" s="208">
        <v>89</v>
      </c>
      <c r="D104" s="209"/>
      <c r="E104" s="210">
        <f>Calculator!S129</f>
        <v>2.2124901185770745E-2</v>
      </c>
      <c r="F104" s="211">
        <f>Calculator!T129</f>
        <v>0.1964999999999999</v>
      </c>
      <c r="G104" s="212">
        <v>0</v>
      </c>
      <c r="H104" s="201">
        <f>Calculator!N129</f>
        <v>2.0202000000000009</v>
      </c>
      <c r="I104" s="202">
        <f>Calculator!AY129</f>
        <v>318</v>
      </c>
      <c r="J104" s="203">
        <f>Calculator!Y129+Calculator!AC129+Calculator!AG129+Calculator!AK129</f>
        <v>7</v>
      </c>
      <c r="K104" s="204">
        <f>Calculator!Z129+Calculator!AD129+Calculator!AH129+Calculator!AL129</f>
        <v>-7</v>
      </c>
      <c r="L104" s="205">
        <f>Calculator!AA129</f>
        <v>0</v>
      </c>
      <c r="M104" s="205">
        <f>Calculator!AE129</f>
        <v>100</v>
      </c>
      <c r="N104" s="205">
        <f>Calculator!AI129</f>
        <v>200</v>
      </c>
      <c r="O104" s="205">
        <f>Calculator!AM129</f>
        <v>18</v>
      </c>
      <c r="S104" s="206">
        <f t="shared" si="3"/>
        <v>0.1</v>
      </c>
    </row>
    <row r="105" spans="2:19">
      <c r="B105" s="207">
        <f t="shared" ca="1" si="2"/>
        <v>42931</v>
      </c>
      <c r="C105" s="208">
        <v>90</v>
      </c>
      <c r="D105" s="209"/>
      <c r="E105" s="210">
        <f>Calculator!S130</f>
        <v>2.2124901185770745E-2</v>
      </c>
      <c r="F105" s="211">
        <f>Calculator!T130</f>
        <v>0.18269999999999989</v>
      </c>
      <c r="G105" s="212">
        <v>0</v>
      </c>
      <c r="H105" s="201">
        <f>Calculator!N130</f>
        <v>2.0454000000000008</v>
      </c>
      <c r="I105" s="202">
        <f>Calculator!AY130</f>
        <v>318</v>
      </c>
      <c r="J105" s="203">
        <f>Calculator!Y130+Calculator!AC130+Calculator!AG130+Calculator!AK130</f>
        <v>7</v>
      </c>
      <c r="K105" s="204">
        <f>Calculator!Z130+Calculator!AD130+Calculator!AH130+Calculator!AL130</f>
        <v>-7</v>
      </c>
      <c r="L105" s="205">
        <f>Calculator!AA130</f>
        <v>0</v>
      </c>
      <c r="M105" s="205">
        <f>Calculator!AE130</f>
        <v>100</v>
      </c>
      <c r="N105" s="205">
        <f>Calculator!AI130</f>
        <v>200</v>
      </c>
      <c r="O105" s="205">
        <f>Calculator!AM130</f>
        <v>18</v>
      </c>
      <c r="S105" s="206">
        <f t="shared" si="3"/>
        <v>0.1</v>
      </c>
    </row>
    <row r="106" spans="2:19">
      <c r="B106" s="207">
        <f t="shared" ca="1" si="2"/>
        <v>42932</v>
      </c>
      <c r="C106" s="208">
        <v>91</v>
      </c>
      <c r="D106" s="209"/>
      <c r="E106" s="210">
        <f>Calculator!S131</f>
        <v>2.2124901185770745E-2</v>
      </c>
      <c r="F106" s="211">
        <f>Calculator!T131</f>
        <v>0.18089999999999987</v>
      </c>
      <c r="G106" s="212">
        <v>0</v>
      </c>
      <c r="H106" s="201">
        <f>Calculator!N131</f>
        <v>2.0670000000000006</v>
      </c>
      <c r="I106" s="202">
        <f>Calculator!AY131</f>
        <v>319</v>
      </c>
      <c r="J106" s="203">
        <f>Calculator!Y131+Calculator!AC131+Calculator!AG131+Calculator!AK131</f>
        <v>6</v>
      </c>
      <c r="K106" s="204">
        <f>Calculator!Z131+Calculator!AD131+Calculator!AH131+Calculator!AL131</f>
        <v>-5</v>
      </c>
      <c r="L106" s="205">
        <f>Calculator!AA131</f>
        <v>0</v>
      </c>
      <c r="M106" s="205">
        <f>Calculator!AE131</f>
        <v>100</v>
      </c>
      <c r="N106" s="205">
        <f>Calculator!AI131</f>
        <v>200</v>
      </c>
      <c r="O106" s="205">
        <f>Calculator!AM131</f>
        <v>19</v>
      </c>
      <c r="S106" s="206">
        <f t="shared" si="3"/>
        <v>0.1</v>
      </c>
    </row>
    <row r="107" spans="2:19">
      <c r="B107" s="207">
        <f t="shared" ca="1" si="2"/>
        <v>42933</v>
      </c>
      <c r="C107" s="208">
        <v>92</v>
      </c>
      <c r="D107" s="209"/>
      <c r="E107" s="210">
        <f>Calculator!S132</f>
        <v>2.2206719367588924E-2</v>
      </c>
      <c r="F107" s="211">
        <f>Calculator!T132</f>
        <v>0.19199999999999987</v>
      </c>
      <c r="G107" s="212">
        <v>0</v>
      </c>
      <c r="H107" s="201">
        <f>Calculator!N132</f>
        <v>2.0922000000000005</v>
      </c>
      <c r="I107" s="202">
        <f>Calculator!AY132</f>
        <v>320</v>
      </c>
      <c r="J107" s="203">
        <f>Calculator!Y132+Calculator!AC132+Calculator!AG132+Calculator!AK132</f>
        <v>7</v>
      </c>
      <c r="K107" s="204">
        <f>Calculator!Z132+Calculator!AD132+Calculator!AH132+Calculator!AL132</f>
        <v>-6</v>
      </c>
      <c r="L107" s="205">
        <f>Calculator!AA132</f>
        <v>0</v>
      </c>
      <c r="M107" s="205">
        <f>Calculator!AE132</f>
        <v>100</v>
      </c>
      <c r="N107" s="205">
        <f>Calculator!AI132</f>
        <v>200</v>
      </c>
      <c r="O107" s="205">
        <f>Calculator!AM132</f>
        <v>20</v>
      </c>
      <c r="S107" s="206">
        <f t="shared" si="3"/>
        <v>0.1</v>
      </c>
    </row>
    <row r="108" spans="2:19">
      <c r="B108" s="207">
        <f t="shared" ca="1" si="2"/>
        <v>42934</v>
      </c>
      <c r="C108" s="208">
        <v>93</v>
      </c>
      <c r="D108" s="209"/>
      <c r="E108" s="210">
        <f>Calculator!S133</f>
        <v>2.2288537549407107E-2</v>
      </c>
      <c r="F108" s="211">
        <f>Calculator!T133</f>
        <v>0.17999999999999985</v>
      </c>
      <c r="G108" s="212">
        <v>0</v>
      </c>
      <c r="H108" s="201">
        <f>Calculator!N133</f>
        <v>2.1138000000000003</v>
      </c>
      <c r="I108" s="202">
        <f>Calculator!AY133</f>
        <v>320</v>
      </c>
      <c r="J108" s="203">
        <f>Calculator!Y133+Calculator!AC133+Calculator!AG133+Calculator!AK133</f>
        <v>6</v>
      </c>
      <c r="K108" s="204">
        <f>Calculator!Z133+Calculator!AD133+Calculator!AH133+Calculator!AL133</f>
        <v>-6</v>
      </c>
      <c r="L108" s="205">
        <f>Calculator!AA133</f>
        <v>0</v>
      </c>
      <c r="M108" s="205">
        <f>Calculator!AE133</f>
        <v>100</v>
      </c>
      <c r="N108" s="205">
        <f>Calculator!AI133</f>
        <v>200</v>
      </c>
      <c r="O108" s="205">
        <f>Calculator!AM133</f>
        <v>20</v>
      </c>
      <c r="S108" s="206">
        <f t="shared" si="3"/>
        <v>0.1</v>
      </c>
    </row>
    <row r="109" spans="2:19">
      <c r="B109" s="207">
        <f t="shared" ca="1" si="2"/>
        <v>42935</v>
      </c>
      <c r="C109" s="208">
        <v>94</v>
      </c>
      <c r="D109" s="209"/>
      <c r="E109" s="210">
        <f>Calculator!S134</f>
        <v>2.2288537549407107E-2</v>
      </c>
      <c r="F109" s="211">
        <f>Calculator!T134</f>
        <v>0.20399999999999985</v>
      </c>
      <c r="G109" s="212">
        <v>0</v>
      </c>
      <c r="H109" s="201">
        <f>Calculator!N134</f>
        <v>2.1318000000000001</v>
      </c>
      <c r="I109" s="202">
        <f>Calculator!AY134</f>
        <v>325</v>
      </c>
      <c r="J109" s="203">
        <f>Calculator!Y134+Calculator!AC134+Calculator!AG134+Calculator!AK134</f>
        <v>5</v>
      </c>
      <c r="K109" s="204">
        <f>Calculator!Z134+Calculator!AD134+Calculator!AH134+Calculator!AL134</f>
        <v>0</v>
      </c>
      <c r="L109" s="205">
        <f>Calculator!AA134</f>
        <v>0</v>
      </c>
      <c r="M109" s="205">
        <f>Calculator!AE134</f>
        <v>100</v>
      </c>
      <c r="N109" s="205">
        <f>Calculator!AI134</f>
        <v>200</v>
      </c>
      <c r="O109" s="205">
        <f>Calculator!AM134</f>
        <v>25</v>
      </c>
      <c r="S109" s="206">
        <f t="shared" si="3"/>
        <v>0.1</v>
      </c>
    </row>
    <row r="110" spans="2:19">
      <c r="B110" s="207">
        <f t="shared" ca="1" si="2"/>
        <v>42936</v>
      </c>
      <c r="C110" s="208">
        <v>95</v>
      </c>
      <c r="D110" s="209"/>
      <c r="E110" s="210">
        <f>Calculator!S135</f>
        <v>2.2697628458498018E-2</v>
      </c>
      <c r="F110" s="211">
        <f>Calculator!T135</f>
        <v>0.19649999999999984</v>
      </c>
      <c r="G110" s="212">
        <v>0</v>
      </c>
      <c r="H110" s="201">
        <f>Calculator!N135</f>
        <v>2.1497999999999999</v>
      </c>
      <c r="I110" s="202">
        <f>Calculator!AY135</f>
        <v>330</v>
      </c>
      <c r="J110" s="203">
        <f>Calculator!Y135+Calculator!AC135+Calculator!AG135+Calculator!AK135</f>
        <v>5</v>
      </c>
      <c r="K110" s="204">
        <f>Calculator!Z135+Calculator!AD135+Calculator!AH135+Calculator!AL135</f>
        <v>0</v>
      </c>
      <c r="L110" s="205">
        <f>Calculator!AA135</f>
        <v>0</v>
      </c>
      <c r="M110" s="205">
        <f>Calculator!AE135</f>
        <v>100</v>
      </c>
      <c r="N110" s="205">
        <f>Calculator!AI135</f>
        <v>200</v>
      </c>
      <c r="O110" s="205">
        <f>Calculator!AM135</f>
        <v>30</v>
      </c>
      <c r="S110" s="206">
        <f t="shared" si="3"/>
        <v>0.1</v>
      </c>
    </row>
    <row r="111" spans="2:19">
      <c r="B111" s="207">
        <f t="shared" ca="1" si="2"/>
        <v>42937</v>
      </c>
      <c r="C111" s="208">
        <v>96</v>
      </c>
      <c r="D111" s="209"/>
      <c r="E111" s="210">
        <f>Calculator!S136</f>
        <v>2.3106719367588926E-2</v>
      </c>
      <c r="F111" s="211">
        <f>Calculator!T136</f>
        <v>0.19349999999999984</v>
      </c>
      <c r="G111" s="212">
        <v>0</v>
      </c>
      <c r="H111" s="201">
        <f>Calculator!N136</f>
        <v>2.1833999999999998</v>
      </c>
      <c r="I111" s="202">
        <f>Calculator!AY136</f>
        <v>330</v>
      </c>
      <c r="J111" s="203">
        <f>Calculator!Y136+Calculator!AC136+Calculator!AG136+Calculator!AK136</f>
        <v>14</v>
      </c>
      <c r="K111" s="204">
        <f>Calculator!Z136+Calculator!AD136+Calculator!AH136+Calculator!AL136</f>
        <v>-14</v>
      </c>
      <c r="L111" s="205">
        <f>Calculator!AA136</f>
        <v>0</v>
      </c>
      <c r="M111" s="205">
        <f>Calculator!AE136</f>
        <v>100</v>
      </c>
      <c r="N111" s="205">
        <f>Calculator!AI136</f>
        <v>200</v>
      </c>
      <c r="O111" s="205">
        <f>Calculator!AM136</f>
        <v>30</v>
      </c>
      <c r="S111" s="206">
        <f t="shared" si="3"/>
        <v>0.1</v>
      </c>
    </row>
    <row r="112" spans="2:19">
      <c r="B112" s="207">
        <f t="shared" ca="1" si="2"/>
        <v>42938</v>
      </c>
      <c r="C112" s="208">
        <v>97</v>
      </c>
      <c r="D112" s="209"/>
      <c r="E112" s="210">
        <f>Calculator!S137</f>
        <v>2.3106719367588926E-2</v>
      </c>
      <c r="F112" s="211">
        <f>Calculator!T137</f>
        <v>0.20249999999999982</v>
      </c>
      <c r="G112" s="212">
        <v>0</v>
      </c>
      <c r="H112" s="201">
        <f>Calculator!N137</f>
        <v>2.2145999999999999</v>
      </c>
      <c r="I112" s="202">
        <f>Calculator!AY137</f>
        <v>332</v>
      </c>
      <c r="J112" s="203">
        <f>Calculator!Y137+Calculator!AC137+Calculator!AG137+Calculator!AK137</f>
        <v>12</v>
      </c>
      <c r="K112" s="204">
        <f>Calculator!Z137+Calculator!AD137+Calculator!AH137+Calculator!AL137</f>
        <v>-10</v>
      </c>
      <c r="L112" s="205">
        <f>Calculator!AA137</f>
        <v>0</v>
      </c>
      <c r="M112" s="205">
        <f>Calculator!AE137</f>
        <v>100</v>
      </c>
      <c r="N112" s="205">
        <f>Calculator!AI137</f>
        <v>200</v>
      </c>
      <c r="O112" s="205">
        <f>Calculator!AM137</f>
        <v>32</v>
      </c>
      <c r="S112" s="206">
        <f t="shared" si="3"/>
        <v>0.1</v>
      </c>
    </row>
    <row r="113" spans="2:19">
      <c r="B113" s="207">
        <f t="shared" ca="1" si="2"/>
        <v>42939</v>
      </c>
      <c r="C113" s="208">
        <v>98</v>
      </c>
      <c r="D113" s="209"/>
      <c r="E113" s="210">
        <f>Calculator!S138</f>
        <v>2.3270355731225292E-2</v>
      </c>
      <c r="F113" s="211">
        <f>Calculator!T138</f>
        <v>0.1892999999999998</v>
      </c>
      <c r="G113" s="212">
        <v>0</v>
      </c>
      <c r="H113" s="201">
        <f>Calculator!N138</f>
        <v>2.2445999999999997</v>
      </c>
      <c r="I113" s="202">
        <f>Calculator!AY138</f>
        <v>333</v>
      </c>
      <c r="J113" s="203">
        <f>Calculator!Y138+Calculator!AC138+Calculator!AG138+Calculator!AK138</f>
        <v>12</v>
      </c>
      <c r="K113" s="204">
        <f>Calculator!Z138+Calculator!AD138+Calculator!AH138+Calculator!AL138</f>
        <v>-11</v>
      </c>
      <c r="L113" s="205">
        <f>Calculator!AA138</f>
        <v>0</v>
      </c>
      <c r="M113" s="205">
        <f>Calculator!AE138</f>
        <v>100</v>
      </c>
      <c r="N113" s="205">
        <f>Calculator!AI138</f>
        <v>200</v>
      </c>
      <c r="O113" s="205">
        <f>Calculator!AM138</f>
        <v>33</v>
      </c>
      <c r="S113" s="206">
        <f t="shared" si="3"/>
        <v>0.1</v>
      </c>
    </row>
    <row r="114" spans="2:19">
      <c r="B114" s="207">
        <f t="shared" ca="1" si="2"/>
        <v>42940</v>
      </c>
      <c r="C114" s="208">
        <v>99</v>
      </c>
      <c r="D114" s="209"/>
      <c r="E114" s="210">
        <f>Calculator!S139</f>
        <v>2.3352173913043471E-2</v>
      </c>
      <c r="F114" s="211">
        <f>Calculator!T139</f>
        <v>0.20099999999999976</v>
      </c>
      <c r="G114" s="212">
        <v>0</v>
      </c>
      <c r="H114" s="201">
        <f>Calculator!N139</f>
        <v>2.2757999999999998</v>
      </c>
      <c r="I114" s="202">
        <f>Calculator!AY139</f>
        <v>335</v>
      </c>
      <c r="J114" s="203">
        <f>Calculator!Y139+Calculator!AC139+Calculator!AG139+Calculator!AK139</f>
        <v>12</v>
      </c>
      <c r="K114" s="204">
        <f>Calculator!Z139+Calculator!AD139+Calculator!AH139+Calculator!AL139</f>
        <v>-10</v>
      </c>
      <c r="L114" s="205">
        <f>Calculator!AA139</f>
        <v>0</v>
      </c>
      <c r="M114" s="205">
        <f>Calculator!AE139</f>
        <v>100</v>
      </c>
      <c r="N114" s="205">
        <f>Calculator!AI139</f>
        <v>200</v>
      </c>
      <c r="O114" s="205">
        <f>Calculator!AM139</f>
        <v>35</v>
      </c>
      <c r="S114" s="206">
        <f t="shared" si="3"/>
        <v>0.1</v>
      </c>
    </row>
    <row r="115" spans="2:19">
      <c r="B115" s="207">
        <f t="shared" ca="1" si="2"/>
        <v>42941</v>
      </c>
      <c r="C115" s="208">
        <v>100</v>
      </c>
      <c r="D115" s="209"/>
      <c r="E115" s="210">
        <f>Calculator!S140</f>
        <v>2.3515810276679837E-2</v>
      </c>
      <c r="F115" s="211">
        <f>Calculator!T140</f>
        <v>0.19049999999999973</v>
      </c>
      <c r="G115" s="212">
        <v>0</v>
      </c>
      <c r="H115" s="201">
        <f>Calculator!N140</f>
        <v>2.3033999999999999</v>
      </c>
      <c r="I115" s="202">
        <f>Calculator!AY140</f>
        <v>336</v>
      </c>
      <c r="J115" s="203">
        <f>Calculator!Y140+Calculator!AC140+Calculator!AG140+Calculator!AK140</f>
        <v>11</v>
      </c>
      <c r="K115" s="204">
        <f>Calculator!Z140+Calculator!AD140+Calculator!AH140+Calculator!AL140</f>
        <v>-10</v>
      </c>
      <c r="L115" s="205">
        <f>Calculator!AA140</f>
        <v>0</v>
      </c>
      <c r="M115" s="205">
        <f>Calculator!AE140</f>
        <v>100</v>
      </c>
      <c r="N115" s="205">
        <f>Calculator!AI140</f>
        <v>200</v>
      </c>
      <c r="O115" s="205">
        <f>Calculator!AM140</f>
        <v>36</v>
      </c>
      <c r="S115" s="206">
        <f t="shared" si="3"/>
        <v>0.1</v>
      </c>
    </row>
    <row r="116" spans="2:19">
      <c r="B116" s="207">
        <f t="shared" ca="1" si="2"/>
        <v>42942</v>
      </c>
      <c r="C116" s="208">
        <v>101</v>
      </c>
      <c r="D116" s="209"/>
      <c r="E116" s="210">
        <f>Calculator!S141</f>
        <v>2.359762845849802E-2</v>
      </c>
      <c r="F116" s="211">
        <f>Calculator!T141</f>
        <v>0.21689999999999973</v>
      </c>
      <c r="G116" s="212">
        <v>0</v>
      </c>
      <c r="H116" s="201">
        <f>Calculator!N141</f>
        <v>2.3346</v>
      </c>
      <c r="I116" s="202">
        <f>Calculator!AY141</f>
        <v>338</v>
      </c>
      <c r="J116" s="203">
        <f>Calculator!Y141+Calculator!AC141+Calculator!AG141+Calculator!AK141</f>
        <v>12</v>
      </c>
      <c r="K116" s="204">
        <f>Calculator!Z141+Calculator!AD141+Calculator!AH141+Calculator!AL141</f>
        <v>-10</v>
      </c>
      <c r="L116" s="205">
        <f>Calculator!AA141</f>
        <v>0</v>
      </c>
      <c r="M116" s="205">
        <f>Calculator!AE141</f>
        <v>100</v>
      </c>
      <c r="N116" s="205">
        <f>Calculator!AI141</f>
        <v>200</v>
      </c>
      <c r="O116" s="205">
        <f>Calculator!AM141</f>
        <v>38</v>
      </c>
      <c r="S116" s="206">
        <f t="shared" si="3"/>
        <v>0.1</v>
      </c>
    </row>
    <row r="117" spans="2:19">
      <c r="B117" s="207">
        <f t="shared" ca="1" si="2"/>
        <v>42943</v>
      </c>
      <c r="C117" s="208">
        <v>102</v>
      </c>
      <c r="D117" s="209"/>
      <c r="E117" s="210">
        <f>Calculator!S142</f>
        <v>2.3761264822134382E-2</v>
      </c>
      <c r="F117" s="211">
        <f>Calculator!T142</f>
        <v>0.20909999999999973</v>
      </c>
      <c r="G117" s="212">
        <v>0</v>
      </c>
      <c r="H117" s="201">
        <f>Calculator!N142</f>
        <v>2.3658000000000001</v>
      </c>
      <c r="I117" s="202">
        <f>Calculator!AY142</f>
        <v>340</v>
      </c>
      <c r="J117" s="203">
        <f>Calculator!Y142+Calculator!AC142+Calculator!AG142+Calculator!AK142</f>
        <v>12</v>
      </c>
      <c r="K117" s="204">
        <f>Calculator!Z142+Calculator!AD142+Calculator!AH142+Calculator!AL142</f>
        <v>-10</v>
      </c>
      <c r="L117" s="205">
        <f>Calculator!AA142</f>
        <v>0</v>
      </c>
      <c r="M117" s="205">
        <f>Calculator!AE142</f>
        <v>100</v>
      </c>
      <c r="N117" s="205">
        <f>Calculator!AI142</f>
        <v>200</v>
      </c>
      <c r="O117" s="205">
        <f>Calculator!AM142</f>
        <v>40</v>
      </c>
      <c r="S117" s="206">
        <f t="shared" si="3"/>
        <v>0.1</v>
      </c>
    </row>
    <row r="118" spans="2:19">
      <c r="B118" s="207">
        <f t="shared" ca="1" si="2"/>
        <v>42944</v>
      </c>
      <c r="C118" s="208">
        <v>103</v>
      </c>
      <c r="D118" s="209"/>
      <c r="E118" s="210">
        <f>Calculator!S143</f>
        <v>2.3924901185770744E-2</v>
      </c>
      <c r="F118" s="211">
        <f>Calculator!T143</f>
        <v>0.20309999999999973</v>
      </c>
      <c r="G118" s="212">
        <v>0</v>
      </c>
      <c r="H118" s="201">
        <f>Calculator!N143</f>
        <v>2.4006000000000003</v>
      </c>
      <c r="I118" s="202">
        <f>Calculator!AY143</f>
        <v>340</v>
      </c>
      <c r="J118" s="203">
        <f>Calculator!Y143+Calculator!AC143+Calculator!AG143+Calculator!AK143</f>
        <v>13</v>
      </c>
      <c r="K118" s="204">
        <f>Calculator!Z143+Calculator!AD143+Calculator!AH143+Calculator!AL143</f>
        <v>-13</v>
      </c>
      <c r="L118" s="205">
        <f>Calculator!AA143</f>
        <v>0</v>
      </c>
      <c r="M118" s="205">
        <f>Calculator!AE143</f>
        <v>100</v>
      </c>
      <c r="N118" s="205">
        <f>Calculator!AI143</f>
        <v>200</v>
      </c>
      <c r="O118" s="205">
        <f>Calculator!AM143</f>
        <v>40</v>
      </c>
      <c r="S118" s="206">
        <f t="shared" si="3"/>
        <v>0.1</v>
      </c>
    </row>
    <row r="119" spans="2:19">
      <c r="B119" s="207">
        <f t="shared" ca="1" si="2"/>
        <v>42945</v>
      </c>
      <c r="C119" s="208">
        <v>104</v>
      </c>
      <c r="D119" s="209"/>
      <c r="E119" s="210">
        <f>Calculator!S144</f>
        <v>2.3924901185770744E-2</v>
      </c>
      <c r="F119" s="211">
        <f>Calculator!T144</f>
        <v>0.19709999999999972</v>
      </c>
      <c r="G119" s="212">
        <v>0</v>
      </c>
      <c r="H119" s="201">
        <f>Calculator!N144</f>
        <v>2.4342000000000001</v>
      </c>
      <c r="I119" s="202">
        <f>Calculator!AY144</f>
        <v>337</v>
      </c>
      <c r="J119" s="203">
        <f>Calculator!Y144+Calculator!AC144+Calculator!AG144+Calculator!AK144</f>
        <v>13</v>
      </c>
      <c r="K119" s="204">
        <f>Calculator!Z144+Calculator!AD144+Calculator!AH144+Calculator!AL144</f>
        <v>-16</v>
      </c>
      <c r="L119" s="205">
        <f>Calculator!AA144</f>
        <v>0</v>
      </c>
      <c r="M119" s="205">
        <f>Calculator!AE144</f>
        <v>100</v>
      </c>
      <c r="N119" s="205">
        <f>Calculator!AI144</f>
        <v>197</v>
      </c>
      <c r="O119" s="205">
        <f>Calculator!AM144</f>
        <v>40</v>
      </c>
      <c r="S119" s="206">
        <f t="shared" si="3"/>
        <v>0.1</v>
      </c>
    </row>
    <row r="120" spans="2:19">
      <c r="B120" s="207">
        <f t="shared" ca="1" si="2"/>
        <v>42946</v>
      </c>
      <c r="C120" s="208">
        <v>105</v>
      </c>
      <c r="D120" s="209"/>
      <c r="E120" s="210">
        <f>Calculator!S145</f>
        <v>2.3690118577075092E-2</v>
      </c>
      <c r="F120" s="211">
        <f>Calculator!T145</f>
        <v>0.20129999999999976</v>
      </c>
      <c r="G120" s="212">
        <v>0</v>
      </c>
      <c r="H120" s="201">
        <f>Calculator!N145</f>
        <v>2.4654000000000003</v>
      </c>
      <c r="I120" s="202">
        <f>Calculator!AY145</f>
        <v>337</v>
      </c>
      <c r="J120" s="203">
        <f>Calculator!Y145+Calculator!AC145+Calculator!AG145+Calculator!AK145</f>
        <v>10</v>
      </c>
      <c r="K120" s="204">
        <f>Calculator!Z145+Calculator!AD145+Calculator!AH145+Calculator!AL145</f>
        <v>-10</v>
      </c>
      <c r="L120" s="205">
        <f>Calculator!AA145</f>
        <v>0</v>
      </c>
      <c r="M120" s="205">
        <f>Calculator!AE145</f>
        <v>100</v>
      </c>
      <c r="N120" s="205">
        <f>Calculator!AI145</f>
        <v>197</v>
      </c>
      <c r="O120" s="205">
        <f>Calculator!AM145</f>
        <v>40</v>
      </c>
      <c r="S120" s="206">
        <f t="shared" si="3"/>
        <v>0.1</v>
      </c>
    </row>
    <row r="121" spans="2:19">
      <c r="B121" s="207">
        <f t="shared" ca="1" si="2"/>
        <v>42947</v>
      </c>
      <c r="C121" s="208">
        <v>106</v>
      </c>
      <c r="D121" s="209"/>
      <c r="E121" s="210">
        <f>Calculator!S146</f>
        <v>2.3690118577075092E-2</v>
      </c>
      <c r="F121" s="211">
        <f>Calculator!T146</f>
        <v>0.19349999999999973</v>
      </c>
      <c r="G121" s="212">
        <v>0</v>
      </c>
      <c r="H121" s="201">
        <f>Calculator!N146</f>
        <v>2.4942000000000002</v>
      </c>
      <c r="I121" s="202">
        <f>Calculator!AY146</f>
        <v>340</v>
      </c>
      <c r="J121" s="203">
        <f>Calculator!Y146+Calculator!AC146+Calculator!AG146+Calculator!AK146</f>
        <v>8</v>
      </c>
      <c r="K121" s="204">
        <f>Calculator!Z146+Calculator!AD146+Calculator!AH146+Calculator!AL146</f>
        <v>-5</v>
      </c>
      <c r="L121" s="205">
        <f>Calculator!AA146</f>
        <v>0</v>
      </c>
      <c r="M121" s="205">
        <f>Calculator!AE146</f>
        <v>100</v>
      </c>
      <c r="N121" s="205">
        <f>Calculator!AI146</f>
        <v>200</v>
      </c>
      <c r="O121" s="205">
        <f>Calculator!AM146</f>
        <v>40</v>
      </c>
      <c r="S121" s="206">
        <f t="shared" si="3"/>
        <v>0.1</v>
      </c>
    </row>
    <row r="122" spans="2:19">
      <c r="B122" s="207">
        <f t="shared" ca="1" si="2"/>
        <v>42948</v>
      </c>
      <c r="C122" s="208">
        <v>107</v>
      </c>
      <c r="D122" s="209"/>
      <c r="E122" s="210">
        <f>Calculator!S147</f>
        <v>2.3924901185770744E-2</v>
      </c>
      <c r="F122" s="211">
        <f>Calculator!T147</f>
        <v>0.18749999999999972</v>
      </c>
      <c r="G122" s="212">
        <v>0</v>
      </c>
      <c r="H122" s="201">
        <f>Calculator!N147</f>
        <v>2.5194000000000001</v>
      </c>
      <c r="I122" s="202">
        <f>Calculator!AY147</f>
        <v>341</v>
      </c>
      <c r="J122" s="203">
        <f>Calculator!Y147+Calculator!AC147+Calculator!AG147+Calculator!AK147</f>
        <v>7</v>
      </c>
      <c r="K122" s="204">
        <f>Calculator!Z147+Calculator!AD147+Calculator!AH147+Calculator!AL147</f>
        <v>-6</v>
      </c>
      <c r="L122" s="205">
        <f>Calculator!AA147</f>
        <v>0</v>
      </c>
      <c r="M122" s="205">
        <f>Calculator!AE147</f>
        <v>100</v>
      </c>
      <c r="N122" s="205">
        <f>Calculator!AI147</f>
        <v>200</v>
      </c>
      <c r="O122" s="205">
        <f>Calculator!AM147</f>
        <v>41</v>
      </c>
      <c r="S122" s="206">
        <f t="shared" si="3"/>
        <v>0.1</v>
      </c>
    </row>
    <row r="123" spans="2:19">
      <c r="B123" s="207">
        <f t="shared" ca="1" si="2"/>
        <v>42949</v>
      </c>
      <c r="C123" s="208">
        <v>108</v>
      </c>
      <c r="D123" s="209"/>
      <c r="E123" s="210">
        <f>Calculator!S148</f>
        <v>2.4006719367588927E-2</v>
      </c>
      <c r="F123" s="211">
        <f>Calculator!T148</f>
        <v>0.19439999999999971</v>
      </c>
      <c r="G123" s="212">
        <v>0</v>
      </c>
      <c r="H123" s="201">
        <f>Calculator!N148</f>
        <v>2.5446</v>
      </c>
      <c r="I123" s="202">
        <f>Calculator!AY148</f>
        <v>342</v>
      </c>
      <c r="J123" s="203">
        <f>Calculator!Y148+Calculator!AC148+Calculator!AG148+Calculator!AK148</f>
        <v>7</v>
      </c>
      <c r="K123" s="204">
        <f>Calculator!Z148+Calculator!AD148+Calculator!AH148+Calculator!AL148</f>
        <v>-6</v>
      </c>
      <c r="L123" s="205">
        <f>Calculator!AA148</f>
        <v>0</v>
      </c>
      <c r="M123" s="205">
        <f>Calculator!AE148</f>
        <v>100</v>
      </c>
      <c r="N123" s="205">
        <f>Calculator!AI148</f>
        <v>200</v>
      </c>
      <c r="O123" s="205">
        <f>Calculator!AM148</f>
        <v>42</v>
      </c>
      <c r="S123" s="206">
        <f t="shared" si="3"/>
        <v>0.1</v>
      </c>
    </row>
    <row r="124" spans="2:19">
      <c r="B124" s="207">
        <f t="shared" ca="1" si="2"/>
        <v>42950</v>
      </c>
      <c r="C124" s="208">
        <v>109</v>
      </c>
      <c r="D124" s="209"/>
      <c r="E124" s="210">
        <f>Calculator!S149</f>
        <v>2.408853754940711E-2</v>
      </c>
      <c r="F124" s="211">
        <f>Calculator!T149</f>
        <v>0.20219999999999969</v>
      </c>
      <c r="G124" s="212">
        <v>0</v>
      </c>
      <c r="H124" s="201">
        <f>Calculator!N149</f>
        <v>2.5697999999999999</v>
      </c>
      <c r="I124" s="202">
        <f>Calculator!AY149</f>
        <v>344</v>
      </c>
      <c r="J124" s="203">
        <f>Calculator!Y149+Calculator!AC149+Calculator!AG149+Calculator!AK149</f>
        <v>7</v>
      </c>
      <c r="K124" s="204">
        <f>Calculator!Z149+Calculator!AD149+Calculator!AH149+Calculator!AL149</f>
        <v>-5</v>
      </c>
      <c r="L124" s="205">
        <f>Calculator!AA149</f>
        <v>0</v>
      </c>
      <c r="M124" s="205">
        <f>Calculator!AE149</f>
        <v>100</v>
      </c>
      <c r="N124" s="205">
        <f>Calculator!AI149</f>
        <v>200</v>
      </c>
      <c r="O124" s="205">
        <f>Calculator!AM149</f>
        <v>44</v>
      </c>
      <c r="S124" s="206">
        <f t="shared" si="3"/>
        <v>0.1</v>
      </c>
    </row>
    <row r="125" spans="2:19">
      <c r="B125" s="207">
        <f t="shared" ca="1" si="2"/>
        <v>42951</v>
      </c>
      <c r="C125" s="208">
        <v>110</v>
      </c>
      <c r="D125" s="209"/>
      <c r="E125" s="210">
        <f>Calculator!S150</f>
        <v>2.4252173913043473E-2</v>
      </c>
      <c r="F125" s="211">
        <f>Calculator!T150</f>
        <v>0.1997999999999997</v>
      </c>
      <c r="G125" s="212">
        <v>0</v>
      </c>
      <c r="H125" s="201">
        <f>Calculator!N150</f>
        <v>2.5949999999999998</v>
      </c>
      <c r="I125" s="202">
        <f>Calculator!AY150</f>
        <v>345</v>
      </c>
      <c r="J125" s="203">
        <f>Calculator!Y150+Calculator!AC150+Calculator!AG150+Calculator!AK150</f>
        <v>7</v>
      </c>
      <c r="K125" s="204">
        <f>Calculator!Z150+Calculator!AD150+Calculator!AH150+Calculator!AL150</f>
        <v>-6</v>
      </c>
      <c r="L125" s="205">
        <f>Calculator!AA150</f>
        <v>0</v>
      </c>
      <c r="M125" s="205">
        <f>Calculator!AE150</f>
        <v>100</v>
      </c>
      <c r="N125" s="205">
        <f>Calculator!AI150</f>
        <v>200</v>
      </c>
      <c r="O125" s="205">
        <f>Calculator!AM150</f>
        <v>45</v>
      </c>
      <c r="S125" s="206">
        <f t="shared" si="3"/>
        <v>0.1</v>
      </c>
    </row>
    <row r="126" spans="2:19">
      <c r="B126" s="207">
        <f t="shared" ca="1" si="2"/>
        <v>42952</v>
      </c>
      <c r="C126" s="208">
        <v>111</v>
      </c>
      <c r="D126" s="209"/>
      <c r="E126" s="210">
        <f>Calculator!S151</f>
        <v>2.4333992094861655E-2</v>
      </c>
      <c r="F126" s="211">
        <f>Calculator!T151</f>
        <v>0.21029999999999968</v>
      </c>
      <c r="G126" s="212">
        <v>0</v>
      </c>
      <c r="H126" s="201">
        <f>Calculator!N151</f>
        <v>2.6201999999999996</v>
      </c>
      <c r="I126" s="202">
        <f>Calculator!AY151</f>
        <v>346</v>
      </c>
      <c r="J126" s="203">
        <f>Calculator!Y151+Calculator!AC151+Calculator!AG151+Calculator!AK151</f>
        <v>7</v>
      </c>
      <c r="K126" s="204">
        <f>Calculator!Z151+Calculator!AD151+Calculator!AH151+Calculator!AL151</f>
        <v>-6</v>
      </c>
      <c r="L126" s="205">
        <f>Calculator!AA151</f>
        <v>0</v>
      </c>
      <c r="M126" s="205">
        <f>Calculator!AE151</f>
        <v>100</v>
      </c>
      <c r="N126" s="205">
        <f>Calculator!AI151</f>
        <v>200</v>
      </c>
      <c r="O126" s="205">
        <f>Calculator!AM151</f>
        <v>46</v>
      </c>
      <c r="S126" s="206">
        <f t="shared" si="3"/>
        <v>0.1</v>
      </c>
    </row>
    <row r="127" spans="2:19">
      <c r="B127" s="207">
        <f t="shared" ca="1" si="2"/>
        <v>42953</v>
      </c>
      <c r="C127" s="208">
        <v>112</v>
      </c>
      <c r="D127" s="209"/>
      <c r="E127" s="210">
        <f>Calculator!S152</f>
        <v>2.4415810276679838E-2</v>
      </c>
      <c r="F127" s="211">
        <f>Calculator!T152</f>
        <v>0.22169999999999965</v>
      </c>
      <c r="G127" s="212">
        <v>0</v>
      </c>
      <c r="H127" s="201">
        <f>Calculator!N152</f>
        <v>2.6489999999999996</v>
      </c>
      <c r="I127" s="202">
        <f>Calculator!AY152</f>
        <v>348</v>
      </c>
      <c r="J127" s="203">
        <f>Calculator!Y152+Calculator!AC152+Calculator!AG152+Calculator!AK152</f>
        <v>8</v>
      </c>
      <c r="K127" s="204">
        <f>Calculator!Z152+Calculator!AD152+Calculator!AH152+Calculator!AL152</f>
        <v>-6</v>
      </c>
      <c r="L127" s="205">
        <f>Calculator!AA152</f>
        <v>0</v>
      </c>
      <c r="M127" s="205">
        <f>Calculator!AE152</f>
        <v>100</v>
      </c>
      <c r="N127" s="205">
        <f>Calculator!AI152</f>
        <v>200</v>
      </c>
      <c r="O127" s="205">
        <f>Calculator!AM152</f>
        <v>48</v>
      </c>
      <c r="S127" s="206">
        <f t="shared" si="3"/>
        <v>0.1</v>
      </c>
    </row>
    <row r="128" spans="2:19">
      <c r="B128" s="207">
        <f t="shared" ca="1" si="2"/>
        <v>42954</v>
      </c>
      <c r="C128" s="208">
        <v>113</v>
      </c>
      <c r="D128" s="209"/>
      <c r="E128" s="210">
        <f>Calculator!S153</f>
        <v>2.4579446640316201E-2</v>
      </c>
      <c r="F128" s="211">
        <f>Calculator!T153</f>
        <v>0.19889999999999958</v>
      </c>
      <c r="G128" s="212">
        <v>0</v>
      </c>
      <c r="H128" s="201">
        <f>Calculator!N153</f>
        <v>2.6741999999999995</v>
      </c>
      <c r="I128" s="202">
        <f>Calculator!AY153</f>
        <v>349</v>
      </c>
      <c r="J128" s="203">
        <f>Calculator!Y153+Calculator!AC153+Calculator!AG153+Calculator!AK153</f>
        <v>7</v>
      </c>
      <c r="K128" s="204">
        <f>Calculator!Z153+Calculator!AD153+Calculator!AH153+Calculator!AL153</f>
        <v>-6</v>
      </c>
      <c r="L128" s="205">
        <f>Calculator!AA153</f>
        <v>0</v>
      </c>
      <c r="M128" s="205">
        <f>Calculator!AE153</f>
        <v>100</v>
      </c>
      <c r="N128" s="205">
        <f>Calculator!AI153</f>
        <v>200</v>
      </c>
      <c r="O128" s="205">
        <f>Calculator!AM153</f>
        <v>49</v>
      </c>
      <c r="S128" s="206">
        <f t="shared" si="3"/>
        <v>0.1</v>
      </c>
    </row>
    <row r="129" spans="2:19">
      <c r="B129" s="207">
        <f t="shared" ca="1" si="2"/>
        <v>42955</v>
      </c>
      <c r="C129" s="208">
        <v>114</v>
      </c>
      <c r="D129" s="209"/>
      <c r="E129" s="210">
        <f>Calculator!S154</f>
        <v>2.4661264822134384E-2</v>
      </c>
      <c r="F129" s="211">
        <f>Calculator!T154</f>
        <v>0.21299999999999955</v>
      </c>
      <c r="G129" s="212">
        <v>0</v>
      </c>
      <c r="H129" s="201">
        <f>Calculator!N154</f>
        <v>2.6993999999999994</v>
      </c>
      <c r="I129" s="202">
        <f>Calculator!AY154</f>
        <v>350</v>
      </c>
      <c r="J129" s="203">
        <f>Calculator!Y154+Calculator!AC154+Calculator!AG154+Calculator!AK154</f>
        <v>7</v>
      </c>
      <c r="K129" s="204">
        <f>Calculator!Z154+Calculator!AD154+Calculator!AH154+Calculator!AL154</f>
        <v>-6</v>
      </c>
      <c r="L129" s="205">
        <f>Calculator!AA154</f>
        <v>0</v>
      </c>
      <c r="M129" s="205">
        <f>Calculator!AE154</f>
        <v>100</v>
      </c>
      <c r="N129" s="205">
        <f>Calculator!AI154</f>
        <v>200</v>
      </c>
      <c r="O129" s="205">
        <f>Calculator!AM154</f>
        <v>50</v>
      </c>
      <c r="S129" s="206">
        <f t="shared" si="3"/>
        <v>0.1</v>
      </c>
    </row>
    <row r="130" spans="2:19">
      <c r="B130" s="207">
        <f t="shared" ca="1" si="2"/>
        <v>42956</v>
      </c>
      <c r="C130" s="208">
        <v>115</v>
      </c>
      <c r="D130" s="209"/>
      <c r="E130" s="210">
        <f>Calculator!S155</f>
        <v>2.4743083003952563E-2</v>
      </c>
      <c r="F130" s="211">
        <f>Calculator!T155</f>
        <v>0.22799999999999956</v>
      </c>
      <c r="G130" s="212">
        <v>0</v>
      </c>
      <c r="H130" s="201">
        <f>Calculator!N155</f>
        <v>2.7281999999999993</v>
      </c>
      <c r="I130" s="202">
        <f>Calculator!AY155</f>
        <v>352</v>
      </c>
      <c r="J130" s="203">
        <f>Calculator!Y155+Calculator!AC155+Calculator!AG155+Calculator!AK155</f>
        <v>8</v>
      </c>
      <c r="K130" s="204">
        <f>Calculator!Z155+Calculator!AD155+Calculator!AH155+Calculator!AL155</f>
        <v>-6</v>
      </c>
      <c r="L130" s="205">
        <f>Calculator!AA155</f>
        <v>0</v>
      </c>
      <c r="M130" s="205">
        <f>Calculator!AE155</f>
        <v>100</v>
      </c>
      <c r="N130" s="205">
        <f>Calculator!AI155</f>
        <v>200</v>
      </c>
      <c r="O130" s="205">
        <f>Calculator!AM155</f>
        <v>52</v>
      </c>
      <c r="S130" s="206">
        <f t="shared" si="3"/>
        <v>0.1</v>
      </c>
    </row>
    <row r="131" spans="2:19">
      <c r="B131" s="207">
        <f t="shared" ca="1" si="2"/>
        <v>42957</v>
      </c>
      <c r="C131" s="208">
        <v>116</v>
      </c>
      <c r="D131" s="209"/>
      <c r="E131" s="210">
        <f>Calculator!S156</f>
        <v>2.4906719367588929E-2</v>
      </c>
      <c r="F131" s="211">
        <f>Calculator!T156</f>
        <v>0.20879999999999954</v>
      </c>
      <c r="G131" s="212">
        <v>0</v>
      </c>
      <c r="H131" s="201">
        <f>Calculator!N156</f>
        <v>2.7533999999999992</v>
      </c>
      <c r="I131" s="202">
        <f>Calculator!AY156</f>
        <v>353</v>
      </c>
      <c r="J131" s="203">
        <f>Calculator!Y156+Calculator!AC156+Calculator!AG156+Calculator!AK156</f>
        <v>7</v>
      </c>
      <c r="K131" s="204">
        <f>Calculator!Z156+Calculator!AD156+Calculator!AH156+Calculator!AL156</f>
        <v>-6</v>
      </c>
      <c r="L131" s="205">
        <f>Calculator!AA156</f>
        <v>0</v>
      </c>
      <c r="M131" s="205">
        <f>Calculator!AE156</f>
        <v>100</v>
      </c>
      <c r="N131" s="205">
        <f>Calculator!AI156</f>
        <v>200</v>
      </c>
      <c r="O131" s="205">
        <f>Calculator!AM156</f>
        <v>53</v>
      </c>
      <c r="S131" s="206">
        <f t="shared" si="3"/>
        <v>0.1</v>
      </c>
    </row>
    <row r="132" spans="2:19">
      <c r="B132" s="207">
        <f t="shared" ca="1" si="2"/>
        <v>42958</v>
      </c>
      <c r="C132" s="208">
        <v>117</v>
      </c>
      <c r="D132" s="209"/>
      <c r="E132" s="210">
        <f>Calculator!S157</f>
        <v>2.4988537549407108E-2</v>
      </c>
      <c r="F132" s="211">
        <f>Calculator!T157</f>
        <v>0.22649999999999951</v>
      </c>
      <c r="G132" s="212">
        <v>0</v>
      </c>
      <c r="H132" s="201">
        <f>Calculator!N157</f>
        <v>2.7821999999999991</v>
      </c>
      <c r="I132" s="202">
        <f>Calculator!AY157</f>
        <v>354</v>
      </c>
      <c r="J132" s="203">
        <f>Calculator!Y157+Calculator!AC157+Calculator!AG157+Calculator!AK157</f>
        <v>8</v>
      </c>
      <c r="K132" s="204">
        <f>Calculator!Z157+Calculator!AD157+Calculator!AH157+Calculator!AL157</f>
        <v>-7</v>
      </c>
      <c r="L132" s="205">
        <f>Calculator!AA157</f>
        <v>0</v>
      </c>
      <c r="M132" s="205">
        <f>Calculator!AE157</f>
        <v>100</v>
      </c>
      <c r="N132" s="205">
        <f>Calculator!AI157</f>
        <v>200</v>
      </c>
      <c r="O132" s="205">
        <f>Calculator!AM157</f>
        <v>54</v>
      </c>
      <c r="S132" s="206">
        <f t="shared" si="3"/>
        <v>0.1</v>
      </c>
    </row>
    <row r="133" spans="2:19">
      <c r="B133" s="207">
        <f t="shared" ca="1" si="2"/>
        <v>42959</v>
      </c>
      <c r="C133" s="208">
        <v>118</v>
      </c>
      <c r="D133" s="209"/>
      <c r="E133" s="210">
        <f>Calculator!S158</f>
        <v>2.5070355731225291E-2</v>
      </c>
      <c r="F133" s="211">
        <f>Calculator!T158</f>
        <v>0.20909999999999945</v>
      </c>
      <c r="G133" s="212">
        <v>0</v>
      </c>
      <c r="H133" s="201">
        <f>Calculator!N158</f>
        <v>2.807399999999999</v>
      </c>
      <c r="I133" s="202">
        <f>Calculator!AY158</f>
        <v>354</v>
      </c>
      <c r="J133" s="203">
        <f>Calculator!Y158+Calculator!AC158+Calculator!AG158+Calculator!AK158</f>
        <v>7</v>
      </c>
      <c r="K133" s="204">
        <f>Calculator!Z158+Calculator!AD158+Calculator!AH158+Calculator!AL158</f>
        <v>-7</v>
      </c>
      <c r="L133" s="205">
        <f>Calculator!AA158</f>
        <v>0</v>
      </c>
      <c r="M133" s="205">
        <f>Calculator!AE158</f>
        <v>100</v>
      </c>
      <c r="N133" s="205">
        <f>Calculator!AI158</f>
        <v>200</v>
      </c>
      <c r="O133" s="205">
        <f>Calculator!AM158</f>
        <v>54</v>
      </c>
      <c r="S133" s="206">
        <f t="shared" si="3"/>
        <v>0.1</v>
      </c>
    </row>
    <row r="134" spans="2:19">
      <c r="B134" s="207">
        <f t="shared" ca="1" si="2"/>
        <v>42960</v>
      </c>
      <c r="C134" s="208">
        <v>119</v>
      </c>
      <c r="D134" s="209"/>
      <c r="E134" s="210">
        <f>Calculator!S159</f>
        <v>2.5070355731225291E-2</v>
      </c>
      <c r="F134" s="211">
        <f>Calculator!T159</f>
        <v>0.22769999999999943</v>
      </c>
      <c r="G134" s="212">
        <v>0</v>
      </c>
      <c r="H134" s="201">
        <f>Calculator!N159</f>
        <v>2.8325999999999989</v>
      </c>
      <c r="I134" s="202">
        <f>Calculator!AY159</f>
        <v>354</v>
      </c>
      <c r="J134" s="203">
        <f>Calculator!Y159+Calculator!AC159+Calculator!AG159+Calculator!AK159</f>
        <v>7</v>
      </c>
      <c r="K134" s="204">
        <f>Calculator!Z159+Calculator!AD159+Calculator!AH159+Calculator!AL159</f>
        <v>-7</v>
      </c>
      <c r="L134" s="205">
        <f>Calculator!AA159</f>
        <v>0</v>
      </c>
      <c r="M134" s="205">
        <f>Calculator!AE159</f>
        <v>100</v>
      </c>
      <c r="N134" s="205">
        <f>Calculator!AI159</f>
        <v>200</v>
      </c>
      <c r="O134" s="205">
        <f>Calculator!AM159</f>
        <v>54</v>
      </c>
      <c r="S134" s="206">
        <f t="shared" si="3"/>
        <v>0.1</v>
      </c>
    </row>
    <row r="135" spans="2:19">
      <c r="B135" s="207">
        <f t="shared" ca="1" si="2"/>
        <v>42961</v>
      </c>
      <c r="C135" s="208">
        <v>120</v>
      </c>
      <c r="D135" s="209"/>
      <c r="E135" s="210">
        <f>Calculator!S160</f>
        <v>2.5070355731225291E-2</v>
      </c>
      <c r="F135" s="211">
        <f>Calculator!T160</f>
        <v>0.23429999999999945</v>
      </c>
      <c r="G135" s="212">
        <v>0</v>
      </c>
      <c r="H135" s="201">
        <f>Calculator!N160</f>
        <v>2.8577999999999988</v>
      </c>
      <c r="I135" s="202">
        <f>Calculator!AY160</f>
        <v>356</v>
      </c>
      <c r="J135" s="203">
        <f>Calculator!Y160+Calculator!AC160+Calculator!AG160+Calculator!AK160</f>
        <v>7</v>
      </c>
      <c r="K135" s="204">
        <f>Calculator!Z160+Calculator!AD160+Calculator!AH160+Calculator!AL160</f>
        <v>-5</v>
      </c>
      <c r="L135" s="205">
        <f>Calculator!AA160</f>
        <v>0</v>
      </c>
      <c r="M135" s="205">
        <f>Calculator!AE160</f>
        <v>100</v>
      </c>
      <c r="N135" s="205">
        <f>Calculator!AI160</f>
        <v>200</v>
      </c>
      <c r="O135" s="205">
        <f>Calculator!AM160</f>
        <v>56</v>
      </c>
      <c r="S135" s="206">
        <f t="shared" si="3"/>
        <v>0.1</v>
      </c>
    </row>
    <row r="136" spans="2:19">
      <c r="B136" s="207">
        <f t="shared" ca="1" si="2"/>
        <v>42962</v>
      </c>
      <c r="C136" s="208">
        <v>121</v>
      </c>
      <c r="D136" s="209"/>
      <c r="E136" s="210">
        <f>Calculator!S161</f>
        <v>2.5233992094861657E-2</v>
      </c>
      <c r="F136" s="211">
        <f>Calculator!T161</f>
        <v>0.23069999999999943</v>
      </c>
      <c r="G136" s="212">
        <v>0</v>
      </c>
      <c r="H136" s="201">
        <f>Calculator!N161</f>
        <v>2.8829999999999987</v>
      </c>
      <c r="I136" s="202">
        <f>Calculator!AY161</f>
        <v>357</v>
      </c>
      <c r="J136" s="203">
        <f>Calculator!Y161+Calculator!AC161+Calculator!AG161+Calculator!AK161</f>
        <v>7</v>
      </c>
      <c r="K136" s="204">
        <f>Calculator!Z161+Calculator!AD161+Calculator!AH161+Calculator!AL161</f>
        <v>-6</v>
      </c>
      <c r="L136" s="205">
        <f>Calculator!AA161</f>
        <v>0</v>
      </c>
      <c r="M136" s="205">
        <f>Calculator!AE161</f>
        <v>100</v>
      </c>
      <c r="N136" s="205">
        <f>Calculator!AI161</f>
        <v>200</v>
      </c>
      <c r="O136" s="205">
        <f>Calculator!AM161</f>
        <v>57</v>
      </c>
      <c r="S136" s="206">
        <f t="shared" si="3"/>
        <v>0.1</v>
      </c>
    </row>
    <row r="137" spans="2:19">
      <c r="B137" s="207">
        <f t="shared" ca="1" si="2"/>
        <v>42963</v>
      </c>
      <c r="C137" s="208">
        <v>122</v>
      </c>
      <c r="D137" s="209"/>
      <c r="E137" s="210">
        <f>Calculator!S162</f>
        <v>2.531581027667984E-2</v>
      </c>
      <c r="F137" s="211">
        <f>Calculator!T162</f>
        <v>0.22799999999999945</v>
      </c>
      <c r="G137" s="212">
        <v>0</v>
      </c>
      <c r="H137" s="201">
        <f>Calculator!N162</f>
        <v>2.9081999999999986</v>
      </c>
      <c r="I137" s="202">
        <f>Calculator!AY162</f>
        <v>358</v>
      </c>
      <c r="J137" s="203">
        <f>Calculator!Y162+Calculator!AC162+Calculator!AG162+Calculator!AK162</f>
        <v>7</v>
      </c>
      <c r="K137" s="204">
        <f>Calculator!Z162+Calculator!AD162+Calculator!AH162+Calculator!AL162</f>
        <v>-6</v>
      </c>
      <c r="L137" s="205">
        <f>Calculator!AA162</f>
        <v>0</v>
      </c>
      <c r="M137" s="205">
        <f>Calculator!AE162</f>
        <v>100</v>
      </c>
      <c r="N137" s="205">
        <f>Calculator!AI162</f>
        <v>200</v>
      </c>
      <c r="O137" s="205">
        <f>Calculator!AM162</f>
        <v>58</v>
      </c>
      <c r="S137" s="206">
        <f t="shared" si="3"/>
        <v>0.1</v>
      </c>
    </row>
    <row r="138" spans="2:19">
      <c r="B138" s="207">
        <f t="shared" ca="1" si="2"/>
        <v>42964</v>
      </c>
      <c r="C138" s="208">
        <v>123</v>
      </c>
      <c r="D138" s="209"/>
      <c r="E138" s="210">
        <f>Calculator!S163</f>
        <v>2.5397628458498019E-2</v>
      </c>
      <c r="F138" s="211">
        <f>Calculator!T163</f>
        <v>0.23819999999999947</v>
      </c>
      <c r="G138" s="212">
        <v>0</v>
      </c>
      <c r="H138" s="201">
        <f>Calculator!N163</f>
        <v>2.9333999999999985</v>
      </c>
      <c r="I138" s="202">
        <f>Calculator!AY163</f>
        <v>360</v>
      </c>
      <c r="J138" s="203">
        <f>Calculator!Y163+Calculator!AC163+Calculator!AG163+Calculator!AK163</f>
        <v>7</v>
      </c>
      <c r="K138" s="204">
        <f>Calculator!Z163+Calculator!AD163+Calculator!AH163+Calculator!AL163</f>
        <v>-5</v>
      </c>
      <c r="L138" s="205">
        <f>Calculator!AA163</f>
        <v>0</v>
      </c>
      <c r="M138" s="205">
        <f>Calculator!AE163</f>
        <v>100</v>
      </c>
      <c r="N138" s="205">
        <f>Calculator!AI163</f>
        <v>200</v>
      </c>
      <c r="O138" s="205">
        <f>Calculator!AM163</f>
        <v>60</v>
      </c>
      <c r="S138" s="206">
        <f t="shared" si="3"/>
        <v>0.1</v>
      </c>
    </row>
    <row r="139" spans="2:19">
      <c r="B139" s="207">
        <f t="shared" ca="1" si="2"/>
        <v>42965</v>
      </c>
      <c r="C139" s="208">
        <v>124</v>
      </c>
      <c r="D139" s="209"/>
      <c r="E139" s="210">
        <f>Calculator!S164</f>
        <v>2.5561264822134382E-2</v>
      </c>
      <c r="F139" s="211">
        <f>Calculator!T164</f>
        <v>0.2381999999999995</v>
      </c>
      <c r="G139" s="212">
        <v>0</v>
      </c>
      <c r="H139" s="201">
        <f>Calculator!N164</f>
        <v>2.9621999999999984</v>
      </c>
      <c r="I139" s="202">
        <f>Calculator!AY164</f>
        <v>362</v>
      </c>
      <c r="J139" s="203">
        <f>Calculator!Y164+Calculator!AC164+Calculator!AG164+Calculator!AK164</f>
        <v>8</v>
      </c>
      <c r="K139" s="204">
        <f>Calculator!Z164+Calculator!AD164+Calculator!AH164+Calculator!AL164</f>
        <v>-6</v>
      </c>
      <c r="L139" s="205">
        <f>Calculator!AA164</f>
        <v>0</v>
      </c>
      <c r="M139" s="205">
        <f>Calculator!AE164</f>
        <v>100</v>
      </c>
      <c r="N139" s="205">
        <f>Calculator!AI164</f>
        <v>200</v>
      </c>
      <c r="O139" s="205">
        <f>Calculator!AM164</f>
        <v>62</v>
      </c>
      <c r="S139" s="206">
        <f t="shared" si="3"/>
        <v>0.1</v>
      </c>
    </row>
    <row r="140" spans="2:19">
      <c r="B140" s="207">
        <f t="shared" ca="1" si="2"/>
        <v>42966</v>
      </c>
      <c r="C140" s="208">
        <v>125</v>
      </c>
      <c r="D140" s="209"/>
      <c r="E140" s="210">
        <f>Calculator!S165</f>
        <v>2.5724901185770747E-2</v>
      </c>
      <c r="F140" s="211">
        <f>Calculator!T165</f>
        <v>0.21599999999999953</v>
      </c>
      <c r="G140" s="212">
        <v>0</v>
      </c>
      <c r="H140" s="201">
        <f>Calculator!N165</f>
        <v>2.9873999999999983</v>
      </c>
      <c r="I140" s="202">
        <f>Calculator!AY165</f>
        <v>362</v>
      </c>
      <c r="J140" s="203">
        <f>Calculator!Y165+Calculator!AC165+Calculator!AG165+Calculator!AK165</f>
        <v>7</v>
      </c>
      <c r="K140" s="204">
        <f>Calculator!Z165+Calculator!AD165+Calculator!AH165+Calculator!AL165</f>
        <v>-7</v>
      </c>
      <c r="L140" s="205">
        <f>Calculator!AA165</f>
        <v>0</v>
      </c>
      <c r="M140" s="205">
        <f>Calculator!AE165</f>
        <v>100</v>
      </c>
      <c r="N140" s="205">
        <f>Calculator!AI165</f>
        <v>200</v>
      </c>
      <c r="O140" s="205">
        <f>Calculator!AM165</f>
        <v>62</v>
      </c>
      <c r="S140" s="206">
        <f t="shared" si="3"/>
        <v>0.1</v>
      </c>
    </row>
    <row r="141" spans="2:19">
      <c r="B141" s="207">
        <f t="shared" ca="1" si="2"/>
        <v>42967</v>
      </c>
      <c r="C141" s="208">
        <v>126</v>
      </c>
      <c r="D141" s="209"/>
      <c r="E141" s="210">
        <f>Calculator!S166</f>
        <v>2.5724901185770747E-2</v>
      </c>
      <c r="F141" s="211">
        <f>Calculator!T166</f>
        <v>0.2297999999999995</v>
      </c>
      <c r="G141" s="212">
        <v>0</v>
      </c>
      <c r="H141" s="201">
        <f>Calculator!N166</f>
        <v>3.0125999999999982</v>
      </c>
      <c r="I141" s="202">
        <f>Calculator!AY166</f>
        <v>365</v>
      </c>
      <c r="J141" s="203">
        <f>Calculator!Y166+Calculator!AC166+Calculator!AG166+Calculator!AK166</f>
        <v>7</v>
      </c>
      <c r="K141" s="204">
        <f>Calculator!Z166+Calculator!AD166+Calculator!AH166+Calculator!AL166</f>
        <v>-4</v>
      </c>
      <c r="L141" s="205">
        <f>Calculator!AA166</f>
        <v>0</v>
      </c>
      <c r="M141" s="205">
        <f>Calculator!AE166</f>
        <v>100</v>
      </c>
      <c r="N141" s="205">
        <f>Calculator!AI166</f>
        <v>200</v>
      </c>
      <c r="O141" s="205">
        <f>Calculator!AM166</f>
        <v>65</v>
      </c>
      <c r="S141" s="206">
        <f t="shared" si="3"/>
        <v>0.1</v>
      </c>
    </row>
    <row r="142" spans="2:19">
      <c r="B142" s="207">
        <f t="shared" ca="1" si="2"/>
        <v>42968</v>
      </c>
      <c r="C142" s="208">
        <v>127</v>
      </c>
      <c r="D142" s="209"/>
      <c r="E142" s="210">
        <f>Calculator!S167</f>
        <v>2.5970355731225293E-2</v>
      </c>
      <c r="F142" s="211">
        <f>Calculator!T167</f>
        <v>0.23429999999999948</v>
      </c>
      <c r="G142" s="212">
        <v>0</v>
      </c>
      <c r="H142" s="201">
        <f>Calculator!N167</f>
        <v>3.0413999999999981</v>
      </c>
      <c r="I142" s="202">
        <f>Calculator!AY167</f>
        <v>367</v>
      </c>
      <c r="J142" s="203">
        <f>Calculator!Y167+Calculator!AC167+Calculator!AG167+Calculator!AK167</f>
        <v>8</v>
      </c>
      <c r="K142" s="204">
        <f>Calculator!Z167+Calculator!AD167+Calculator!AH167+Calculator!AL167</f>
        <v>-6</v>
      </c>
      <c r="L142" s="205">
        <f>Calculator!AA167</f>
        <v>0</v>
      </c>
      <c r="M142" s="205">
        <f>Calculator!AE167</f>
        <v>100</v>
      </c>
      <c r="N142" s="205">
        <f>Calculator!AI167</f>
        <v>200</v>
      </c>
      <c r="O142" s="205">
        <f>Calculator!AM167</f>
        <v>67</v>
      </c>
      <c r="S142" s="206">
        <f t="shared" si="3"/>
        <v>0.1</v>
      </c>
    </row>
    <row r="143" spans="2:19">
      <c r="B143" s="207">
        <f t="shared" ca="1" si="2"/>
        <v>42969</v>
      </c>
      <c r="C143" s="208">
        <v>128</v>
      </c>
      <c r="D143" s="209"/>
      <c r="E143" s="210">
        <f>Calculator!S168</f>
        <v>2.6133992094861655E-2</v>
      </c>
      <c r="F143" s="211">
        <f>Calculator!T168</f>
        <v>0.21659999999999946</v>
      </c>
      <c r="G143" s="212">
        <v>0</v>
      </c>
      <c r="H143" s="201">
        <f>Calculator!N168</f>
        <v>3.070199999999998</v>
      </c>
      <c r="I143" s="202">
        <f>Calculator!AY168</f>
        <v>368</v>
      </c>
      <c r="J143" s="203">
        <f>Calculator!Y168+Calculator!AC168+Calculator!AG168+Calculator!AK168</f>
        <v>8</v>
      </c>
      <c r="K143" s="204">
        <f>Calculator!Z168+Calculator!AD168+Calculator!AH168+Calculator!AL168</f>
        <v>-7</v>
      </c>
      <c r="L143" s="205">
        <f>Calculator!AA168</f>
        <v>0</v>
      </c>
      <c r="M143" s="205">
        <f>Calculator!AE168</f>
        <v>100</v>
      </c>
      <c r="N143" s="205">
        <f>Calculator!AI168</f>
        <v>200</v>
      </c>
      <c r="O143" s="205">
        <f>Calculator!AM168</f>
        <v>68</v>
      </c>
      <c r="S143" s="206">
        <f t="shared" si="3"/>
        <v>0.1</v>
      </c>
    </row>
    <row r="144" spans="2:19">
      <c r="B144" s="207">
        <f t="shared" ca="1" si="2"/>
        <v>42970</v>
      </c>
      <c r="C144" s="208">
        <v>129</v>
      </c>
      <c r="D144" s="209"/>
      <c r="E144" s="210">
        <f>Calculator!S169</f>
        <v>2.6215810276679838E-2</v>
      </c>
      <c r="F144" s="211">
        <f>Calculator!T169</f>
        <v>0.21179999999999943</v>
      </c>
      <c r="G144" s="212">
        <v>0</v>
      </c>
      <c r="H144" s="201">
        <f>Calculator!N169</f>
        <v>3.0953999999999979</v>
      </c>
      <c r="I144" s="202">
        <f>Calculator!AY169</f>
        <v>369</v>
      </c>
      <c r="J144" s="203">
        <f>Calculator!Y169+Calculator!AC169+Calculator!AG169+Calculator!AK169</f>
        <v>7</v>
      </c>
      <c r="K144" s="204">
        <f>Calculator!Z169+Calculator!AD169+Calculator!AH169+Calculator!AL169</f>
        <v>-6</v>
      </c>
      <c r="L144" s="205">
        <f>Calculator!AA169</f>
        <v>0</v>
      </c>
      <c r="M144" s="205">
        <f>Calculator!AE169</f>
        <v>100</v>
      </c>
      <c r="N144" s="205">
        <f>Calculator!AI169</f>
        <v>200</v>
      </c>
      <c r="O144" s="205">
        <f>Calculator!AM169</f>
        <v>69</v>
      </c>
      <c r="S144" s="206">
        <f t="shared" si="3"/>
        <v>0.1</v>
      </c>
    </row>
    <row r="145" spans="2:19">
      <c r="B145" s="207">
        <f t="shared" ref="B145:B208" ca="1" si="4">B144+1</f>
        <v>42971</v>
      </c>
      <c r="C145" s="208">
        <v>130</v>
      </c>
      <c r="D145" s="209"/>
      <c r="E145" s="210">
        <f>Calculator!S170</f>
        <v>2.6297628458498021E-2</v>
      </c>
      <c r="F145" s="211">
        <f>Calculator!T170</f>
        <v>0.23189999999999944</v>
      </c>
      <c r="G145" s="212">
        <v>0</v>
      </c>
      <c r="H145" s="201">
        <f>Calculator!N170</f>
        <v>3.1241999999999979</v>
      </c>
      <c r="I145" s="202">
        <f>Calculator!AY170</f>
        <v>372</v>
      </c>
      <c r="J145" s="203">
        <f>Calculator!Y170+Calculator!AC170+Calculator!AG170+Calculator!AK170</f>
        <v>8</v>
      </c>
      <c r="K145" s="204">
        <f>Calculator!Z170+Calculator!AD170+Calculator!AH170+Calculator!AL170</f>
        <v>-5</v>
      </c>
      <c r="L145" s="205">
        <f>Calculator!AA170</f>
        <v>0</v>
      </c>
      <c r="M145" s="205">
        <f>Calculator!AE170</f>
        <v>100</v>
      </c>
      <c r="N145" s="205">
        <f>Calculator!AI170</f>
        <v>200</v>
      </c>
      <c r="O145" s="205">
        <f>Calculator!AM170</f>
        <v>72</v>
      </c>
      <c r="S145" s="206">
        <f t="shared" ref="S145:S208" si="5">G145+S144</f>
        <v>0.1</v>
      </c>
    </row>
    <row r="146" spans="2:19">
      <c r="B146" s="207">
        <f t="shared" ca="1" si="4"/>
        <v>42972</v>
      </c>
      <c r="C146" s="208">
        <v>131</v>
      </c>
      <c r="D146" s="209"/>
      <c r="E146" s="210">
        <f>Calculator!S171</f>
        <v>2.6543083003952566E-2</v>
      </c>
      <c r="F146" s="211">
        <f>Calculator!T171</f>
        <v>0.21869999999999945</v>
      </c>
      <c r="G146" s="212">
        <v>0</v>
      </c>
      <c r="H146" s="201">
        <f>Calculator!N171</f>
        <v>3.1529999999999978</v>
      </c>
      <c r="I146" s="202">
        <f>Calculator!AY171</f>
        <v>372</v>
      </c>
      <c r="J146" s="203">
        <f>Calculator!Y171+Calculator!AC171+Calculator!AG171+Calculator!AK171</f>
        <v>8</v>
      </c>
      <c r="K146" s="204">
        <f>Calculator!Z171+Calculator!AD171+Calculator!AH171+Calculator!AL171</f>
        <v>-8</v>
      </c>
      <c r="L146" s="205">
        <f>Calculator!AA171</f>
        <v>0</v>
      </c>
      <c r="M146" s="205">
        <f>Calculator!AE171</f>
        <v>100</v>
      </c>
      <c r="N146" s="205">
        <f>Calculator!AI171</f>
        <v>200</v>
      </c>
      <c r="O146" s="205">
        <f>Calculator!AM171</f>
        <v>72</v>
      </c>
      <c r="S146" s="206">
        <f t="shared" si="5"/>
        <v>0.1</v>
      </c>
    </row>
    <row r="147" spans="2:19">
      <c r="B147" s="207">
        <f t="shared" ca="1" si="4"/>
        <v>42973</v>
      </c>
      <c r="C147" s="208">
        <v>132</v>
      </c>
      <c r="D147" s="209"/>
      <c r="E147" s="210">
        <f>Calculator!S172</f>
        <v>2.6543083003952566E-2</v>
      </c>
      <c r="F147" s="211">
        <f>Calculator!T172</f>
        <v>0.21749999999999942</v>
      </c>
      <c r="G147" s="212">
        <v>0</v>
      </c>
      <c r="H147" s="201">
        <f>Calculator!N172</f>
        <v>3.1817999999999977</v>
      </c>
      <c r="I147" s="202">
        <f>Calculator!AY172</f>
        <v>374</v>
      </c>
      <c r="J147" s="203">
        <f>Calculator!Y172+Calculator!AC172+Calculator!AG172+Calculator!AK172</f>
        <v>8</v>
      </c>
      <c r="K147" s="204">
        <f>Calculator!Z172+Calculator!AD172+Calculator!AH172+Calculator!AL172</f>
        <v>-6</v>
      </c>
      <c r="L147" s="205">
        <f>Calculator!AA172</f>
        <v>0</v>
      </c>
      <c r="M147" s="205">
        <f>Calculator!AE172</f>
        <v>100</v>
      </c>
      <c r="N147" s="205">
        <f>Calculator!AI172</f>
        <v>200</v>
      </c>
      <c r="O147" s="205">
        <f>Calculator!AM172</f>
        <v>74</v>
      </c>
      <c r="S147" s="206">
        <f t="shared" si="5"/>
        <v>0.1</v>
      </c>
    </row>
    <row r="148" spans="2:19">
      <c r="B148" s="207">
        <f t="shared" ca="1" si="4"/>
        <v>42974</v>
      </c>
      <c r="C148" s="208">
        <v>133</v>
      </c>
      <c r="D148" s="209"/>
      <c r="E148" s="210">
        <f>Calculator!S173</f>
        <v>2.6706719367588928E-2</v>
      </c>
      <c r="F148" s="211">
        <f>Calculator!T173</f>
        <v>0.21809999999999935</v>
      </c>
      <c r="G148" s="212">
        <v>0</v>
      </c>
      <c r="H148" s="201">
        <f>Calculator!N173</f>
        <v>3.2069999999999976</v>
      </c>
      <c r="I148" s="202">
        <f>Calculator!AY173</f>
        <v>375</v>
      </c>
      <c r="J148" s="203">
        <f>Calculator!Y173+Calculator!AC173+Calculator!AG173+Calculator!AK173</f>
        <v>7</v>
      </c>
      <c r="K148" s="204">
        <f>Calculator!Z173+Calculator!AD173+Calculator!AH173+Calculator!AL173</f>
        <v>-6</v>
      </c>
      <c r="L148" s="205">
        <f>Calculator!AA173</f>
        <v>0</v>
      </c>
      <c r="M148" s="205">
        <f>Calculator!AE173</f>
        <v>100</v>
      </c>
      <c r="N148" s="205">
        <f>Calculator!AI173</f>
        <v>200</v>
      </c>
      <c r="O148" s="205">
        <f>Calculator!AM173</f>
        <v>75</v>
      </c>
      <c r="S148" s="206">
        <f t="shared" si="5"/>
        <v>0.1</v>
      </c>
    </row>
    <row r="149" spans="2:19">
      <c r="B149" s="207">
        <f t="shared" ca="1" si="4"/>
        <v>42975</v>
      </c>
      <c r="C149" s="208">
        <v>134</v>
      </c>
      <c r="D149" s="209"/>
      <c r="E149" s="210">
        <f>Calculator!S174</f>
        <v>2.6788537549407111E-2</v>
      </c>
      <c r="F149" s="211">
        <f>Calculator!T174</f>
        <v>0.24359999999999932</v>
      </c>
      <c r="G149" s="212">
        <v>0</v>
      </c>
      <c r="H149" s="201">
        <f>Calculator!N174</f>
        <v>3.2357999999999976</v>
      </c>
      <c r="I149" s="202">
        <f>Calculator!AY174</f>
        <v>377</v>
      </c>
      <c r="J149" s="203">
        <f>Calculator!Y174+Calculator!AC174+Calculator!AG174+Calculator!AK174</f>
        <v>8</v>
      </c>
      <c r="K149" s="204">
        <f>Calculator!Z174+Calculator!AD174+Calculator!AH174+Calculator!AL174</f>
        <v>-6</v>
      </c>
      <c r="L149" s="205">
        <f>Calculator!AA174</f>
        <v>0</v>
      </c>
      <c r="M149" s="205">
        <f>Calculator!AE174</f>
        <v>100</v>
      </c>
      <c r="N149" s="205">
        <f>Calculator!AI174</f>
        <v>200</v>
      </c>
      <c r="O149" s="205">
        <f>Calculator!AM174</f>
        <v>77</v>
      </c>
      <c r="S149" s="206">
        <f t="shared" si="5"/>
        <v>0.1</v>
      </c>
    </row>
    <row r="150" spans="2:19">
      <c r="B150" s="207">
        <f t="shared" ca="1" si="4"/>
        <v>42976</v>
      </c>
      <c r="C150" s="208">
        <v>135</v>
      </c>
      <c r="D150" s="209"/>
      <c r="E150" s="210">
        <f>Calculator!S175</f>
        <v>2.6952173913043477E-2</v>
      </c>
      <c r="F150" s="211">
        <f>Calculator!T175</f>
        <v>0.24689999999999929</v>
      </c>
      <c r="G150" s="212">
        <v>0</v>
      </c>
      <c r="H150" s="201">
        <f>Calculator!N175</f>
        <v>3.2645999999999975</v>
      </c>
      <c r="I150" s="202">
        <f>Calculator!AY175</f>
        <v>378</v>
      </c>
      <c r="J150" s="203">
        <f>Calculator!Y175+Calculator!AC175+Calculator!AG175+Calculator!AK175</f>
        <v>8</v>
      </c>
      <c r="K150" s="204">
        <f>Calculator!Z175+Calculator!AD175+Calculator!AH175+Calculator!AL175</f>
        <v>-7</v>
      </c>
      <c r="L150" s="205">
        <f>Calculator!AA175</f>
        <v>0</v>
      </c>
      <c r="M150" s="205">
        <f>Calculator!AE175</f>
        <v>100</v>
      </c>
      <c r="N150" s="205">
        <f>Calculator!AI175</f>
        <v>200</v>
      </c>
      <c r="O150" s="205">
        <f>Calculator!AM175</f>
        <v>78</v>
      </c>
      <c r="S150" s="206">
        <f t="shared" si="5"/>
        <v>0.1</v>
      </c>
    </row>
    <row r="151" spans="2:19">
      <c r="B151" s="207">
        <f t="shared" ca="1" si="4"/>
        <v>42977</v>
      </c>
      <c r="C151" s="208">
        <v>136</v>
      </c>
      <c r="D151" s="209"/>
      <c r="E151" s="210">
        <f>Calculator!S176</f>
        <v>2.7033992094861656E-2</v>
      </c>
      <c r="F151" s="211">
        <f>Calculator!T176</f>
        <v>0.25109999999999927</v>
      </c>
      <c r="G151" s="212">
        <v>0</v>
      </c>
      <c r="H151" s="201">
        <f>Calculator!N176</f>
        <v>3.2969999999999975</v>
      </c>
      <c r="I151" s="202">
        <f>Calculator!AY176</f>
        <v>379</v>
      </c>
      <c r="J151" s="203">
        <f>Calculator!Y176+Calculator!AC176+Calculator!AG176+Calculator!AK176</f>
        <v>9</v>
      </c>
      <c r="K151" s="204">
        <f>Calculator!Z176+Calculator!AD176+Calculator!AH176+Calculator!AL176</f>
        <v>-8</v>
      </c>
      <c r="L151" s="205">
        <f>Calculator!AA176</f>
        <v>0</v>
      </c>
      <c r="M151" s="205">
        <f>Calculator!AE176</f>
        <v>100</v>
      </c>
      <c r="N151" s="205">
        <f>Calculator!AI176</f>
        <v>200</v>
      </c>
      <c r="O151" s="205">
        <f>Calculator!AM176</f>
        <v>79</v>
      </c>
      <c r="S151" s="206">
        <f t="shared" si="5"/>
        <v>0.1</v>
      </c>
    </row>
    <row r="152" spans="2:19">
      <c r="B152" s="207">
        <f t="shared" ca="1" si="4"/>
        <v>42978</v>
      </c>
      <c r="C152" s="208">
        <v>137</v>
      </c>
      <c r="D152" s="209"/>
      <c r="E152" s="210">
        <f>Calculator!S177</f>
        <v>2.7115810276679839E-2</v>
      </c>
      <c r="F152" s="211">
        <f>Calculator!T177</f>
        <v>0.2321999999999993</v>
      </c>
      <c r="G152" s="212">
        <v>0</v>
      </c>
      <c r="H152" s="201">
        <f>Calculator!N177</f>
        <v>3.3257999999999974</v>
      </c>
      <c r="I152" s="202">
        <f>Calculator!AY177</f>
        <v>382</v>
      </c>
      <c r="J152" s="203">
        <f>Calculator!Y177+Calculator!AC177+Calculator!AG177+Calculator!AK177</f>
        <v>8</v>
      </c>
      <c r="K152" s="204">
        <f>Calculator!Z177+Calculator!AD177+Calculator!AH177+Calculator!AL177</f>
        <v>-5</v>
      </c>
      <c r="L152" s="205">
        <f>Calculator!AA177</f>
        <v>0</v>
      </c>
      <c r="M152" s="205">
        <f>Calculator!AE177</f>
        <v>100</v>
      </c>
      <c r="N152" s="205">
        <f>Calculator!AI177</f>
        <v>200</v>
      </c>
      <c r="O152" s="205">
        <f>Calculator!AM177</f>
        <v>82</v>
      </c>
      <c r="S152" s="206">
        <f t="shared" si="5"/>
        <v>0.1</v>
      </c>
    </row>
    <row r="153" spans="2:19">
      <c r="B153" s="207">
        <f t="shared" ca="1" si="4"/>
        <v>42979</v>
      </c>
      <c r="C153" s="208">
        <v>138</v>
      </c>
      <c r="D153" s="209"/>
      <c r="E153" s="210">
        <f>Calculator!S178</f>
        <v>2.7361264822134385E-2</v>
      </c>
      <c r="F153" s="211">
        <f>Calculator!T178</f>
        <v>0.22799999999999931</v>
      </c>
      <c r="G153" s="212">
        <v>0</v>
      </c>
      <c r="H153" s="201">
        <f>Calculator!N178</f>
        <v>3.3545999999999974</v>
      </c>
      <c r="I153" s="202">
        <f>Calculator!AY178</f>
        <v>379</v>
      </c>
      <c r="J153" s="203">
        <f>Calculator!Y178+Calculator!AC178+Calculator!AG178+Calculator!AK178</f>
        <v>8</v>
      </c>
      <c r="K153" s="204">
        <f>Calculator!Z178+Calculator!AD178+Calculator!AH178+Calculator!AL178</f>
        <v>-11</v>
      </c>
      <c r="L153" s="205">
        <f>Calculator!AA178</f>
        <v>0</v>
      </c>
      <c r="M153" s="205">
        <f>Calculator!AE178</f>
        <v>100</v>
      </c>
      <c r="N153" s="205">
        <f>Calculator!AI178</f>
        <v>200</v>
      </c>
      <c r="O153" s="205">
        <f>Calculator!AM178</f>
        <v>79</v>
      </c>
      <c r="S153" s="206">
        <f t="shared" si="5"/>
        <v>0.1</v>
      </c>
    </row>
    <row r="154" spans="2:19">
      <c r="B154" s="207">
        <f t="shared" ca="1" si="4"/>
        <v>42980</v>
      </c>
      <c r="C154" s="208">
        <v>139</v>
      </c>
      <c r="D154" s="209"/>
      <c r="E154" s="210">
        <f>Calculator!S179</f>
        <v>2.7115810276679839E-2</v>
      </c>
      <c r="F154" s="211">
        <f>Calculator!T179</f>
        <v>0.23309999999999925</v>
      </c>
      <c r="G154" s="212">
        <v>0</v>
      </c>
      <c r="H154" s="201">
        <f>Calculator!N179</f>
        <v>3.3833999999999973</v>
      </c>
      <c r="I154" s="202">
        <f>Calculator!AY179</f>
        <v>376</v>
      </c>
      <c r="J154" s="203">
        <f>Calculator!Y179+Calculator!AC179+Calculator!AG179+Calculator!AK179</f>
        <v>8</v>
      </c>
      <c r="K154" s="204">
        <f>Calculator!Z179+Calculator!AD179+Calculator!AH179+Calculator!AL179</f>
        <v>-11</v>
      </c>
      <c r="L154" s="205">
        <f>Calculator!AA179</f>
        <v>0</v>
      </c>
      <c r="M154" s="205">
        <f>Calculator!AE179</f>
        <v>100</v>
      </c>
      <c r="N154" s="205">
        <f>Calculator!AI179</f>
        <v>200</v>
      </c>
      <c r="O154" s="205">
        <f>Calculator!AM179</f>
        <v>76</v>
      </c>
      <c r="S154" s="206">
        <f t="shared" si="5"/>
        <v>0.1</v>
      </c>
    </row>
    <row r="155" spans="2:19">
      <c r="B155" s="207">
        <f t="shared" ca="1" si="4"/>
        <v>42981</v>
      </c>
      <c r="C155" s="208">
        <v>140</v>
      </c>
      <c r="D155" s="209"/>
      <c r="E155" s="210">
        <f>Calculator!S180</f>
        <v>2.6870355731225294E-2</v>
      </c>
      <c r="F155" s="211">
        <f>Calculator!T180</f>
        <v>0.23549999999999921</v>
      </c>
      <c r="G155" s="212">
        <v>0</v>
      </c>
      <c r="H155" s="201">
        <f>Calculator!N180</f>
        <v>3.4049999999999971</v>
      </c>
      <c r="I155" s="202">
        <f>Calculator!AY180</f>
        <v>382</v>
      </c>
      <c r="J155" s="203">
        <f>Calculator!Y180+Calculator!AC180+Calculator!AG180+Calculator!AK180</f>
        <v>6</v>
      </c>
      <c r="K155" s="204">
        <f>Calculator!Z180+Calculator!AD180+Calculator!AH180+Calculator!AL180</f>
        <v>0</v>
      </c>
      <c r="L155" s="205">
        <f>Calculator!AA180</f>
        <v>0</v>
      </c>
      <c r="M155" s="205">
        <f>Calculator!AE180</f>
        <v>100</v>
      </c>
      <c r="N155" s="205">
        <f>Calculator!AI180</f>
        <v>200</v>
      </c>
      <c r="O155" s="205">
        <f>Calculator!AM180</f>
        <v>82</v>
      </c>
      <c r="S155" s="206">
        <f t="shared" si="5"/>
        <v>0.1</v>
      </c>
    </row>
    <row r="156" spans="2:19">
      <c r="B156" s="207">
        <f t="shared" ca="1" si="4"/>
        <v>42982</v>
      </c>
      <c r="C156" s="208">
        <v>141</v>
      </c>
      <c r="D156" s="209"/>
      <c r="E156" s="210">
        <f>Calculator!S181</f>
        <v>2.7361264822134385E-2</v>
      </c>
      <c r="F156" s="211">
        <f>Calculator!T181</f>
        <v>0.24329999999999924</v>
      </c>
      <c r="G156" s="212">
        <v>0</v>
      </c>
      <c r="H156" s="201">
        <f>Calculator!N181</f>
        <v>3.426599999999997</v>
      </c>
      <c r="I156" s="202">
        <f>Calculator!AY181</f>
        <v>386</v>
      </c>
      <c r="J156" s="203">
        <f>Calculator!Y181+Calculator!AC181+Calculator!AG181+Calculator!AK181</f>
        <v>6</v>
      </c>
      <c r="K156" s="204">
        <f>Calculator!Z181+Calculator!AD181+Calculator!AH181+Calculator!AL181</f>
        <v>-2</v>
      </c>
      <c r="L156" s="205">
        <f>Calculator!AA181</f>
        <v>0</v>
      </c>
      <c r="M156" s="205">
        <f>Calculator!AE181</f>
        <v>100</v>
      </c>
      <c r="N156" s="205">
        <f>Calculator!AI181</f>
        <v>200</v>
      </c>
      <c r="O156" s="205">
        <f>Calculator!AM181</f>
        <v>86</v>
      </c>
      <c r="S156" s="206">
        <f t="shared" si="5"/>
        <v>0.1</v>
      </c>
    </row>
    <row r="157" spans="2:19">
      <c r="B157" s="207">
        <f t="shared" ca="1" si="4"/>
        <v>42983</v>
      </c>
      <c r="C157" s="208">
        <v>142</v>
      </c>
      <c r="D157" s="209"/>
      <c r="E157" s="210">
        <f>Calculator!S182</f>
        <v>2.7688537549407109E-2</v>
      </c>
      <c r="F157" s="211">
        <f>Calculator!T182</f>
        <v>0.25469999999999926</v>
      </c>
      <c r="G157" s="212">
        <v>0</v>
      </c>
      <c r="H157" s="201">
        <f>Calculator!N182</f>
        <v>3.4517999999999969</v>
      </c>
      <c r="I157" s="202">
        <f>Calculator!AY182</f>
        <v>392</v>
      </c>
      <c r="J157" s="203">
        <f>Calculator!Y182+Calculator!AC182+Calculator!AG182+Calculator!AK182</f>
        <v>7</v>
      </c>
      <c r="K157" s="204">
        <f>Calculator!Z182+Calculator!AD182+Calculator!AH182+Calculator!AL182</f>
        <v>-1</v>
      </c>
      <c r="L157" s="205">
        <f>Calculator!AA182</f>
        <v>0</v>
      </c>
      <c r="M157" s="205">
        <f>Calculator!AE182</f>
        <v>100</v>
      </c>
      <c r="N157" s="205">
        <f>Calculator!AI182</f>
        <v>200</v>
      </c>
      <c r="O157" s="205">
        <f>Calculator!AM182</f>
        <v>92</v>
      </c>
      <c r="S157" s="206">
        <f t="shared" si="5"/>
        <v>0.1</v>
      </c>
    </row>
    <row r="158" spans="2:19">
      <c r="B158" s="207">
        <f t="shared" ca="1" si="4"/>
        <v>42984</v>
      </c>
      <c r="C158" s="208">
        <v>143</v>
      </c>
      <c r="D158" s="209"/>
      <c r="E158" s="210">
        <f>Calculator!S183</f>
        <v>2.8179446640316203E-2</v>
      </c>
      <c r="F158" s="211">
        <f>Calculator!T183</f>
        <v>0.23549999999999927</v>
      </c>
      <c r="G158" s="212">
        <v>0</v>
      </c>
      <c r="H158" s="201">
        <f>Calculator!N183</f>
        <v>3.4733999999999967</v>
      </c>
      <c r="I158" s="202">
        <f>Calculator!AY183</f>
        <v>396</v>
      </c>
      <c r="J158" s="203">
        <f>Calculator!Y183+Calculator!AC183+Calculator!AG183+Calculator!AK183</f>
        <v>6</v>
      </c>
      <c r="K158" s="204">
        <f>Calculator!Z183+Calculator!AD183+Calculator!AH183+Calculator!AL183</f>
        <v>-2</v>
      </c>
      <c r="L158" s="205">
        <f>Calculator!AA183</f>
        <v>0</v>
      </c>
      <c r="M158" s="205">
        <f>Calculator!AE183</f>
        <v>100</v>
      </c>
      <c r="N158" s="205">
        <f>Calculator!AI183</f>
        <v>200</v>
      </c>
      <c r="O158" s="205">
        <f>Calculator!AM183</f>
        <v>96</v>
      </c>
      <c r="S158" s="206">
        <f t="shared" si="5"/>
        <v>0.1</v>
      </c>
    </row>
    <row r="159" spans="2:19">
      <c r="B159" s="207">
        <f t="shared" ca="1" si="4"/>
        <v>42985</v>
      </c>
      <c r="C159" s="208">
        <v>144</v>
      </c>
      <c r="D159" s="209"/>
      <c r="E159" s="210">
        <f>Calculator!S184</f>
        <v>2.8506719367588931E-2</v>
      </c>
      <c r="F159" s="211">
        <f>Calculator!T184</f>
        <v>0.25589999999999929</v>
      </c>
      <c r="G159" s="212">
        <v>0</v>
      </c>
      <c r="H159" s="201">
        <f>Calculator!N184</f>
        <v>3.5141999999999967</v>
      </c>
      <c r="I159" s="202">
        <f>Calculator!AY184</f>
        <v>397</v>
      </c>
      <c r="J159" s="203">
        <f>Calculator!Y184+Calculator!AC184+Calculator!AG184+Calculator!AK184</f>
        <v>16</v>
      </c>
      <c r="K159" s="204">
        <f>Calculator!Z184+Calculator!AD184+Calculator!AH184+Calculator!AL184</f>
        <v>-15</v>
      </c>
      <c r="L159" s="205">
        <f>Calculator!AA184</f>
        <v>0</v>
      </c>
      <c r="M159" s="205">
        <f>Calculator!AE184</f>
        <v>100</v>
      </c>
      <c r="N159" s="205">
        <f>Calculator!AI184</f>
        <v>200</v>
      </c>
      <c r="O159" s="205">
        <f>Calculator!AM184</f>
        <v>97</v>
      </c>
      <c r="S159" s="206">
        <f t="shared" si="5"/>
        <v>0.1</v>
      </c>
    </row>
    <row r="160" spans="2:19">
      <c r="B160" s="207">
        <f t="shared" ca="1" si="4"/>
        <v>42986</v>
      </c>
      <c r="C160" s="208">
        <v>145</v>
      </c>
      <c r="D160" s="209"/>
      <c r="E160" s="210">
        <f>Calculator!S185</f>
        <v>2.8588537549407114E-2</v>
      </c>
      <c r="F160" s="211">
        <f>Calculator!T185</f>
        <v>0.25319999999999931</v>
      </c>
      <c r="G160" s="212">
        <v>0</v>
      </c>
      <c r="H160" s="201">
        <f>Calculator!N185</f>
        <v>3.5489999999999968</v>
      </c>
      <c r="I160" s="202">
        <f>Calculator!AY185</f>
        <v>398</v>
      </c>
      <c r="J160" s="203">
        <f>Calculator!Y185+Calculator!AC185+Calculator!AG185+Calculator!AK185</f>
        <v>13</v>
      </c>
      <c r="K160" s="204">
        <f>Calculator!Z185+Calculator!AD185+Calculator!AH185+Calculator!AL185</f>
        <v>-12</v>
      </c>
      <c r="L160" s="205">
        <f>Calculator!AA185</f>
        <v>0</v>
      </c>
      <c r="M160" s="205">
        <f>Calculator!AE185</f>
        <v>100</v>
      </c>
      <c r="N160" s="205">
        <f>Calculator!AI185</f>
        <v>200</v>
      </c>
      <c r="O160" s="205">
        <f>Calculator!AM185</f>
        <v>98</v>
      </c>
      <c r="S160" s="206">
        <f t="shared" si="5"/>
        <v>0.1</v>
      </c>
    </row>
    <row r="161" spans="2:19">
      <c r="B161" s="207">
        <f t="shared" ca="1" si="4"/>
        <v>42987</v>
      </c>
      <c r="C161" s="208">
        <v>146</v>
      </c>
      <c r="D161" s="209"/>
      <c r="E161" s="210">
        <f>Calculator!S186</f>
        <v>2.8670355731225297E-2</v>
      </c>
      <c r="F161" s="211">
        <f>Calculator!T186</f>
        <v>0.2633999999999993</v>
      </c>
      <c r="G161" s="212">
        <v>0</v>
      </c>
      <c r="H161" s="201">
        <f>Calculator!N186</f>
        <v>3.5861999999999967</v>
      </c>
      <c r="I161" s="202">
        <f>Calculator!AY186</f>
        <v>399</v>
      </c>
      <c r="J161" s="203">
        <f>Calculator!Y186+Calculator!AC186+Calculator!AG186+Calculator!AK186</f>
        <v>14</v>
      </c>
      <c r="K161" s="204">
        <f>Calculator!Z186+Calculator!AD186+Calculator!AH186+Calculator!AL186</f>
        <v>-13</v>
      </c>
      <c r="L161" s="205">
        <f>Calculator!AA186</f>
        <v>0</v>
      </c>
      <c r="M161" s="205">
        <f>Calculator!AE186</f>
        <v>100</v>
      </c>
      <c r="N161" s="205">
        <f>Calculator!AI186</f>
        <v>200</v>
      </c>
      <c r="O161" s="205">
        <f>Calculator!AM186</f>
        <v>99</v>
      </c>
      <c r="S161" s="206">
        <f t="shared" si="5"/>
        <v>0.1</v>
      </c>
    </row>
    <row r="162" spans="2:19">
      <c r="B162" s="207">
        <f t="shared" ca="1" si="4"/>
        <v>42988</v>
      </c>
      <c r="C162" s="208">
        <v>147</v>
      </c>
      <c r="D162" s="209"/>
      <c r="E162" s="210">
        <f>Calculator!S187</f>
        <v>2.8752173913043477E-2</v>
      </c>
      <c r="F162" s="211">
        <f>Calculator!T187</f>
        <v>0.26249999999999929</v>
      </c>
      <c r="G162" s="212">
        <v>0</v>
      </c>
      <c r="H162" s="201">
        <f>Calculator!N187</f>
        <v>3.6209999999999969</v>
      </c>
      <c r="I162" s="202">
        <f>Calculator!AY187</f>
        <v>402</v>
      </c>
      <c r="J162" s="203">
        <f>Calculator!Y187+Calculator!AC187+Calculator!AG187+Calculator!AK187</f>
        <v>13</v>
      </c>
      <c r="K162" s="204">
        <f>Calculator!Z187+Calculator!AD187+Calculator!AH187+Calculator!AL187</f>
        <v>-10</v>
      </c>
      <c r="L162" s="205">
        <f>Calculator!AA187</f>
        <v>0</v>
      </c>
      <c r="M162" s="205">
        <f>Calculator!AE187</f>
        <v>100</v>
      </c>
      <c r="N162" s="205">
        <f>Calculator!AI187</f>
        <v>200</v>
      </c>
      <c r="O162" s="205">
        <f>Calculator!AM187</f>
        <v>102</v>
      </c>
      <c r="S162" s="206">
        <f t="shared" si="5"/>
        <v>0.1</v>
      </c>
    </row>
    <row r="163" spans="2:19">
      <c r="B163" s="207">
        <f t="shared" ca="1" si="4"/>
        <v>42989</v>
      </c>
      <c r="C163" s="208">
        <v>148</v>
      </c>
      <c r="D163" s="209"/>
      <c r="E163" s="210">
        <f>Calculator!S188</f>
        <v>2.8997628458498022E-2</v>
      </c>
      <c r="F163" s="211">
        <f>Calculator!T188</f>
        <v>0.27629999999999932</v>
      </c>
      <c r="G163" s="212">
        <v>0</v>
      </c>
      <c r="H163" s="201">
        <f>Calculator!N188</f>
        <v>3.6593999999999971</v>
      </c>
      <c r="I163" s="202">
        <f>Calculator!AY188</f>
        <v>406</v>
      </c>
      <c r="J163" s="203">
        <f>Calculator!Y188+Calculator!AC188+Calculator!AG188+Calculator!AK188</f>
        <v>14</v>
      </c>
      <c r="K163" s="204">
        <f>Calculator!Z188+Calculator!AD188+Calculator!AH188+Calculator!AL188</f>
        <v>-10</v>
      </c>
      <c r="L163" s="205">
        <f>Calculator!AA188</f>
        <v>0</v>
      </c>
      <c r="M163" s="205">
        <f>Calculator!AE188</f>
        <v>100</v>
      </c>
      <c r="N163" s="205">
        <f>Calculator!AI188</f>
        <v>200</v>
      </c>
      <c r="O163" s="205">
        <f>Calculator!AM188</f>
        <v>106</v>
      </c>
      <c r="S163" s="206">
        <f t="shared" si="5"/>
        <v>0.1</v>
      </c>
    </row>
    <row r="164" spans="2:19">
      <c r="B164" s="207">
        <f t="shared" ca="1" si="4"/>
        <v>42990</v>
      </c>
      <c r="C164" s="208">
        <v>149</v>
      </c>
      <c r="D164" s="209"/>
      <c r="E164" s="210">
        <f>Calculator!S189</f>
        <v>2.932490118577075E-2</v>
      </c>
      <c r="F164" s="211">
        <f>Calculator!T189</f>
        <v>0.25769999999999937</v>
      </c>
      <c r="G164" s="212">
        <v>0</v>
      </c>
      <c r="H164" s="201">
        <f>Calculator!N189</f>
        <v>3.6977999999999973</v>
      </c>
      <c r="I164" s="202">
        <f>Calculator!AY189</f>
        <v>407</v>
      </c>
      <c r="J164" s="203">
        <f>Calculator!Y189+Calculator!AC189+Calculator!AG189+Calculator!AK189</f>
        <v>14</v>
      </c>
      <c r="K164" s="204">
        <f>Calculator!Z189+Calculator!AD189+Calculator!AH189+Calculator!AL189</f>
        <v>-13</v>
      </c>
      <c r="L164" s="205">
        <f>Calculator!AA189</f>
        <v>0</v>
      </c>
      <c r="M164" s="205">
        <f>Calculator!AE189</f>
        <v>100</v>
      </c>
      <c r="N164" s="205">
        <f>Calculator!AI189</f>
        <v>200</v>
      </c>
      <c r="O164" s="205">
        <f>Calculator!AM189</f>
        <v>107</v>
      </c>
      <c r="S164" s="206">
        <f t="shared" si="5"/>
        <v>0.1</v>
      </c>
    </row>
    <row r="165" spans="2:19">
      <c r="B165" s="207">
        <f t="shared" ca="1" si="4"/>
        <v>42991</v>
      </c>
      <c r="C165" s="208">
        <v>150</v>
      </c>
      <c r="D165" s="209"/>
      <c r="E165" s="210">
        <f>Calculator!S190</f>
        <v>2.9406719367588929E-2</v>
      </c>
      <c r="F165" s="211">
        <f>Calculator!T190</f>
        <v>0.27599999999999936</v>
      </c>
      <c r="G165" s="212">
        <v>0</v>
      </c>
      <c r="H165" s="201">
        <f>Calculator!N190</f>
        <v>3.7361999999999975</v>
      </c>
      <c r="I165" s="202">
        <f>Calculator!AY190</f>
        <v>409</v>
      </c>
      <c r="J165" s="203">
        <f>Calculator!Y190+Calculator!AC190+Calculator!AG190+Calculator!AK190</f>
        <v>14</v>
      </c>
      <c r="K165" s="204">
        <f>Calculator!Z190+Calculator!AD190+Calculator!AH190+Calculator!AL190</f>
        <v>-12</v>
      </c>
      <c r="L165" s="205">
        <f>Calculator!AA190</f>
        <v>0</v>
      </c>
      <c r="M165" s="205">
        <f>Calculator!AE190</f>
        <v>100</v>
      </c>
      <c r="N165" s="205">
        <f>Calculator!AI190</f>
        <v>200</v>
      </c>
      <c r="O165" s="205">
        <f>Calculator!AM190</f>
        <v>109</v>
      </c>
      <c r="S165" s="206">
        <f t="shared" si="5"/>
        <v>0.1</v>
      </c>
    </row>
    <row r="166" spans="2:19">
      <c r="B166" s="207">
        <f t="shared" ca="1" si="4"/>
        <v>42992</v>
      </c>
      <c r="C166" s="208">
        <v>151</v>
      </c>
      <c r="D166" s="209"/>
      <c r="E166" s="210">
        <f>Calculator!S191</f>
        <v>2.9570355731225295E-2</v>
      </c>
      <c r="F166" s="211">
        <f>Calculator!T191</f>
        <v>0.28409999999999935</v>
      </c>
      <c r="G166" s="212">
        <v>0</v>
      </c>
      <c r="H166" s="201">
        <f>Calculator!N191</f>
        <v>3.7817999999999974</v>
      </c>
      <c r="I166" s="202">
        <f>Calculator!AY191</f>
        <v>408</v>
      </c>
      <c r="J166" s="203">
        <f>Calculator!Y191+Calculator!AC191+Calculator!AG191+Calculator!AK191</f>
        <v>16</v>
      </c>
      <c r="K166" s="204">
        <f>Calculator!Z191+Calculator!AD191+Calculator!AH191+Calculator!AL191</f>
        <v>-17</v>
      </c>
      <c r="L166" s="205">
        <f>Calculator!AA191</f>
        <v>0</v>
      </c>
      <c r="M166" s="205">
        <f>Calculator!AE191</f>
        <v>100</v>
      </c>
      <c r="N166" s="205">
        <f>Calculator!AI191</f>
        <v>200</v>
      </c>
      <c r="O166" s="205">
        <f>Calculator!AM191</f>
        <v>108</v>
      </c>
      <c r="S166" s="206">
        <f t="shared" si="5"/>
        <v>0.1</v>
      </c>
    </row>
    <row r="167" spans="2:19">
      <c r="B167" s="207">
        <f t="shared" ca="1" si="4"/>
        <v>42993</v>
      </c>
      <c r="C167" s="208">
        <v>152</v>
      </c>
      <c r="D167" s="209"/>
      <c r="E167" s="210">
        <f>Calculator!S192</f>
        <v>2.9488537549407112E-2</v>
      </c>
      <c r="F167" s="211">
        <f>Calculator!T192</f>
        <v>0.26729999999999932</v>
      </c>
      <c r="G167" s="212">
        <v>0</v>
      </c>
      <c r="H167" s="201">
        <f>Calculator!N192</f>
        <v>3.8261999999999974</v>
      </c>
      <c r="I167" s="202">
        <f>Calculator!AY192</f>
        <v>404</v>
      </c>
      <c r="J167" s="203">
        <f>Calculator!Y192+Calculator!AC192+Calculator!AG192+Calculator!AK192</f>
        <v>16</v>
      </c>
      <c r="K167" s="204">
        <f>Calculator!Z192+Calculator!AD192+Calculator!AH192+Calculator!AL192</f>
        <v>-20</v>
      </c>
      <c r="L167" s="205">
        <f>Calculator!AA192</f>
        <v>0</v>
      </c>
      <c r="M167" s="205">
        <f>Calculator!AE192</f>
        <v>100</v>
      </c>
      <c r="N167" s="205">
        <f>Calculator!AI192</f>
        <v>197</v>
      </c>
      <c r="O167" s="205">
        <f>Calculator!AM192</f>
        <v>107</v>
      </c>
      <c r="S167" s="206">
        <f t="shared" si="5"/>
        <v>0.1</v>
      </c>
    </row>
    <row r="168" spans="2:19">
      <c r="B168" s="207">
        <f t="shared" ca="1" si="4"/>
        <v>42994</v>
      </c>
      <c r="C168" s="208">
        <v>153</v>
      </c>
      <c r="D168" s="209"/>
      <c r="E168" s="210">
        <f>Calculator!S193</f>
        <v>2.9171936758893277E-2</v>
      </c>
      <c r="F168" s="211">
        <f>Calculator!T193</f>
        <v>0.25979999999999936</v>
      </c>
      <c r="G168" s="212">
        <v>0</v>
      </c>
      <c r="H168" s="201">
        <f>Calculator!N193</f>
        <v>3.8645999999999971</v>
      </c>
      <c r="I168" s="202">
        <f>Calculator!AY193</f>
        <v>404</v>
      </c>
      <c r="J168" s="203">
        <f>Calculator!Y193+Calculator!AC193+Calculator!AG193+Calculator!AK193</f>
        <v>12</v>
      </c>
      <c r="K168" s="204">
        <f>Calculator!Z193+Calculator!AD193+Calculator!AH193+Calculator!AL193</f>
        <v>-12</v>
      </c>
      <c r="L168" s="205">
        <f>Calculator!AA193</f>
        <v>0</v>
      </c>
      <c r="M168" s="205">
        <f>Calculator!AE193</f>
        <v>100</v>
      </c>
      <c r="N168" s="205">
        <f>Calculator!AI193</f>
        <v>199</v>
      </c>
      <c r="O168" s="205">
        <f>Calculator!AM193</f>
        <v>105</v>
      </c>
      <c r="S168" s="206">
        <f t="shared" si="5"/>
        <v>0.1</v>
      </c>
    </row>
    <row r="169" spans="2:19">
      <c r="B169" s="207">
        <f t="shared" ca="1" si="4"/>
        <v>42995</v>
      </c>
      <c r="C169" s="208">
        <v>154</v>
      </c>
      <c r="D169" s="209"/>
      <c r="E169" s="210">
        <f>Calculator!S194</f>
        <v>2.9164822134387348E-2</v>
      </c>
      <c r="F169" s="211">
        <f>Calculator!T194</f>
        <v>0.26369999999999938</v>
      </c>
      <c r="G169" s="212">
        <v>0</v>
      </c>
      <c r="H169" s="201">
        <f>Calculator!N194</f>
        <v>3.8969999999999971</v>
      </c>
      <c r="I169" s="202">
        <f>Calculator!AY194</f>
        <v>406</v>
      </c>
      <c r="J169" s="203">
        <f>Calculator!Y194+Calculator!AC194+Calculator!AG194+Calculator!AK194</f>
        <v>9</v>
      </c>
      <c r="K169" s="204">
        <f>Calculator!Z194+Calculator!AD194+Calculator!AH194+Calculator!AL194</f>
        <v>-7</v>
      </c>
      <c r="L169" s="205">
        <f>Calculator!AA194</f>
        <v>0</v>
      </c>
      <c r="M169" s="205">
        <f>Calculator!AE194</f>
        <v>100</v>
      </c>
      <c r="N169" s="205">
        <f>Calculator!AI194</f>
        <v>200</v>
      </c>
      <c r="O169" s="205">
        <f>Calculator!AM194</f>
        <v>106</v>
      </c>
      <c r="S169" s="206">
        <f t="shared" si="5"/>
        <v>0.1</v>
      </c>
    </row>
    <row r="170" spans="2:19">
      <c r="B170" s="207">
        <f t="shared" ca="1" si="4"/>
        <v>42996</v>
      </c>
      <c r="C170" s="208">
        <v>155</v>
      </c>
      <c r="D170" s="209"/>
      <c r="E170" s="210">
        <f>Calculator!S195</f>
        <v>2.932490118577075E-2</v>
      </c>
      <c r="F170" s="211">
        <f>Calculator!T195</f>
        <v>0.26909999999999945</v>
      </c>
      <c r="G170" s="212">
        <v>0</v>
      </c>
      <c r="H170" s="201">
        <f>Calculator!N195</f>
        <v>3.9293999999999971</v>
      </c>
      <c r="I170" s="202">
        <f>Calculator!AY195</f>
        <v>409</v>
      </c>
      <c r="J170" s="203">
        <f>Calculator!Y195+Calculator!AC195+Calculator!AG195+Calculator!AK195</f>
        <v>9</v>
      </c>
      <c r="K170" s="204">
        <f>Calculator!Z195+Calculator!AD195+Calculator!AH195+Calculator!AL195</f>
        <v>-6</v>
      </c>
      <c r="L170" s="205">
        <f>Calculator!AA195</f>
        <v>0</v>
      </c>
      <c r="M170" s="205">
        <f>Calculator!AE195</f>
        <v>100</v>
      </c>
      <c r="N170" s="205">
        <f>Calculator!AI195</f>
        <v>200</v>
      </c>
      <c r="O170" s="205">
        <f>Calculator!AM195</f>
        <v>109</v>
      </c>
      <c r="S170" s="206">
        <f t="shared" si="5"/>
        <v>0.1</v>
      </c>
    </row>
    <row r="171" spans="2:19">
      <c r="B171" s="207">
        <f t="shared" ca="1" si="4"/>
        <v>42997</v>
      </c>
      <c r="C171" s="208">
        <v>156</v>
      </c>
      <c r="D171" s="209"/>
      <c r="E171" s="210">
        <f>Calculator!S196</f>
        <v>2.9570355731225295E-2</v>
      </c>
      <c r="F171" s="211">
        <f>Calculator!T196</f>
        <v>0.25319999999999943</v>
      </c>
      <c r="G171" s="212">
        <v>0</v>
      </c>
      <c r="H171" s="201">
        <f>Calculator!N196</f>
        <v>3.9617999999999971</v>
      </c>
      <c r="I171" s="202">
        <f>Calculator!AY196</f>
        <v>410</v>
      </c>
      <c r="J171" s="203">
        <f>Calculator!Y196+Calculator!AC196+Calculator!AG196+Calculator!AK196</f>
        <v>9</v>
      </c>
      <c r="K171" s="204">
        <f>Calculator!Z196+Calculator!AD196+Calculator!AH196+Calculator!AL196</f>
        <v>-8</v>
      </c>
      <c r="L171" s="205">
        <f>Calculator!AA196</f>
        <v>0</v>
      </c>
      <c r="M171" s="205">
        <f>Calculator!AE196</f>
        <v>100</v>
      </c>
      <c r="N171" s="205">
        <f>Calculator!AI196</f>
        <v>200</v>
      </c>
      <c r="O171" s="205">
        <f>Calculator!AM196</f>
        <v>110</v>
      </c>
      <c r="S171" s="206">
        <f t="shared" si="5"/>
        <v>0.1</v>
      </c>
    </row>
    <row r="172" spans="2:19">
      <c r="B172" s="207">
        <f t="shared" ca="1" si="4"/>
        <v>42998</v>
      </c>
      <c r="C172" s="208">
        <v>157</v>
      </c>
      <c r="D172" s="209"/>
      <c r="E172" s="210">
        <f>Calculator!S197</f>
        <v>2.9652173913043478E-2</v>
      </c>
      <c r="F172" s="211">
        <f>Calculator!T197</f>
        <v>0.25019999999999942</v>
      </c>
      <c r="G172" s="212">
        <v>0</v>
      </c>
      <c r="H172" s="201">
        <f>Calculator!N197</f>
        <v>3.990599999999997</v>
      </c>
      <c r="I172" s="202">
        <f>Calculator!AY197</f>
        <v>411</v>
      </c>
      <c r="J172" s="203">
        <f>Calculator!Y197+Calculator!AC197+Calculator!AG197+Calculator!AK197</f>
        <v>8</v>
      </c>
      <c r="K172" s="204">
        <f>Calculator!Z197+Calculator!AD197+Calculator!AH197+Calculator!AL197</f>
        <v>-7</v>
      </c>
      <c r="L172" s="205">
        <f>Calculator!AA197</f>
        <v>0</v>
      </c>
      <c r="M172" s="205">
        <f>Calculator!AE197</f>
        <v>100</v>
      </c>
      <c r="N172" s="205">
        <f>Calculator!AI197</f>
        <v>200</v>
      </c>
      <c r="O172" s="205">
        <f>Calculator!AM197</f>
        <v>111</v>
      </c>
      <c r="S172" s="206">
        <f t="shared" si="5"/>
        <v>0.1</v>
      </c>
    </row>
    <row r="173" spans="2:19">
      <c r="B173" s="207">
        <f t="shared" ca="1" si="4"/>
        <v>42999</v>
      </c>
      <c r="C173" s="208">
        <v>158</v>
      </c>
      <c r="D173" s="209"/>
      <c r="E173" s="210">
        <f>Calculator!S198</f>
        <v>2.9733992094861661E-2</v>
      </c>
      <c r="F173" s="211">
        <f>Calculator!T198</f>
        <v>0.28409999999999941</v>
      </c>
      <c r="G173" s="212">
        <v>0</v>
      </c>
      <c r="H173" s="201">
        <f>Calculator!N198</f>
        <v>4.022999999999997</v>
      </c>
      <c r="I173" s="202">
        <f>Calculator!AY198</f>
        <v>413</v>
      </c>
      <c r="J173" s="203">
        <f>Calculator!Y198+Calculator!AC198+Calculator!AG198+Calculator!AK198</f>
        <v>9</v>
      </c>
      <c r="K173" s="204">
        <f>Calculator!Z198+Calculator!AD198+Calculator!AH198+Calculator!AL198</f>
        <v>-7</v>
      </c>
      <c r="L173" s="205">
        <f>Calculator!AA198</f>
        <v>0</v>
      </c>
      <c r="M173" s="205">
        <f>Calculator!AE198</f>
        <v>100</v>
      </c>
      <c r="N173" s="205">
        <f>Calculator!AI198</f>
        <v>200</v>
      </c>
      <c r="O173" s="205">
        <f>Calculator!AM198</f>
        <v>113</v>
      </c>
      <c r="S173" s="206">
        <f t="shared" si="5"/>
        <v>0.1</v>
      </c>
    </row>
    <row r="174" spans="2:19">
      <c r="B174" s="207">
        <f t="shared" ca="1" si="4"/>
        <v>43000</v>
      </c>
      <c r="C174" s="208">
        <v>159</v>
      </c>
      <c r="D174" s="209"/>
      <c r="E174" s="210">
        <f>Calculator!S199</f>
        <v>2.9897628458498023E-2</v>
      </c>
      <c r="F174" s="211">
        <f>Calculator!T199</f>
        <v>0.28379999999999939</v>
      </c>
      <c r="G174" s="212">
        <v>0</v>
      </c>
      <c r="H174" s="201">
        <f>Calculator!N199</f>
        <v>4.055399999999997</v>
      </c>
      <c r="I174" s="202">
        <f>Calculator!AY199</f>
        <v>414</v>
      </c>
      <c r="J174" s="203">
        <f>Calculator!Y199+Calculator!AC199+Calculator!AG199+Calculator!AK199</f>
        <v>9</v>
      </c>
      <c r="K174" s="204">
        <f>Calculator!Z199+Calculator!AD199+Calculator!AH199+Calculator!AL199</f>
        <v>-8</v>
      </c>
      <c r="L174" s="205">
        <f>Calculator!AA199</f>
        <v>0</v>
      </c>
      <c r="M174" s="205">
        <f>Calculator!AE199</f>
        <v>100</v>
      </c>
      <c r="N174" s="205">
        <f>Calculator!AI199</f>
        <v>200</v>
      </c>
      <c r="O174" s="205">
        <f>Calculator!AM199</f>
        <v>114</v>
      </c>
      <c r="S174" s="206">
        <f t="shared" si="5"/>
        <v>0.1</v>
      </c>
    </row>
    <row r="175" spans="2:19">
      <c r="B175" s="207">
        <f t="shared" ca="1" si="4"/>
        <v>43001</v>
      </c>
      <c r="C175" s="208">
        <v>160</v>
      </c>
      <c r="D175" s="209"/>
      <c r="E175" s="210">
        <f>Calculator!S200</f>
        <v>2.9979446640316206E-2</v>
      </c>
      <c r="F175" s="211">
        <f>Calculator!T200</f>
        <v>0.28439999999999932</v>
      </c>
      <c r="G175" s="212">
        <v>0</v>
      </c>
      <c r="H175" s="201">
        <f>Calculator!N200</f>
        <v>4.087799999999997</v>
      </c>
      <c r="I175" s="202">
        <f>Calculator!AY200</f>
        <v>416</v>
      </c>
      <c r="J175" s="203">
        <f>Calculator!Y200+Calculator!AC200+Calculator!AG200+Calculator!AK200</f>
        <v>9</v>
      </c>
      <c r="K175" s="204">
        <f>Calculator!Z200+Calculator!AD200+Calculator!AH200+Calculator!AL200</f>
        <v>-7</v>
      </c>
      <c r="L175" s="205">
        <f>Calculator!AA200</f>
        <v>0</v>
      </c>
      <c r="M175" s="205">
        <f>Calculator!AE200</f>
        <v>100</v>
      </c>
      <c r="N175" s="205">
        <f>Calculator!AI200</f>
        <v>200</v>
      </c>
      <c r="O175" s="205">
        <f>Calculator!AM200</f>
        <v>116</v>
      </c>
      <c r="S175" s="206">
        <f t="shared" si="5"/>
        <v>0.1</v>
      </c>
    </row>
    <row r="176" spans="2:19">
      <c r="B176" s="207">
        <f t="shared" ca="1" si="4"/>
        <v>43002</v>
      </c>
      <c r="C176" s="208">
        <v>161</v>
      </c>
      <c r="D176" s="209"/>
      <c r="E176" s="210">
        <f>Calculator!S201</f>
        <v>3.0143083003952569E-2</v>
      </c>
      <c r="F176" s="211">
        <f>Calculator!T201</f>
        <v>0.28679999999999928</v>
      </c>
      <c r="G176" s="212">
        <v>0</v>
      </c>
      <c r="H176" s="201">
        <f>Calculator!N201</f>
        <v>4.120199999999997</v>
      </c>
      <c r="I176" s="202">
        <f>Calculator!AY201</f>
        <v>417</v>
      </c>
      <c r="J176" s="203">
        <f>Calculator!Y201+Calculator!AC201+Calculator!AG201+Calculator!AK201</f>
        <v>9</v>
      </c>
      <c r="K176" s="204">
        <f>Calculator!Z201+Calculator!AD201+Calculator!AH201+Calculator!AL201</f>
        <v>-8</v>
      </c>
      <c r="L176" s="205">
        <f>Calculator!AA201</f>
        <v>0</v>
      </c>
      <c r="M176" s="205">
        <f>Calculator!AE201</f>
        <v>100</v>
      </c>
      <c r="N176" s="205">
        <f>Calculator!AI201</f>
        <v>200</v>
      </c>
      <c r="O176" s="205">
        <f>Calculator!AM201</f>
        <v>117</v>
      </c>
      <c r="S176" s="206">
        <f t="shared" si="5"/>
        <v>0.1</v>
      </c>
    </row>
    <row r="177" spans="2:19">
      <c r="B177" s="207">
        <f t="shared" ca="1" si="4"/>
        <v>43003</v>
      </c>
      <c r="C177" s="208">
        <v>162</v>
      </c>
      <c r="D177" s="209"/>
      <c r="E177" s="210">
        <f>Calculator!S202</f>
        <v>3.0224901185770751E-2</v>
      </c>
      <c r="F177" s="211">
        <f>Calculator!T202</f>
        <v>0.29009999999999925</v>
      </c>
      <c r="G177" s="212">
        <v>0</v>
      </c>
      <c r="H177" s="201">
        <f>Calculator!N202</f>
        <v>4.1561999999999966</v>
      </c>
      <c r="I177" s="202">
        <f>Calculator!AY202</f>
        <v>420</v>
      </c>
      <c r="J177" s="203">
        <f>Calculator!Y202+Calculator!AC202+Calculator!AG202+Calculator!AK202</f>
        <v>10</v>
      </c>
      <c r="K177" s="204">
        <f>Calculator!Z202+Calculator!AD202+Calculator!AH202+Calculator!AL202</f>
        <v>-7</v>
      </c>
      <c r="L177" s="205">
        <f>Calculator!AA202</f>
        <v>0</v>
      </c>
      <c r="M177" s="205">
        <f>Calculator!AE202</f>
        <v>100</v>
      </c>
      <c r="N177" s="205">
        <f>Calculator!AI202</f>
        <v>200</v>
      </c>
      <c r="O177" s="205">
        <f>Calculator!AM202</f>
        <v>120</v>
      </c>
      <c r="S177" s="206">
        <f t="shared" si="5"/>
        <v>0.1</v>
      </c>
    </row>
    <row r="178" spans="2:19">
      <c r="B178" s="207">
        <f t="shared" ca="1" si="4"/>
        <v>43004</v>
      </c>
      <c r="C178" s="208">
        <v>163</v>
      </c>
      <c r="D178" s="209"/>
      <c r="E178" s="210">
        <f>Calculator!S203</f>
        <v>3.0470355731225293E-2</v>
      </c>
      <c r="F178" s="211">
        <f>Calculator!T203</f>
        <v>0.26009999999999922</v>
      </c>
      <c r="G178" s="212">
        <v>0</v>
      </c>
      <c r="H178" s="201">
        <f>Calculator!N203</f>
        <v>4.1885999999999965</v>
      </c>
      <c r="I178" s="202">
        <f>Calculator!AY203</f>
        <v>421</v>
      </c>
      <c r="J178" s="203">
        <f>Calculator!Y203+Calculator!AC203+Calculator!AG203+Calculator!AK203</f>
        <v>9</v>
      </c>
      <c r="K178" s="204">
        <f>Calculator!Z203+Calculator!AD203+Calculator!AH203+Calculator!AL203</f>
        <v>-8</v>
      </c>
      <c r="L178" s="205">
        <f>Calculator!AA203</f>
        <v>0</v>
      </c>
      <c r="M178" s="205">
        <f>Calculator!AE203</f>
        <v>100</v>
      </c>
      <c r="N178" s="205">
        <f>Calculator!AI203</f>
        <v>200</v>
      </c>
      <c r="O178" s="205">
        <f>Calculator!AM203</f>
        <v>121</v>
      </c>
      <c r="S178" s="206">
        <f t="shared" si="5"/>
        <v>0.1</v>
      </c>
    </row>
    <row r="179" spans="2:19">
      <c r="B179" s="207">
        <f t="shared" ca="1" si="4"/>
        <v>43005</v>
      </c>
      <c r="C179" s="208">
        <v>164</v>
      </c>
      <c r="D179" s="209"/>
      <c r="E179" s="210">
        <f>Calculator!S204</f>
        <v>3.0552173913043476E-2</v>
      </c>
      <c r="F179" s="211">
        <f>Calculator!T204</f>
        <v>0.26699999999999924</v>
      </c>
      <c r="G179" s="212">
        <v>0</v>
      </c>
      <c r="H179" s="201">
        <f>Calculator!N204</f>
        <v>4.2209999999999965</v>
      </c>
      <c r="I179" s="202">
        <f>Calculator!AY204</f>
        <v>421</v>
      </c>
      <c r="J179" s="203">
        <f>Calculator!Y204+Calculator!AC204+Calculator!AG204+Calculator!AK204</f>
        <v>9</v>
      </c>
      <c r="K179" s="204">
        <f>Calculator!Z204+Calculator!AD204+Calculator!AH204+Calculator!AL204</f>
        <v>-9</v>
      </c>
      <c r="L179" s="205">
        <f>Calculator!AA204</f>
        <v>0</v>
      </c>
      <c r="M179" s="205">
        <f>Calculator!AE204</f>
        <v>100</v>
      </c>
      <c r="N179" s="205">
        <f>Calculator!AI204</f>
        <v>200</v>
      </c>
      <c r="O179" s="205">
        <f>Calculator!AM204</f>
        <v>121</v>
      </c>
      <c r="S179" s="206">
        <f t="shared" si="5"/>
        <v>0.1</v>
      </c>
    </row>
    <row r="180" spans="2:19">
      <c r="B180" s="207">
        <f t="shared" ca="1" si="4"/>
        <v>43006</v>
      </c>
      <c r="C180" s="208">
        <v>165</v>
      </c>
      <c r="D180" s="209"/>
      <c r="E180" s="210">
        <f>Calculator!S205</f>
        <v>3.0552173913043476E-2</v>
      </c>
      <c r="F180" s="211">
        <f>Calculator!T205</f>
        <v>0.27389999999999926</v>
      </c>
      <c r="G180" s="212">
        <v>0</v>
      </c>
      <c r="H180" s="201">
        <f>Calculator!N205</f>
        <v>4.2533999999999965</v>
      </c>
      <c r="I180" s="202">
        <f>Calculator!AY205</f>
        <v>422</v>
      </c>
      <c r="J180" s="203">
        <f>Calculator!Y205+Calculator!AC205+Calculator!AG205+Calculator!AK205</f>
        <v>9</v>
      </c>
      <c r="K180" s="204">
        <f>Calculator!Z205+Calculator!AD205+Calculator!AH205+Calculator!AL205</f>
        <v>-8</v>
      </c>
      <c r="L180" s="205">
        <f>Calculator!AA205</f>
        <v>0</v>
      </c>
      <c r="M180" s="205">
        <f>Calculator!AE205</f>
        <v>100</v>
      </c>
      <c r="N180" s="205">
        <f>Calculator!AI205</f>
        <v>200</v>
      </c>
      <c r="O180" s="205">
        <f>Calculator!AM205</f>
        <v>122</v>
      </c>
      <c r="S180" s="206">
        <f t="shared" si="5"/>
        <v>0.1</v>
      </c>
    </row>
    <row r="181" spans="2:19">
      <c r="B181" s="207">
        <f t="shared" ca="1" si="4"/>
        <v>43007</v>
      </c>
      <c r="C181" s="208">
        <v>166</v>
      </c>
      <c r="D181" s="209"/>
      <c r="E181" s="210">
        <f>Calculator!S206</f>
        <v>3.0633992094861659E-2</v>
      </c>
      <c r="F181" s="211">
        <f>Calculator!T206</f>
        <v>0.26969999999999916</v>
      </c>
      <c r="G181" s="212">
        <v>0</v>
      </c>
      <c r="H181" s="201">
        <f>Calculator!N206</f>
        <v>4.2821999999999969</v>
      </c>
      <c r="I181" s="202">
        <f>Calculator!AY206</f>
        <v>424</v>
      </c>
      <c r="J181" s="203">
        <f>Calculator!Y206+Calculator!AC206+Calculator!AG206+Calculator!AK206</f>
        <v>8</v>
      </c>
      <c r="K181" s="204">
        <f>Calculator!Z206+Calculator!AD206+Calculator!AH206+Calculator!AL206</f>
        <v>-6</v>
      </c>
      <c r="L181" s="205">
        <f>Calculator!AA206</f>
        <v>0</v>
      </c>
      <c r="M181" s="205">
        <f>Calculator!AE206</f>
        <v>100</v>
      </c>
      <c r="N181" s="205">
        <f>Calculator!AI206</f>
        <v>200</v>
      </c>
      <c r="O181" s="205">
        <f>Calculator!AM206</f>
        <v>124</v>
      </c>
      <c r="S181" s="206">
        <f t="shared" si="5"/>
        <v>0.1</v>
      </c>
    </row>
    <row r="182" spans="2:19">
      <c r="B182" s="207">
        <f t="shared" ca="1" si="4"/>
        <v>43008</v>
      </c>
      <c r="C182" s="208">
        <v>167</v>
      </c>
      <c r="D182" s="209"/>
      <c r="E182" s="210">
        <f>Calculator!S207</f>
        <v>3.0797628458498025E-2</v>
      </c>
      <c r="F182" s="211">
        <f>Calculator!T207</f>
        <v>0.29129999999999923</v>
      </c>
      <c r="G182" s="212">
        <v>0</v>
      </c>
      <c r="H182" s="201">
        <f>Calculator!N207</f>
        <v>4.3145999999999969</v>
      </c>
      <c r="I182" s="202">
        <f>Calculator!AY207</f>
        <v>426</v>
      </c>
      <c r="J182" s="203">
        <f>Calculator!Y207+Calculator!AC207+Calculator!AG207+Calculator!AK207</f>
        <v>9</v>
      </c>
      <c r="K182" s="204">
        <f>Calculator!Z207+Calculator!AD207+Calculator!AH207+Calculator!AL207</f>
        <v>-7</v>
      </c>
      <c r="L182" s="205">
        <f>Calculator!AA207</f>
        <v>0</v>
      </c>
      <c r="M182" s="205">
        <f>Calculator!AE207</f>
        <v>100</v>
      </c>
      <c r="N182" s="205">
        <f>Calculator!AI207</f>
        <v>200</v>
      </c>
      <c r="O182" s="205">
        <f>Calculator!AM207</f>
        <v>126</v>
      </c>
      <c r="S182" s="206">
        <f t="shared" si="5"/>
        <v>0.1</v>
      </c>
    </row>
    <row r="183" spans="2:19">
      <c r="B183" s="207">
        <f t="shared" ca="1" si="4"/>
        <v>43009</v>
      </c>
      <c r="C183" s="208">
        <v>168</v>
      </c>
      <c r="D183" s="209"/>
      <c r="E183" s="210">
        <f>Calculator!S208</f>
        <v>3.0961264822134387E-2</v>
      </c>
      <c r="F183" s="211">
        <f>Calculator!T208</f>
        <v>0.27869999999999917</v>
      </c>
      <c r="G183" s="212">
        <v>0</v>
      </c>
      <c r="H183" s="201">
        <f>Calculator!N208</f>
        <v>4.3469999999999969</v>
      </c>
      <c r="I183" s="202">
        <f>Calculator!AY208</f>
        <v>427</v>
      </c>
      <c r="J183" s="203">
        <f>Calculator!Y208+Calculator!AC208+Calculator!AG208+Calculator!AK208</f>
        <v>9</v>
      </c>
      <c r="K183" s="204">
        <f>Calculator!Z208+Calculator!AD208+Calculator!AH208+Calculator!AL208</f>
        <v>-8</v>
      </c>
      <c r="L183" s="205">
        <f>Calculator!AA208</f>
        <v>0</v>
      </c>
      <c r="M183" s="205">
        <f>Calculator!AE208</f>
        <v>100</v>
      </c>
      <c r="N183" s="205">
        <f>Calculator!AI208</f>
        <v>200</v>
      </c>
      <c r="O183" s="205">
        <f>Calculator!AM208</f>
        <v>127</v>
      </c>
      <c r="S183" s="206">
        <f t="shared" si="5"/>
        <v>0.1</v>
      </c>
    </row>
    <row r="184" spans="2:19">
      <c r="B184" s="207">
        <f t="shared" ca="1" si="4"/>
        <v>43010</v>
      </c>
      <c r="C184" s="208">
        <v>169</v>
      </c>
      <c r="D184" s="209"/>
      <c r="E184" s="210">
        <f>Calculator!S209</f>
        <v>3.104308300395257E-2</v>
      </c>
      <c r="F184" s="211">
        <f>Calculator!T209</f>
        <v>0.27899999999999914</v>
      </c>
      <c r="G184" s="212">
        <v>0</v>
      </c>
      <c r="H184" s="201">
        <f>Calculator!N209</f>
        <v>4.3793999999999969</v>
      </c>
      <c r="I184" s="202">
        <f>Calculator!AY209</f>
        <v>430</v>
      </c>
      <c r="J184" s="203">
        <f>Calculator!Y209+Calculator!AC209+Calculator!AG209+Calculator!AK209</f>
        <v>9</v>
      </c>
      <c r="K184" s="204">
        <f>Calculator!Z209+Calculator!AD209+Calculator!AH209+Calculator!AL209</f>
        <v>-6</v>
      </c>
      <c r="L184" s="205">
        <f>Calculator!AA209</f>
        <v>0</v>
      </c>
      <c r="M184" s="205">
        <f>Calculator!AE209</f>
        <v>100</v>
      </c>
      <c r="N184" s="205">
        <f>Calculator!AI209</f>
        <v>200</v>
      </c>
      <c r="O184" s="205">
        <f>Calculator!AM209</f>
        <v>130</v>
      </c>
      <c r="S184" s="206">
        <f t="shared" si="5"/>
        <v>0.1</v>
      </c>
    </row>
    <row r="185" spans="2:19">
      <c r="B185" s="207">
        <f t="shared" ca="1" si="4"/>
        <v>43011</v>
      </c>
      <c r="C185" s="208">
        <v>170</v>
      </c>
      <c r="D185" s="209"/>
      <c r="E185" s="210">
        <f>Calculator!S210</f>
        <v>3.1288537549407115E-2</v>
      </c>
      <c r="F185" s="211">
        <f>Calculator!T210</f>
        <v>0.26999999999999913</v>
      </c>
      <c r="G185" s="212">
        <v>0</v>
      </c>
      <c r="H185" s="201">
        <f>Calculator!N210</f>
        <v>4.4117999999999968</v>
      </c>
      <c r="I185" s="202">
        <f>Calculator!AY210</f>
        <v>431</v>
      </c>
      <c r="J185" s="203">
        <f>Calculator!Y210+Calculator!AC210+Calculator!AG210+Calculator!AK210</f>
        <v>9</v>
      </c>
      <c r="K185" s="204">
        <f>Calculator!Z210+Calculator!AD210+Calculator!AH210+Calculator!AL210</f>
        <v>-8</v>
      </c>
      <c r="L185" s="205">
        <f>Calculator!AA210</f>
        <v>0</v>
      </c>
      <c r="M185" s="205">
        <f>Calculator!AE210</f>
        <v>100</v>
      </c>
      <c r="N185" s="205">
        <f>Calculator!AI210</f>
        <v>200</v>
      </c>
      <c r="O185" s="205">
        <f>Calculator!AM210</f>
        <v>131</v>
      </c>
      <c r="S185" s="206">
        <f t="shared" si="5"/>
        <v>0.1</v>
      </c>
    </row>
    <row r="186" spans="2:19">
      <c r="B186" s="207">
        <f t="shared" ca="1" si="4"/>
        <v>43012</v>
      </c>
      <c r="C186" s="208">
        <v>171</v>
      </c>
      <c r="D186" s="209"/>
      <c r="E186" s="210">
        <f>Calculator!S211</f>
        <v>3.1370355731225298E-2</v>
      </c>
      <c r="F186" s="211">
        <f>Calculator!T211</f>
        <v>0.27389999999999914</v>
      </c>
      <c r="G186" s="212">
        <v>0</v>
      </c>
      <c r="H186" s="201">
        <f>Calculator!N211</f>
        <v>4.4441999999999968</v>
      </c>
      <c r="I186" s="202">
        <f>Calculator!AY211</f>
        <v>432</v>
      </c>
      <c r="J186" s="203">
        <f>Calculator!Y211+Calculator!AC211+Calculator!AG211+Calculator!AK211</f>
        <v>9</v>
      </c>
      <c r="K186" s="204">
        <f>Calculator!Z211+Calculator!AD211+Calculator!AH211+Calculator!AL211</f>
        <v>-8</v>
      </c>
      <c r="L186" s="205">
        <f>Calculator!AA211</f>
        <v>0</v>
      </c>
      <c r="M186" s="205">
        <f>Calculator!AE211</f>
        <v>100</v>
      </c>
      <c r="N186" s="205">
        <f>Calculator!AI211</f>
        <v>200</v>
      </c>
      <c r="O186" s="205">
        <f>Calculator!AM211</f>
        <v>132</v>
      </c>
      <c r="S186" s="206">
        <f t="shared" si="5"/>
        <v>0.1</v>
      </c>
    </row>
    <row r="187" spans="2:19">
      <c r="B187" s="207">
        <f t="shared" ca="1" si="4"/>
        <v>43013</v>
      </c>
      <c r="C187" s="208">
        <v>172</v>
      </c>
      <c r="D187" s="209"/>
      <c r="E187" s="210">
        <f>Calculator!S212</f>
        <v>3.1452173913043481E-2</v>
      </c>
      <c r="F187" s="211">
        <f>Calculator!T212</f>
        <v>0.27869999999999906</v>
      </c>
      <c r="G187" s="212">
        <v>0</v>
      </c>
      <c r="H187" s="201">
        <f>Calculator!N212</f>
        <v>4.4765999999999968</v>
      </c>
      <c r="I187" s="202">
        <f>Calculator!AY212</f>
        <v>435</v>
      </c>
      <c r="J187" s="203">
        <f>Calculator!Y212+Calculator!AC212+Calculator!AG212+Calculator!AK212</f>
        <v>9</v>
      </c>
      <c r="K187" s="204">
        <f>Calculator!Z212+Calculator!AD212+Calculator!AH212+Calculator!AL212</f>
        <v>-6</v>
      </c>
      <c r="L187" s="205">
        <f>Calculator!AA212</f>
        <v>0</v>
      </c>
      <c r="M187" s="205">
        <f>Calculator!AE212</f>
        <v>100</v>
      </c>
      <c r="N187" s="205">
        <f>Calculator!AI212</f>
        <v>200</v>
      </c>
      <c r="O187" s="205">
        <f>Calculator!AM212</f>
        <v>135</v>
      </c>
      <c r="S187" s="206">
        <f t="shared" si="5"/>
        <v>0.1</v>
      </c>
    </row>
    <row r="188" spans="2:19">
      <c r="B188" s="207">
        <f t="shared" ca="1" si="4"/>
        <v>43014</v>
      </c>
      <c r="C188" s="208">
        <v>173</v>
      </c>
      <c r="D188" s="209"/>
      <c r="E188" s="210">
        <f>Calculator!S213</f>
        <v>3.1697628458498023E-2</v>
      </c>
      <c r="F188" s="211">
        <f>Calculator!T213</f>
        <v>0.274199999999999</v>
      </c>
      <c r="G188" s="212">
        <v>0</v>
      </c>
      <c r="H188" s="201">
        <f>Calculator!N213</f>
        <v>4.5089999999999968</v>
      </c>
      <c r="I188" s="202">
        <f>Calculator!AY213</f>
        <v>437</v>
      </c>
      <c r="J188" s="203">
        <f>Calculator!Y213+Calculator!AC213+Calculator!AG213+Calculator!AK213</f>
        <v>9</v>
      </c>
      <c r="K188" s="204">
        <f>Calculator!Z213+Calculator!AD213+Calculator!AH213+Calculator!AL213</f>
        <v>-7</v>
      </c>
      <c r="L188" s="205">
        <f>Calculator!AA213</f>
        <v>0</v>
      </c>
      <c r="M188" s="205">
        <f>Calculator!AE213</f>
        <v>100</v>
      </c>
      <c r="N188" s="205">
        <f>Calculator!AI213</f>
        <v>200</v>
      </c>
      <c r="O188" s="205">
        <f>Calculator!AM213</f>
        <v>137</v>
      </c>
      <c r="S188" s="206">
        <f t="shared" si="5"/>
        <v>0.1</v>
      </c>
    </row>
    <row r="189" spans="2:19">
      <c r="B189" s="207">
        <f t="shared" ca="1" si="4"/>
        <v>43015</v>
      </c>
      <c r="C189" s="208">
        <v>174</v>
      </c>
      <c r="D189" s="209"/>
      <c r="E189" s="210">
        <f>Calculator!S214</f>
        <v>3.1861264822134389E-2</v>
      </c>
      <c r="F189" s="211">
        <f>Calculator!T214</f>
        <v>0.28349999999999898</v>
      </c>
      <c r="G189" s="212">
        <v>0</v>
      </c>
      <c r="H189" s="201">
        <f>Calculator!N214</f>
        <v>4.5413999999999968</v>
      </c>
      <c r="I189" s="202">
        <f>Calculator!AY214</f>
        <v>437</v>
      </c>
      <c r="J189" s="203">
        <f>Calculator!Y214+Calculator!AC214+Calculator!AG214+Calculator!AK214</f>
        <v>9</v>
      </c>
      <c r="K189" s="204">
        <f>Calculator!Z214+Calculator!AD214+Calculator!AH214+Calculator!AL214</f>
        <v>-9</v>
      </c>
      <c r="L189" s="205">
        <f>Calculator!AA214</f>
        <v>0</v>
      </c>
      <c r="M189" s="205">
        <f>Calculator!AE214</f>
        <v>100</v>
      </c>
      <c r="N189" s="205">
        <f>Calculator!AI214</f>
        <v>200</v>
      </c>
      <c r="O189" s="205">
        <f>Calculator!AM214</f>
        <v>137</v>
      </c>
      <c r="S189" s="206">
        <f t="shared" si="5"/>
        <v>0.1</v>
      </c>
    </row>
    <row r="190" spans="2:19">
      <c r="B190" s="207">
        <f t="shared" ca="1" si="4"/>
        <v>43016</v>
      </c>
      <c r="C190" s="208">
        <v>175</v>
      </c>
      <c r="D190" s="209"/>
      <c r="E190" s="210">
        <f>Calculator!S215</f>
        <v>3.1861264822134389E-2</v>
      </c>
      <c r="F190" s="211">
        <f>Calculator!T215</f>
        <v>0.30479999999999896</v>
      </c>
      <c r="G190" s="212">
        <v>0</v>
      </c>
      <c r="H190" s="201">
        <f>Calculator!N215</f>
        <v>4.5773999999999964</v>
      </c>
      <c r="I190" s="202">
        <f>Calculator!AY215</f>
        <v>440</v>
      </c>
      <c r="J190" s="203">
        <f>Calculator!Y215+Calculator!AC215+Calculator!AG215+Calculator!AK215</f>
        <v>10</v>
      </c>
      <c r="K190" s="204">
        <f>Calculator!Z215+Calculator!AD215+Calculator!AH215+Calculator!AL215</f>
        <v>-7</v>
      </c>
      <c r="L190" s="205">
        <f>Calculator!AA215</f>
        <v>0</v>
      </c>
      <c r="M190" s="205">
        <f>Calculator!AE215</f>
        <v>100</v>
      </c>
      <c r="N190" s="205">
        <f>Calculator!AI215</f>
        <v>200</v>
      </c>
      <c r="O190" s="205">
        <f>Calculator!AM215</f>
        <v>140</v>
      </c>
      <c r="S190" s="206">
        <f t="shared" si="5"/>
        <v>0.1</v>
      </c>
    </row>
    <row r="191" spans="2:19">
      <c r="B191" s="207">
        <f t="shared" ca="1" si="4"/>
        <v>43017</v>
      </c>
      <c r="C191" s="208">
        <v>176</v>
      </c>
      <c r="D191" s="209"/>
      <c r="E191" s="210">
        <f>Calculator!S216</f>
        <v>3.2106719367588937E-2</v>
      </c>
      <c r="F191" s="211">
        <f>Calculator!T216</f>
        <v>0.28079999999999899</v>
      </c>
      <c r="G191" s="212">
        <v>0</v>
      </c>
      <c r="H191" s="201">
        <f>Calculator!N216</f>
        <v>4.6097999999999963</v>
      </c>
      <c r="I191" s="202">
        <f>Calculator!AY216</f>
        <v>442</v>
      </c>
      <c r="J191" s="203">
        <f>Calculator!Y216+Calculator!AC216+Calculator!AG216+Calculator!AK216</f>
        <v>9</v>
      </c>
      <c r="K191" s="204">
        <f>Calculator!Z216+Calculator!AD216+Calculator!AH216+Calculator!AL216</f>
        <v>-7</v>
      </c>
      <c r="L191" s="205">
        <f>Calculator!AA216</f>
        <v>0</v>
      </c>
      <c r="M191" s="205">
        <f>Calculator!AE216</f>
        <v>100</v>
      </c>
      <c r="N191" s="205">
        <f>Calculator!AI216</f>
        <v>200</v>
      </c>
      <c r="O191" s="205">
        <f>Calculator!AM216</f>
        <v>142</v>
      </c>
      <c r="S191" s="206">
        <f t="shared" si="5"/>
        <v>0.1</v>
      </c>
    </row>
    <row r="192" spans="2:19">
      <c r="B192" s="207">
        <f t="shared" ca="1" si="4"/>
        <v>43018</v>
      </c>
      <c r="C192" s="208">
        <v>177</v>
      </c>
      <c r="D192" s="209"/>
      <c r="E192" s="210">
        <f>Calculator!S217</f>
        <v>3.2270355731225296E-2</v>
      </c>
      <c r="F192" s="211">
        <f>Calculator!T217</f>
        <v>0.29459999999999897</v>
      </c>
      <c r="G192" s="212">
        <v>0</v>
      </c>
      <c r="H192" s="201">
        <f>Calculator!N217</f>
        <v>4.6457999999999959</v>
      </c>
      <c r="I192" s="202">
        <f>Calculator!AY217</f>
        <v>444</v>
      </c>
      <c r="J192" s="203">
        <f>Calculator!Y217+Calculator!AC217+Calculator!AG217+Calculator!AK217</f>
        <v>10</v>
      </c>
      <c r="K192" s="204">
        <f>Calculator!Z217+Calculator!AD217+Calculator!AH217+Calculator!AL217</f>
        <v>-8</v>
      </c>
      <c r="L192" s="205">
        <f>Calculator!AA217</f>
        <v>0</v>
      </c>
      <c r="M192" s="205">
        <f>Calculator!AE217</f>
        <v>100</v>
      </c>
      <c r="N192" s="205">
        <f>Calculator!AI217</f>
        <v>200</v>
      </c>
      <c r="O192" s="205">
        <f>Calculator!AM217</f>
        <v>144</v>
      </c>
      <c r="S192" s="206">
        <f t="shared" si="5"/>
        <v>0.1</v>
      </c>
    </row>
    <row r="193" spans="2:19">
      <c r="B193" s="207">
        <f t="shared" ca="1" si="4"/>
        <v>43019</v>
      </c>
      <c r="C193" s="208">
        <v>178</v>
      </c>
      <c r="D193" s="209"/>
      <c r="E193" s="210">
        <f>Calculator!S218</f>
        <v>3.2433992094861662E-2</v>
      </c>
      <c r="F193" s="211">
        <f>Calculator!T218</f>
        <v>0.2861999999999989</v>
      </c>
      <c r="G193" s="212">
        <v>0</v>
      </c>
      <c r="H193" s="201">
        <f>Calculator!N218</f>
        <v>4.6781999999999959</v>
      </c>
      <c r="I193" s="202">
        <f>Calculator!AY218</f>
        <v>445</v>
      </c>
      <c r="J193" s="203">
        <f>Calculator!Y218+Calculator!AC218+Calculator!AG218+Calculator!AK218</f>
        <v>9</v>
      </c>
      <c r="K193" s="204">
        <f>Calculator!Z218+Calculator!AD218+Calculator!AH218+Calculator!AL218</f>
        <v>-8</v>
      </c>
      <c r="L193" s="205">
        <f>Calculator!AA218</f>
        <v>0</v>
      </c>
      <c r="M193" s="205">
        <f>Calculator!AE218</f>
        <v>100</v>
      </c>
      <c r="N193" s="205">
        <f>Calculator!AI218</f>
        <v>200</v>
      </c>
      <c r="O193" s="205">
        <f>Calculator!AM218</f>
        <v>145</v>
      </c>
      <c r="S193" s="206">
        <f t="shared" si="5"/>
        <v>0.1</v>
      </c>
    </row>
    <row r="194" spans="2:19">
      <c r="B194" s="207">
        <f t="shared" ca="1" si="4"/>
        <v>43020</v>
      </c>
      <c r="C194" s="208">
        <v>179</v>
      </c>
      <c r="D194" s="209"/>
      <c r="E194" s="210">
        <f>Calculator!S219</f>
        <v>3.2515810276679845E-2</v>
      </c>
      <c r="F194" s="211">
        <f>Calculator!T219</f>
        <v>0.31469999999999887</v>
      </c>
      <c r="G194" s="212">
        <v>0</v>
      </c>
      <c r="H194" s="201">
        <f>Calculator!N219</f>
        <v>4.7141999999999955</v>
      </c>
      <c r="I194" s="202">
        <f>Calculator!AY219</f>
        <v>448</v>
      </c>
      <c r="J194" s="203">
        <f>Calculator!Y219+Calculator!AC219+Calculator!AG219+Calculator!AK219</f>
        <v>10</v>
      </c>
      <c r="K194" s="204">
        <f>Calculator!Z219+Calculator!AD219+Calculator!AH219+Calculator!AL219</f>
        <v>-7</v>
      </c>
      <c r="L194" s="205">
        <f>Calculator!AA219</f>
        <v>0</v>
      </c>
      <c r="M194" s="205">
        <f>Calculator!AE219</f>
        <v>100</v>
      </c>
      <c r="N194" s="205">
        <f>Calculator!AI219</f>
        <v>200</v>
      </c>
      <c r="O194" s="205">
        <f>Calculator!AM219</f>
        <v>148</v>
      </c>
      <c r="S194" s="206">
        <f t="shared" si="5"/>
        <v>0.1</v>
      </c>
    </row>
    <row r="195" spans="2:19">
      <c r="B195" s="207">
        <f t="shared" ca="1" si="4"/>
        <v>43021</v>
      </c>
      <c r="C195" s="208">
        <v>180</v>
      </c>
      <c r="D195" s="209"/>
      <c r="E195" s="210">
        <f>Calculator!S220</f>
        <v>3.2761264822134387E-2</v>
      </c>
      <c r="F195" s="211">
        <f>Calculator!T220</f>
        <v>0.29789999999999889</v>
      </c>
      <c r="G195" s="212">
        <v>0</v>
      </c>
      <c r="H195" s="201">
        <f>Calculator!N220</f>
        <v>4.7501999999999951</v>
      </c>
      <c r="I195" s="202">
        <f>Calculator!AY220</f>
        <v>450</v>
      </c>
      <c r="J195" s="203">
        <f>Calculator!Y220+Calculator!AC220+Calculator!AG220+Calculator!AK220</f>
        <v>10</v>
      </c>
      <c r="K195" s="204">
        <f>Calculator!Z220+Calculator!AD220+Calculator!AH220+Calculator!AL220</f>
        <v>-8</v>
      </c>
      <c r="L195" s="205">
        <f>Calculator!AA220</f>
        <v>0</v>
      </c>
      <c r="M195" s="205">
        <f>Calculator!AE220</f>
        <v>100</v>
      </c>
      <c r="N195" s="205">
        <f>Calculator!AI220</f>
        <v>200</v>
      </c>
      <c r="O195" s="205">
        <f>Calculator!AM220</f>
        <v>150</v>
      </c>
      <c r="S195" s="206">
        <f t="shared" si="5"/>
        <v>0.1</v>
      </c>
    </row>
    <row r="196" spans="2:19">
      <c r="B196" s="207">
        <f t="shared" ca="1" si="4"/>
        <v>43022</v>
      </c>
      <c r="C196" s="208">
        <v>181</v>
      </c>
      <c r="D196" s="209"/>
      <c r="E196" s="210">
        <f>Calculator!S221</f>
        <v>3.2924901185770752E-2</v>
      </c>
      <c r="F196" s="211">
        <f>Calculator!T221</f>
        <v>0.29489999999999883</v>
      </c>
      <c r="G196" s="212">
        <v>0</v>
      </c>
      <c r="H196" s="201">
        <f>Calculator!N221</f>
        <v>4.7861999999999947</v>
      </c>
      <c r="I196" s="202">
        <f>Calculator!AY221</f>
        <v>451</v>
      </c>
      <c r="J196" s="203">
        <f>Calculator!Y221+Calculator!AC221+Calculator!AG221+Calculator!AK221</f>
        <v>10</v>
      </c>
      <c r="K196" s="204">
        <f>Calculator!Z221+Calculator!AD221+Calculator!AH221+Calculator!AL221</f>
        <v>-9</v>
      </c>
      <c r="L196" s="205">
        <f>Calculator!AA221</f>
        <v>0</v>
      </c>
      <c r="M196" s="205">
        <f>Calculator!AE221</f>
        <v>100</v>
      </c>
      <c r="N196" s="205">
        <f>Calculator!AI221</f>
        <v>200</v>
      </c>
      <c r="O196" s="205">
        <f>Calculator!AM221</f>
        <v>151</v>
      </c>
      <c r="S196" s="206">
        <f t="shared" si="5"/>
        <v>0.1</v>
      </c>
    </row>
    <row r="197" spans="2:19">
      <c r="B197" s="207">
        <f t="shared" ca="1" si="4"/>
        <v>43023</v>
      </c>
      <c r="C197" s="208">
        <v>182</v>
      </c>
      <c r="D197" s="209"/>
      <c r="E197" s="210">
        <f>Calculator!S222</f>
        <v>3.3006719367588935E-2</v>
      </c>
      <c r="F197" s="211">
        <f>Calculator!T222</f>
        <v>0.29279999999999884</v>
      </c>
      <c r="G197" s="212">
        <v>0</v>
      </c>
      <c r="H197" s="201">
        <f>Calculator!N222</f>
        <v>4.8221999999999943</v>
      </c>
      <c r="I197" s="202">
        <f>Calculator!AY222</f>
        <v>452</v>
      </c>
      <c r="J197" s="203">
        <f>Calculator!Y222+Calculator!AC222+Calculator!AG222+Calculator!AK222</f>
        <v>10</v>
      </c>
      <c r="K197" s="204">
        <f>Calculator!Z222+Calculator!AD222+Calculator!AH222+Calculator!AL222</f>
        <v>-9</v>
      </c>
      <c r="L197" s="205">
        <f>Calculator!AA222</f>
        <v>0</v>
      </c>
      <c r="M197" s="205">
        <f>Calculator!AE222</f>
        <v>100</v>
      </c>
      <c r="N197" s="205">
        <f>Calculator!AI222</f>
        <v>200</v>
      </c>
      <c r="O197" s="205">
        <f>Calculator!AM222</f>
        <v>152</v>
      </c>
      <c r="S197" s="206">
        <f t="shared" si="5"/>
        <v>0.1</v>
      </c>
    </row>
    <row r="198" spans="2:19">
      <c r="B198" s="207">
        <f t="shared" ca="1" si="4"/>
        <v>43024</v>
      </c>
      <c r="C198" s="208">
        <v>183</v>
      </c>
      <c r="D198" s="209"/>
      <c r="E198" s="210">
        <f>Calculator!S223</f>
        <v>3.3088537549407118E-2</v>
      </c>
      <c r="F198" s="211">
        <f>Calculator!T223</f>
        <v>0.30359999999999876</v>
      </c>
      <c r="G198" s="212">
        <v>0</v>
      </c>
      <c r="H198" s="201">
        <f>Calculator!N223</f>
        <v>4.8581999999999939</v>
      </c>
      <c r="I198" s="202">
        <f>Calculator!AY223</f>
        <v>455</v>
      </c>
      <c r="J198" s="203">
        <f>Calculator!Y223+Calculator!AC223+Calculator!AG223+Calculator!AK223</f>
        <v>10</v>
      </c>
      <c r="K198" s="204">
        <f>Calculator!Z223+Calculator!AD223+Calculator!AH223+Calculator!AL223</f>
        <v>-7</v>
      </c>
      <c r="L198" s="205">
        <f>Calculator!AA223</f>
        <v>0</v>
      </c>
      <c r="M198" s="205">
        <f>Calculator!AE223</f>
        <v>100</v>
      </c>
      <c r="N198" s="205">
        <f>Calculator!AI223</f>
        <v>200</v>
      </c>
      <c r="O198" s="205">
        <f>Calculator!AM223</f>
        <v>155</v>
      </c>
      <c r="S198" s="206">
        <f t="shared" si="5"/>
        <v>0.1</v>
      </c>
    </row>
    <row r="199" spans="2:19">
      <c r="B199" s="207">
        <f t="shared" ca="1" si="4"/>
        <v>43025</v>
      </c>
      <c r="C199" s="208">
        <v>184</v>
      </c>
      <c r="D199" s="209"/>
      <c r="E199" s="210">
        <f>Calculator!S224</f>
        <v>3.333399209486166E-2</v>
      </c>
      <c r="F199" s="211">
        <f>Calculator!T224</f>
        <v>0.29309999999999875</v>
      </c>
      <c r="G199" s="212">
        <v>0</v>
      </c>
      <c r="H199" s="201">
        <f>Calculator!N224</f>
        <v>4.8941999999999934</v>
      </c>
      <c r="I199" s="202">
        <f>Calculator!AY224</f>
        <v>453</v>
      </c>
      <c r="J199" s="203">
        <f>Calculator!Y224+Calculator!AC224+Calculator!AG224+Calculator!AK224</f>
        <v>10</v>
      </c>
      <c r="K199" s="204">
        <f>Calculator!Z224+Calculator!AD224+Calculator!AH224+Calculator!AL224</f>
        <v>-12</v>
      </c>
      <c r="L199" s="205">
        <f>Calculator!AA224</f>
        <v>0</v>
      </c>
      <c r="M199" s="205">
        <f>Calculator!AE224</f>
        <v>100</v>
      </c>
      <c r="N199" s="205">
        <f>Calculator!AI224</f>
        <v>200</v>
      </c>
      <c r="O199" s="205">
        <f>Calculator!AM224</f>
        <v>153</v>
      </c>
      <c r="S199" s="206">
        <f t="shared" si="5"/>
        <v>0.1</v>
      </c>
    </row>
    <row r="200" spans="2:19">
      <c r="B200" s="207">
        <f t="shared" ca="1" si="4"/>
        <v>43026</v>
      </c>
      <c r="C200" s="208">
        <v>185</v>
      </c>
      <c r="D200" s="209"/>
      <c r="E200" s="210">
        <f>Calculator!S225</f>
        <v>3.3170355731225301E-2</v>
      </c>
      <c r="F200" s="211">
        <f>Calculator!T225</f>
        <v>0.29279999999999873</v>
      </c>
      <c r="G200" s="212">
        <v>0</v>
      </c>
      <c r="H200" s="201">
        <f>Calculator!N225</f>
        <v>4.930199999999993</v>
      </c>
      <c r="I200" s="202">
        <f>Calculator!AY225</f>
        <v>451</v>
      </c>
      <c r="J200" s="203">
        <f>Calculator!Y225+Calculator!AC225+Calculator!AG225+Calculator!AK225</f>
        <v>10</v>
      </c>
      <c r="K200" s="204">
        <f>Calculator!Z225+Calculator!AD225+Calculator!AH225+Calculator!AL225</f>
        <v>-12</v>
      </c>
      <c r="L200" s="205">
        <f>Calculator!AA225</f>
        <v>0</v>
      </c>
      <c r="M200" s="205">
        <f>Calculator!AE225</f>
        <v>100</v>
      </c>
      <c r="N200" s="205">
        <f>Calculator!AI225</f>
        <v>200</v>
      </c>
      <c r="O200" s="205">
        <f>Calculator!AM225</f>
        <v>151</v>
      </c>
      <c r="S200" s="206">
        <f t="shared" si="5"/>
        <v>0.1</v>
      </c>
    </row>
    <row r="201" spans="2:19">
      <c r="B201" s="207">
        <f t="shared" ca="1" si="4"/>
        <v>43027</v>
      </c>
      <c r="C201" s="208">
        <v>186</v>
      </c>
      <c r="D201" s="209"/>
      <c r="E201" s="210">
        <f>Calculator!S226</f>
        <v>3.3006719367588935E-2</v>
      </c>
      <c r="F201" s="211">
        <f>Calculator!T226</f>
        <v>0.29069999999999863</v>
      </c>
      <c r="G201" s="212">
        <v>0</v>
      </c>
      <c r="H201" s="201">
        <f>Calculator!N226</f>
        <v>4.9589999999999934</v>
      </c>
      <c r="I201" s="202">
        <f>Calculator!AY226</f>
        <v>452</v>
      </c>
      <c r="J201" s="203">
        <f>Calculator!Y226+Calculator!AC226+Calculator!AG226+Calculator!AK226</f>
        <v>8</v>
      </c>
      <c r="K201" s="204">
        <f>Calculator!Z226+Calculator!AD226+Calculator!AH226+Calculator!AL226</f>
        <v>-7</v>
      </c>
      <c r="L201" s="205">
        <f>Calculator!AA226</f>
        <v>0</v>
      </c>
      <c r="M201" s="205">
        <f>Calculator!AE226</f>
        <v>100</v>
      </c>
      <c r="N201" s="205">
        <f>Calculator!AI226</f>
        <v>200</v>
      </c>
      <c r="O201" s="205">
        <f>Calculator!AM226</f>
        <v>152</v>
      </c>
      <c r="S201" s="206">
        <f t="shared" si="5"/>
        <v>0.1</v>
      </c>
    </row>
    <row r="202" spans="2:19">
      <c r="B202" s="207">
        <f t="shared" ca="1" si="4"/>
        <v>43028</v>
      </c>
      <c r="C202" s="208">
        <v>187</v>
      </c>
      <c r="D202" s="209"/>
      <c r="E202" s="210">
        <f>Calculator!S227</f>
        <v>3.3088537549407118E-2</v>
      </c>
      <c r="F202" s="211">
        <f>Calculator!T227</f>
        <v>0.28949999999999859</v>
      </c>
      <c r="G202" s="212">
        <v>0</v>
      </c>
      <c r="H202" s="201">
        <f>Calculator!N227</f>
        <v>4.9877999999999938</v>
      </c>
      <c r="I202" s="202">
        <f>Calculator!AY227</f>
        <v>454</v>
      </c>
      <c r="J202" s="203">
        <f>Calculator!Y227+Calculator!AC227+Calculator!AG227+Calculator!AK227</f>
        <v>8</v>
      </c>
      <c r="K202" s="204">
        <f>Calculator!Z227+Calculator!AD227+Calculator!AH227+Calculator!AL227</f>
        <v>-6</v>
      </c>
      <c r="L202" s="205">
        <f>Calculator!AA227</f>
        <v>0</v>
      </c>
      <c r="M202" s="205">
        <f>Calculator!AE227</f>
        <v>100</v>
      </c>
      <c r="N202" s="205">
        <f>Calculator!AI227</f>
        <v>200</v>
      </c>
      <c r="O202" s="205">
        <f>Calculator!AM227</f>
        <v>154</v>
      </c>
      <c r="S202" s="206">
        <f t="shared" si="5"/>
        <v>0.1</v>
      </c>
    </row>
    <row r="203" spans="2:19">
      <c r="B203" s="207">
        <f t="shared" ca="1" si="4"/>
        <v>43029</v>
      </c>
      <c r="C203" s="208">
        <v>188</v>
      </c>
      <c r="D203" s="209"/>
      <c r="E203" s="210">
        <f>Calculator!S228</f>
        <v>3.3252173913043484E-2</v>
      </c>
      <c r="F203" s="211">
        <f>Calculator!T228</f>
        <v>0.29009999999999853</v>
      </c>
      <c r="G203" s="212">
        <v>0</v>
      </c>
      <c r="H203" s="201">
        <f>Calculator!N228</f>
        <v>5.0165999999999942</v>
      </c>
      <c r="I203" s="202">
        <f>Calculator!AY228</f>
        <v>460</v>
      </c>
      <c r="J203" s="203">
        <f>Calculator!Y228+Calculator!AC228+Calculator!AG228+Calculator!AK228</f>
        <v>8</v>
      </c>
      <c r="K203" s="204">
        <f>Calculator!Z228+Calculator!AD228+Calculator!AH228+Calculator!AL228</f>
        <v>-2</v>
      </c>
      <c r="L203" s="205">
        <f>Calculator!AA228</f>
        <v>0</v>
      </c>
      <c r="M203" s="205">
        <f>Calculator!AE228</f>
        <v>100</v>
      </c>
      <c r="N203" s="205">
        <f>Calculator!AI228</f>
        <v>200</v>
      </c>
      <c r="O203" s="205">
        <f>Calculator!AM228</f>
        <v>160</v>
      </c>
      <c r="S203" s="206">
        <f t="shared" si="5"/>
        <v>0.1</v>
      </c>
    </row>
    <row r="204" spans="2:19">
      <c r="B204" s="207">
        <f t="shared" ca="1" si="4"/>
        <v>43030</v>
      </c>
      <c r="C204" s="208">
        <v>189</v>
      </c>
      <c r="D204" s="209"/>
      <c r="E204" s="210">
        <f>Calculator!S229</f>
        <v>3.3743083003952568E-2</v>
      </c>
      <c r="F204" s="211">
        <f>Calculator!T229</f>
        <v>0.29609999999999853</v>
      </c>
      <c r="G204" s="212">
        <v>0</v>
      </c>
      <c r="H204" s="201">
        <f>Calculator!N229</f>
        <v>5.0453999999999946</v>
      </c>
      <c r="I204" s="202">
        <f>Calculator!AY229</f>
        <v>465</v>
      </c>
      <c r="J204" s="203">
        <f>Calculator!Y229+Calculator!AC229+Calculator!AG229+Calculator!AK229</f>
        <v>8</v>
      </c>
      <c r="K204" s="204">
        <f>Calculator!Z229+Calculator!AD229+Calculator!AH229+Calculator!AL229</f>
        <v>-3</v>
      </c>
      <c r="L204" s="205">
        <f>Calculator!AA229</f>
        <v>0</v>
      </c>
      <c r="M204" s="205">
        <f>Calculator!AE229</f>
        <v>100</v>
      </c>
      <c r="N204" s="205">
        <f>Calculator!AI229</f>
        <v>200</v>
      </c>
      <c r="O204" s="205">
        <f>Calculator!AM229</f>
        <v>165</v>
      </c>
      <c r="S204" s="206">
        <f t="shared" si="5"/>
        <v>0.1</v>
      </c>
    </row>
    <row r="205" spans="2:19">
      <c r="B205" s="207">
        <f t="shared" ca="1" si="4"/>
        <v>43031</v>
      </c>
      <c r="C205" s="208">
        <v>190</v>
      </c>
      <c r="D205" s="209"/>
      <c r="E205" s="210">
        <f>Calculator!S230</f>
        <v>3.4152173913043482E-2</v>
      </c>
      <c r="F205" s="211">
        <f>Calculator!T230</f>
        <v>0.30659999999999848</v>
      </c>
      <c r="G205" s="212">
        <v>0</v>
      </c>
      <c r="H205" s="201">
        <f>Calculator!N230</f>
        <v>5.0741999999999949</v>
      </c>
      <c r="I205" s="202">
        <f>Calculator!AY230</f>
        <v>470</v>
      </c>
      <c r="J205" s="203">
        <f>Calculator!Y230+Calculator!AC230+Calculator!AG230+Calculator!AK230</f>
        <v>8</v>
      </c>
      <c r="K205" s="204">
        <f>Calculator!Z230+Calculator!AD230+Calculator!AH230+Calculator!AL230</f>
        <v>-3</v>
      </c>
      <c r="L205" s="205">
        <f>Calculator!AA230</f>
        <v>0</v>
      </c>
      <c r="M205" s="205">
        <f>Calculator!AE230</f>
        <v>100</v>
      </c>
      <c r="N205" s="205">
        <f>Calculator!AI230</f>
        <v>200</v>
      </c>
      <c r="O205" s="205">
        <f>Calculator!AM230</f>
        <v>170</v>
      </c>
      <c r="S205" s="206">
        <f t="shared" si="5"/>
        <v>0.1</v>
      </c>
    </row>
    <row r="206" spans="2:19">
      <c r="B206" s="207">
        <f t="shared" ca="1" si="4"/>
        <v>43032</v>
      </c>
      <c r="C206" s="208">
        <v>191</v>
      </c>
      <c r="D206" s="209"/>
      <c r="E206" s="210">
        <f>Calculator!S231</f>
        <v>3.456126482213439E-2</v>
      </c>
      <c r="F206" s="211">
        <f>Calculator!T231</f>
        <v>0.3215999999999985</v>
      </c>
      <c r="G206" s="212">
        <v>0</v>
      </c>
      <c r="H206" s="201">
        <f>Calculator!N231</f>
        <v>5.1029999999999953</v>
      </c>
      <c r="I206" s="202">
        <f>Calculator!AY231</f>
        <v>475</v>
      </c>
      <c r="J206" s="203">
        <f>Calculator!Y231+Calculator!AC231+Calculator!AG231+Calculator!AK231</f>
        <v>8</v>
      </c>
      <c r="K206" s="204">
        <f>Calculator!Z231+Calculator!AD231+Calculator!AH231+Calculator!AL231</f>
        <v>-3</v>
      </c>
      <c r="L206" s="205">
        <f>Calculator!AA231</f>
        <v>0</v>
      </c>
      <c r="M206" s="205">
        <f>Calculator!AE231</f>
        <v>100</v>
      </c>
      <c r="N206" s="205">
        <f>Calculator!AI231</f>
        <v>200</v>
      </c>
      <c r="O206" s="205">
        <f>Calculator!AM231</f>
        <v>175</v>
      </c>
      <c r="S206" s="206">
        <f t="shared" si="5"/>
        <v>0.1</v>
      </c>
    </row>
    <row r="207" spans="2:19">
      <c r="B207" s="207">
        <f t="shared" ca="1" si="4"/>
        <v>43033</v>
      </c>
      <c r="C207" s="208">
        <v>192</v>
      </c>
      <c r="D207" s="209"/>
      <c r="E207" s="210">
        <f>Calculator!S232</f>
        <v>3.4970355731225304E-2</v>
      </c>
      <c r="F207" s="211">
        <f>Calculator!T232</f>
        <v>0.34109999999999846</v>
      </c>
      <c r="G207" s="212">
        <v>0</v>
      </c>
      <c r="H207" s="201">
        <f>Calculator!N232</f>
        <v>5.1509999999999954</v>
      </c>
      <c r="I207" s="202">
        <f>Calculator!AY232</f>
        <v>475</v>
      </c>
      <c r="J207" s="203">
        <f>Calculator!Y232+Calculator!AC232+Calculator!AG232+Calculator!AK232</f>
        <v>18</v>
      </c>
      <c r="K207" s="204">
        <f>Calculator!Z232+Calculator!AD232+Calculator!AH232+Calculator!AL232</f>
        <v>-18</v>
      </c>
      <c r="L207" s="205">
        <f>Calculator!AA232</f>
        <v>0</v>
      </c>
      <c r="M207" s="205">
        <f>Calculator!AE232</f>
        <v>100</v>
      </c>
      <c r="N207" s="205">
        <f>Calculator!AI232</f>
        <v>200</v>
      </c>
      <c r="O207" s="205">
        <f>Calculator!AM232</f>
        <v>175</v>
      </c>
      <c r="S207" s="206">
        <f t="shared" si="5"/>
        <v>0.1</v>
      </c>
    </row>
    <row r="208" spans="2:19">
      <c r="B208" s="207">
        <f t="shared" ca="1" si="4"/>
        <v>43034</v>
      </c>
      <c r="C208" s="208">
        <v>193</v>
      </c>
      <c r="D208" s="209"/>
      <c r="E208" s="210">
        <f>Calculator!S233</f>
        <v>3.4970355731225304E-2</v>
      </c>
      <c r="F208" s="211">
        <f>Calculator!T233</f>
        <v>0.33659999999999851</v>
      </c>
      <c r="G208" s="212">
        <v>0</v>
      </c>
      <c r="H208" s="201">
        <f>Calculator!N233</f>
        <v>5.1965999999999957</v>
      </c>
      <c r="I208" s="202">
        <f>Calculator!AY233</f>
        <v>480</v>
      </c>
      <c r="J208" s="203">
        <f>Calculator!Y233+Calculator!AC233+Calculator!AG233+Calculator!AK233</f>
        <v>16</v>
      </c>
      <c r="K208" s="204">
        <f>Calculator!Z233+Calculator!AD233+Calculator!AH233+Calculator!AL233</f>
        <v>-11</v>
      </c>
      <c r="L208" s="205">
        <f>Calculator!AA233</f>
        <v>0</v>
      </c>
      <c r="M208" s="205">
        <f>Calculator!AE233</f>
        <v>100</v>
      </c>
      <c r="N208" s="205">
        <f>Calculator!AI233</f>
        <v>200</v>
      </c>
      <c r="O208" s="205">
        <f>Calculator!AM233</f>
        <v>180</v>
      </c>
      <c r="S208" s="206">
        <f t="shared" si="5"/>
        <v>0.1</v>
      </c>
    </row>
    <row r="209" spans="2:19">
      <c r="B209" s="207">
        <f t="shared" ref="B209:B272" ca="1" si="6">B208+1</f>
        <v>43035</v>
      </c>
      <c r="C209" s="208">
        <v>194</v>
      </c>
      <c r="D209" s="209"/>
      <c r="E209" s="210">
        <f>Calculator!S234</f>
        <v>3.5379446640316212E-2</v>
      </c>
      <c r="F209" s="211">
        <f>Calculator!T234</f>
        <v>0.31259999999999855</v>
      </c>
      <c r="G209" s="212">
        <v>0</v>
      </c>
      <c r="H209" s="201">
        <f>Calculator!N234</f>
        <v>5.2409999999999961</v>
      </c>
      <c r="I209" s="202">
        <f>Calculator!AY234</f>
        <v>483</v>
      </c>
      <c r="J209" s="203">
        <f>Calculator!Y234+Calculator!AC234+Calculator!AG234+Calculator!AK234</f>
        <v>16</v>
      </c>
      <c r="K209" s="204">
        <f>Calculator!Z234+Calculator!AD234+Calculator!AH234+Calculator!AL234</f>
        <v>-13</v>
      </c>
      <c r="L209" s="205">
        <f>Calculator!AA234</f>
        <v>0</v>
      </c>
      <c r="M209" s="205">
        <f>Calculator!AE234</f>
        <v>100</v>
      </c>
      <c r="N209" s="205">
        <f>Calculator!AI234</f>
        <v>200</v>
      </c>
      <c r="O209" s="205">
        <f>Calculator!AM234</f>
        <v>183</v>
      </c>
      <c r="S209" s="206">
        <f t="shared" ref="S209:S272" si="7">G209+S208</f>
        <v>0.1</v>
      </c>
    </row>
    <row r="210" spans="2:19">
      <c r="B210" s="207">
        <f t="shared" ca="1" si="6"/>
        <v>43036</v>
      </c>
      <c r="C210" s="208">
        <v>195</v>
      </c>
      <c r="D210" s="209"/>
      <c r="E210" s="210">
        <f>Calculator!S235</f>
        <v>3.5624901185770753E-2</v>
      </c>
      <c r="F210" s="211">
        <f>Calculator!T235</f>
        <v>0.31529999999999853</v>
      </c>
      <c r="G210" s="212">
        <v>0</v>
      </c>
      <c r="H210" s="201">
        <f>Calculator!N235</f>
        <v>5.2865999999999964</v>
      </c>
      <c r="I210" s="202">
        <f>Calculator!AY235</f>
        <v>486</v>
      </c>
      <c r="J210" s="203">
        <f>Calculator!Y235+Calculator!AC235+Calculator!AG235+Calculator!AK235</f>
        <v>16</v>
      </c>
      <c r="K210" s="204">
        <f>Calculator!Z235+Calculator!AD235+Calculator!AH235+Calculator!AL235</f>
        <v>-13</v>
      </c>
      <c r="L210" s="205">
        <f>Calculator!AA235</f>
        <v>0</v>
      </c>
      <c r="M210" s="205">
        <f>Calculator!AE235</f>
        <v>100</v>
      </c>
      <c r="N210" s="205">
        <f>Calculator!AI235</f>
        <v>200</v>
      </c>
      <c r="O210" s="205">
        <f>Calculator!AM235</f>
        <v>186</v>
      </c>
      <c r="S210" s="206">
        <f t="shared" si="7"/>
        <v>0.1</v>
      </c>
    </row>
    <row r="211" spans="2:19">
      <c r="B211" s="207">
        <f t="shared" ca="1" si="6"/>
        <v>43037</v>
      </c>
      <c r="C211" s="208">
        <v>196</v>
      </c>
      <c r="D211" s="209"/>
      <c r="E211" s="210">
        <f>Calculator!S236</f>
        <v>3.5870355731225302E-2</v>
      </c>
      <c r="F211" s="211">
        <f>Calculator!T236</f>
        <v>0.3326999999999985</v>
      </c>
      <c r="G211" s="212">
        <v>0</v>
      </c>
      <c r="H211" s="201">
        <f>Calculator!N236</f>
        <v>5.3321999999999967</v>
      </c>
      <c r="I211" s="202">
        <f>Calculator!AY236</f>
        <v>490</v>
      </c>
      <c r="J211" s="203">
        <f>Calculator!Y236+Calculator!AC236+Calculator!AG236+Calculator!AK236</f>
        <v>16</v>
      </c>
      <c r="K211" s="204">
        <f>Calculator!Z236+Calculator!AD236+Calculator!AH236+Calculator!AL236</f>
        <v>-12</v>
      </c>
      <c r="L211" s="205">
        <f>Calculator!AA236</f>
        <v>0</v>
      </c>
      <c r="M211" s="205">
        <f>Calculator!AE236</f>
        <v>100</v>
      </c>
      <c r="N211" s="205">
        <f>Calculator!AI236</f>
        <v>200</v>
      </c>
      <c r="O211" s="205">
        <f>Calculator!AM236</f>
        <v>190</v>
      </c>
      <c r="S211" s="206">
        <f t="shared" si="7"/>
        <v>0.1</v>
      </c>
    </row>
    <row r="212" spans="2:19">
      <c r="B212" s="207">
        <f t="shared" ca="1" si="6"/>
        <v>43038</v>
      </c>
      <c r="C212" s="208">
        <v>197</v>
      </c>
      <c r="D212" s="209"/>
      <c r="E212" s="210">
        <f>Calculator!S237</f>
        <v>3.6197628458498027E-2</v>
      </c>
      <c r="F212" s="211">
        <f>Calculator!T237</f>
        <v>0.34169999999999856</v>
      </c>
      <c r="G212" s="212">
        <v>0</v>
      </c>
      <c r="H212" s="201">
        <f>Calculator!N237</f>
        <v>5.3849999999999971</v>
      </c>
      <c r="I212" s="202">
        <f>Calculator!AY237</f>
        <v>492</v>
      </c>
      <c r="J212" s="203">
        <f>Calculator!Y237+Calculator!AC237+Calculator!AG237+Calculator!AK237</f>
        <v>18</v>
      </c>
      <c r="K212" s="204">
        <f>Calculator!Z237+Calculator!AD237+Calculator!AH237+Calculator!AL237</f>
        <v>-16</v>
      </c>
      <c r="L212" s="205">
        <f>Calculator!AA237</f>
        <v>0</v>
      </c>
      <c r="M212" s="205">
        <f>Calculator!AE237</f>
        <v>100</v>
      </c>
      <c r="N212" s="205">
        <f>Calculator!AI237</f>
        <v>200</v>
      </c>
      <c r="O212" s="205">
        <f>Calculator!AM237</f>
        <v>192</v>
      </c>
      <c r="S212" s="206">
        <f t="shared" si="7"/>
        <v>0.1</v>
      </c>
    </row>
    <row r="213" spans="2:19">
      <c r="B213" s="207">
        <f t="shared" ca="1" si="6"/>
        <v>43039</v>
      </c>
      <c r="C213" s="208">
        <v>198</v>
      </c>
      <c r="D213" s="209"/>
      <c r="E213" s="210">
        <f>Calculator!S238</f>
        <v>3.6361264822134393E-2</v>
      </c>
      <c r="F213" s="211">
        <f>Calculator!T238</f>
        <v>0.32849999999999852</v>
      </c>
      <c r="G213" s="212">
        <v>0</v>
      </c>
      <c r="H213" s="201">
        <f>Calculator!N238</f>
        <v>5.434199999999997</v>
      </c>
      <c r="I213" s="202">
        <f>Calculator!AY238</f>
        <v>492</v>
      </c>
      <c r="J213" s="203">
        <f>Calculator!Y238+Calculator!AC238+Calculator!AG238+Calculator!AK238</f>
        <v>17</v>
      </c>
      <c r="K213" s="204">
        <f>Calculator!Z238+Calculator!AD238+Calculator!AH238+Calculator!AL238</f>
        <v>-17</v>
      </c>
      <c r="L213" s="205">
        <f>Calculator!AA238</f>
        <v>0</v>
      </c>
      <c r="M213" s="205">
        <f>Calculator!AE238</f>
        <v>100</v>
      </c>
      <c r="N213" s="205">
        <f>Calculator!AI238</f>
        <v>200</v>
      </c>
      <c r="O213" s="205">
        <f>Calculator!AM238</f>
        <v>192</v>
      </c>
      <c r="S213" s="206">
        <f t="shared" si="7"/>
        <v>0.1</v>
      </c>
    </row>
    <row r="214" spans="2:19">
      <c r="B214" s="207">
        <f t="shared" ca="1" si="6"/>
        <v>43040</v>
      </c>
      <c r="C214" s="208">
        <v>199</v>
      </c>
      <c r="D214" s="209"/>
      <c r="E214" s="210">
        <f>Calculator!S239</f>
        <v>3.6361264822134393E-2</v>
      </c>
      <c r="F214" s="211">
        <f>Calculator!T239</f>
        <v>0.33929999999999844</v>
      </c>
      <c r="G214" s="212">
        <v>0</v>
      </c>
      <c r="H214" s="201">
        <f>Calculator!N239</f>
        <v>5.4869999999999974</v>
      </c>
      <c r="I214" s="202">
        <f>Calculator!AY239</f>
        <v>488</v>
      </c>
      <c r="J214" s="203">
        <f>Calculator!Y239+Calculator!AC239+Calculator!AG239+Calculator!AK239</f>
        <v>18</v>
      </c>
      <c r="K214" s="204">
        <f>Calculator!Z239+Calculator!AD239+Calculator!AH239+Calculator!AL239</f>
        <v>-22</v>
      </c>
      <c r="L214" s="205">
        <f>Calculator!AA239</f>
        <v>0</v>
      </c>
      <c r="M214" s="205">
        <f>Calculator!AE239</f>
        <v>100</v>
      </c>
      <c r="N214" s="205">
        <f>Calculator!AI239</f>
        <v>200</v>
      </c>
      <c r="O214" s="205">
        <f>Calculator!AM239</f>
        <v>188</v>
      </c>
      <c r="S214" s="206">
        <f t="shared" si="7"/>
        <v>0.1</v>
      </c>
    </row>
    <row r="215" spans="2:19">
      <c r="B215" s="207">
        <f t="shared" ca="1" si="6"/>
        <v>43041</v>
      </c>
      <c r="C215" s="208">
        <v>200</v>
      </c>
      <c r="D215" s="209"/>
      <c r="E215" s="210">
        <f>Calculator!S240</f>
        <v>3.6033992094861668E-2</v>
      </c>
      <c r="F215" s="211">
        <f>Calculator!T240</f>
        <v>0.34649999999999853</v>
      </c>
      <c r="G215" s="212">
        <v>0</v>
      </c>
      <c r="H215" s="201">
        <f>Calculator!N240</f>
        <v>5.5421999999999976</v>
      </c>
      <c r="I215" s="202">
        <f>Calculator!AY240</f>
        <v>486</v>
      </c>
      <c r="J215" s="203">
        <f>Calculator!Y240+Calculator!AC240+Calculator!AG240+Calculator!AK240</f>
        <v>19</v>
      </c>
      <c r="K215" s="204">
        <f>Calculator!Z240+Calculator!AD240+Calculator!AH240+Calculator!AL240</f>
        <v>-21</v>
      </c>
      <c r="L215" s="205">
        <f>Calculator!AA240</f>
        <v>0</v>
      </c>
      <c r="M215" s="205">
        <f>Calculator!AE240</f>
        <v>100</v>
      </c>
      <c r="N215" s="205">
        <f>Calculator!AI240</f>
        <v>200</v>
      </c>
      <c r="O215" s="205">
        <f>Calculator!AM240</f>
        <v>186</v>
      </c>
      <c r="S215" s="206">
        <f t="shared" si="7"/>
        <v>0.1</v>
      </c>
    </row>
    <row r="216" spans="2:19">
      <c r="B216" s="207">
        <f t="shared" ca="1" si="6"/>
        <v>43042</v>
      </c>
      <c r="C216" s="208">
        <v>201</v>
      </c>
      <c r="D216" s="209"/>
      <c r="E216" s="210">
        <f>Calculator!S241</f>
        <v>3.5870355731225302E-2</v>
      </c>
      <c r="F216" s="211">
        <f>Calculator!T241</f>
        <v>0.32789999999999858</v>
      </c>
      <c r="G216" s="212">
        <v>0</v>
      </c>
      <c r="H216" s="201">
        <f>Calculator!N241</f>
        <v>5.5841999999999974</v>
      </c>
      <c r="I216" s="202">
        <f>Calculator!AY241</f>
        <v>488</v>
      </c>
      <c r="J216" s="203">
        <f>Calculator!Y241+Calculator!AC241+Calculator!AG241+Calculator!AK241</f>
        <v>13</v>
      </c>
      <c r="K216" s="204">
        <f>Calculator!Z241+Calculator!AD241+Calculator!AH241+Calculator!AL241</f>
        <v>-11</v>
      </c>
      <c r="L216" s="205">
        <f>Calculator!AA241</f>
        <v>0</v>
      </c>
      <c r="M216" s="205">
        <f>Calculator!AE241</f>
        <v>100</v>
      </c>
      <c r="N216" s="205">
        <f>Calculator!AI241</f>
        <v>200</v>
      </c>
      <c r="O216" s="205">
        <f>Calculator!AM241</f>
        <v>188</v>
      </c>
      <c r="S216" s="206">
        <f t="shared" si="7"/>
        <v>0.1</v>
      </c>
    </row>
    <row r="217" spans="2:19">
      <c r="B217" s="207">
        <f t="shared" ca="1" si="6"/>
        <v>43043</v>
      </c>
      <c r="C217" s="208">
        <v>202</v>
      </c>
      <c r="D217" s="209"/>
      <c r="E217" s="210">
        <f>Calculator!S242</f>
        <v>3.6033992094861668E-2</v>
      </c>
      <c r="F217" s="211">
        <f>Calculator!T242</f>
        <v>0.33509999999999873</v>
      </c>
      <c r="G217" s="212">
        <v>0</v>
      </c>
      <c r="H217" s="201">
        <f>Calculator!N242</f>
        <v>5.6237999999999975</v>
      </c>
      <c r="I217" s="202">
        <f>Calculator!AY242</f>
        <v>490</v>
      </c>
      <c r="J217" s="203">
        <f>Calculator!Y242+Calculator!AC242+Calculator!AG242+Calculator!AK242</f>
        <v>11</v>
      </c>
      <c r="K217" s="204">
        <f>Calculator!Z242+Calculator!AD242+Calculator!AH242+Calculator!AL242</f>
        <v>-9</v>
      </c>
      <c r="L217" s="205">
        <f>Calculator!AA242</f>
        <v>0</v>
      </c>
      <c r="M217" s="205">
        <f>Calculator!AE242</f>
        <v>100</v>
      </c>
      <c r="N217" s="205">
        <f>Calculator!AI242</f>
        <v>200</v>
      </c>
      <c r="O217" s="205">
        <f>Calculator!AM242</f>
        <v>190</v>
      </c>
      <c r="S217" s="206">
        <f t="shared" si="7"/>
        <v>0.1</v>
      </c>
    </row>
    <row r="218" spans="2:19">
      <c r="B218" s="207">
        <f t="shared" ca="1" si="6"/>
        <v>43044</v>
      </c>
      <c r="C218" s="208">
        <v>203</v>
      </c>
      <c r="D218" s="209"/>
      <c r="E218" s="210">
        <f>Calculator!S243</f>
        <v>3.6197628458498027E-2</v>
      </c>
      <c r="F218" s="211">
        <f>Calculator!T243</f>
        <v>0.33209999999999879</v>
      </c>
      <c r="G218" s="212">
        <v>0</v>
      </c>
      <c r="H218" s="201">
        <f>Calculator!N243</f>
        <v>5.6633999999999975</v>
      </c>
      <c r="I218" s="202">
        <f>Calculator!AY243</f>
        <v>492</v>
      </c>
      <c r="J218" s="203">
        <f>Calculator!Y243+Calculator!AC243+Calculator!AG243+Calculator!AK243</f>
        <v>11</v>
      </c>
      <c r="K218" s="204">
        <f>Calculator!Z243+Calculator!AD243+Calculator!AH243+Calculator!AL243</f>
        <v>-9</v>
      </c>
      <c r="L218" s="205">
        <f>Calculator!AA243</f>
        <v>0</v>
      </c>
      <c r="M218" s="205">
        <f>Calculator!AE243</f>
        <v>100</v>
      </c>
      <c r="N218" s="205">
        <f>Calculator!AI243</f>
        <v>200</v>
      </c>
      <c r="O218" s="205">
        <f>Calculator!AM243</f>
        <v>192</v>
      </c>
      <c r="S218" s="206">
        <f t="shared" si="7"/>
        <v>0.1</v>
      </c>
    </row>
    <row r="219" spans="2:19">
      <c r="B219" s="207">
        <f t="shared" ca="1" si="6"/>
        <v>43045</v>
      </c>
      <c r="C219" s="208">
        <v>204</v>
      </c>
      <c r="D219" s="209"/>
      <c r="E219" s="210">
        <f>Calculator!S244</f>
        <v>3.6361264822134393E-2</v>
      </c>
      <c r="F219" s="211">
        <f>Calculator!T244</f>
        <v>0.3308999999999987</v>
      </c>
      <c r="G219" s="212">
        <v>0</v>
      </c>
      <c r="H219" s="201">
        <f>Calculator!N244</f>
        <v>5.7029999999999976</v>
      </c>
      <c r="I219" s="202">
        <f>Calculator!AY244</f>
        <v>494</v>
      </c>
      <c r="J219" s="203">
        <f>Calculator!Y244+Calculator!AC244+Calculator!AG244+Calculator!AK244</f>
        <v>11</v>
      </c>
      <c r="K219" s="204">
        <f>Calculator!Z244+Calculator!AD244+Calculator!AH244+Calculator!AL244</f>
        <v>-9</v>
      </c>
      <c r="L219" s="205">
        <f>Calculator!AA244</f>
        <v>0</v>
      </c>
      <c r="M219" s="205">
        <f>Calculator!AE244</f>
        <v>100</v>
      </c>
      <c r="N219" s="205">
        <f>Calculator!AI244</f>
        <v>200</v>
      </c>
      <c r="O219" s="205">
        <f>Calculator!AM244</f>
        <v>194</v>
      </c>
      <c r="S219" s="206">
        <f t="shared" si="7"/>
        <v>0.1</v>
      </c>
    </row>
    <row r="220" spans="2:19">
      <c r="B220" s="207">
        <f t="shared" ca="1" si="6"/>
        <v>43046</v>
      </c>
      <c r="C220" s="208">
        <v>205</v>
      </c>
      <c r="D220" s="209"/>
      <c r="E220" s="210">
        <f>Calculator!S245</f>
        <v>3.6524901185770758E-2</v>
      </c>
      <c r="F220" s="211">
        <f>Calculator!T245</f>
        <v>0.33149999999999863</v>
      </c>
      <c r="G220" s="212">
        <v>0</v>
      </c>
      <c r="H220" s="201">
        <f>Calculator!N245</f>
        <v>5.7425999999999977</v>
      </c>
      <c r="I220" s="202">
        <f>Calculator!AY245</f>
        <v>496</v>
      </c>
      <c r="J220" s="203">
        <f>Calculator!Y245+Calculator!AC245+Calculator!AG245+Calculator!AK245</f>
        <v>11</v>
      </c>
      <c r="K220" s="204">
        <f>Calculator!Z245+Calculator!AD245+Calculator!AH245+Calculator!AL245</f>
        <v>-9</v>
      </c>
      <c r="L220" s="205">
        <f>Calculator!AA245</f>
        <v>0</v>
      </c>
      <c r="M220" s="205">
        <f>Calculator!AE245</f>
        <v>100</v>
      </c>
      <c r="N220" s="205">
        <f>Calculator!AI245</f>
        <v>200</v>
      </c>
      <c r="O220" s="205">
        <f>Calculator!AM245</f>
        <v>196</v>
      </c>
      <c r="S220" s="206">
        <f t="shared" si="7"/>
        <v>0.1</v>
      </c>
    </row>
    <row r="221" spans="2:19">
      <c r="B221" s="207">
        <f t="shared" ca="1" si="6"/>
        <v>43047</v>
      </c>
      <c r="C221" s="208">
        <v>206</v>
      </c>
      <c r="D221" s="209"/>
      <c r="E221" s="210">
        <f>Calculator!S246</f>
        <v>3.6688537549407124E-2</v>
      </c>
      <c r="F221" s="211">
        <f>Calculator!T246</f>
        <v>0.33389999999999859</v>
      </c>
      <c r="G221" s="212">
        <v>0</v>
      </c>
      <c r="H221" s="201">
        <f>Calculator!N246</f>
        <v>5.7821999999999978</v>
      </c>
      <c r="I221" s="202">
        <f>Calculator!AY246</f>
        <v>497</v>
      </c>
      <c r="J221" s="203">
        <f>Calculator!Y246+Calculator!AC246+Calculator!AG246+Calculator!AK246</f>
        <v>11</v>
      </c>
      <c r="K221" s="204">
        <f>Calculator!Z246+Calculator!AD246+Calculator!AH246+Calculator!AL246</f>
        <v>-10</v>
      </c>
      <c r="L221" s="205">
        <f>Calculator!AA246</f>
        <v>0</v>
      </c>
      <c r="M221" s="205">
        <f>Calculator!AE246</f>
        <v>100</v>
      </c>
      <c r="N221" s="205">
        <f>Calculator!AI246</f>
        <v>200</v>
      </c>
      <c r="O221" s="205">
        <f>Calculator!AM246</f>
        <v>197</v>
      </c>
      <c r="S221" s="206">
        <f t="shared" si="7"/>
        <v>0.1</v>
      </c>
    </row>
    <row r="222" spans="2:19">
      <c r="B222" s="207">
        <f t="shared" ca="1" si="6"/>
        <v>43048</v>
      </c>
      <c r="C222" s="208">
        <v>207</v>
      </c>
      <c r="D222" s="209"/>
      <c r="E222" s="210">
        <f>Calculator!S247</f>
        <v>3.6770355731225307E-2</v>
      </c>
      <c r="F222" s="211">
        <f>Calculator!T247</f>
        <v>0.33719999999999867</v>
      </c>
      <c r="G222" s="212">
        <v>0</v>
      </c>
      <c r="H222" s="201">
        <f>Calculator!N247</f>
        <v>5.8217999999999979</v>
      </c>
      <c r="I222" s="202">
        <f>Calculator!AY247</f>
        <v>499</v>
      </c>
      <c r="J222" s="203">
        <f>Calculator!Y247+Calculator!AC247+Calculator!AG247+Calculator!AK247</f>
        <v>11</v>
      </c>
      <c r="K222" s="204">
        <f>Calculator!Z247+Calculator!AD247+Calculator!AH247+Calculator!AL247</f>
        <v>-9</v>
      </c>
      <c r="L222" s="205">
        <f>Calculator!AA247</f>
        <v>0</v>
      </c>
      <c r="M222" s="205">
        <f>Calculator!AE247</f>
        <v>100</v>
      </c>
      <c r="N222" s="205">
        <f>Calculator!AI247</f>
        <v>200</v>
      </c>
      <c r="O222" s="205">
        <f>Calculator!AM247</f>
        <v>199</v>
      </c>
      <c r="S222" s="206">
        <f t="shared" si="7"/>
        <v>0.1</v>
      </c>
    </row>
    <row r="223" spans="2:19">
      <c r="B223" s="207">
        <f t="shared" ca="1" si="6"/>
        <v>43049</v>
      </c>
      <c r="C223" s="208">
        <v>208</v>
      </c>
      <c r="D223" s="209"/>
      <c r="E223" s="210">
        <f>Calculator!S248</f>
        <v>3.6933992094861666E-2</v>
      </c>
      <c r="F223" s="211">
        <f>Calculator!T248</f>
        <v>0.34229999999999866</v>
      </c>
      <c r="G223" s="212">
        <v>0</v>
      </c>
      <c r="H223" s="201">
        <f>Calculator!N248</f>
        <v>5.8613999999999979</v>
      </c>
      <c r="I223" s="202">
        <f>Calculator!AY248</f>
        <v>501</v>
      </c>
      <c r="J223" s="203">
        <f>Calculator!Y248+Calculator!AC248+Calculator!AG248+Calculator!AK248</f>
        <v>11</v>
      </c>
      <c r="K223" s="204">
        <f>Calculator!Z248+Calculator!AD248+Calculator!AH248+Calculator!AL248</f>
        <v>-9</v>
      </c>
      <c r="L223" s="205">
        <f>Calculator!AA248</f>
        <v>0</v>
      </c>
      <c r="M223" s="205">
        <f>Calculator!AE248</f>
        <v>100</v>
      </c>
      <c r="N223" s="205">
        <f>Calculator!AI248</f>
        <v>200</v>
      </c>
      <c r="O223" s="205">
        <f>Calculator!AM248</f>
        <v>201</v>
      </c>
      <c r="S223" s="206">
        <f t="shared" si="7"/>
        <v>0.1</v>
      </c>
    </row>
    <row r="224" spans="2:19">
      <c r="B224" s="207">
        <f t="shared" ca="1" si="6"/>
        <v>43050</v>
      </c>
      <c r="C224" s="208">
        <v>209</v>
      </c>
      <c r="D224" s="209"/>
      <c r="E224" s="210">
        <f>Calculator!S249</f>
        <v>3.7097628458498025E-2</v>
      </c>
      <c r="F224" s="211">
        <f>Calculator!T249</f>
        <v>0.34919999999999868</v>
      </c>
      <c r="G224" s="212">
        <v>0</v>
      </c>
      <c r="H224" s="201">
        <f>Calculator!N249</f>
        <v>5.900999999999998</v>
      </c>
      <c r="I224" s="202">
        <f>Calculator!AY249</f>
        <v>502</v>
      </c>
      <c r="J224" s="203">
        <f>Calculator!Y249+Calculator!AC249+Calculator!AG249+Calculator!AK249</f>
        <v>11</v>
      </c>
      <c r="K224" s="204">
        <f>Calculator!Z249+Calculator!AD249+Calculator!AH249+Calculator!AL249</f>
        <v>-10</v>
      </c>
      <c r="L224" s="205">
        <f>Calculator!AA249</f>
        <v>0</v>
      </c>
      <c r="M224" s="205">
        <f>Calculator!AE249</f>
        <v>100</v>
      </c>
      <c r="N224" s="205">
        <f>Calculator!AI249</f>
        <v>200</v>
      </c>
      <c r="O224" s="205">
        <f>Calculator!AM249</f>
        <v>202</v>
      </c>
      <c r="S224" s="206">
        <f t="shared" si="7"/>
        <v>0.1</v>
      </c>
    </row>
    <row r="225" spans="2:19">
      <c r="B225" s="207">
        <f t="shared" ca="1" si="6"/>
        <v>43051</v>
      </c>
      <c r="C225" s="208">
        <v>210</v>
      </c>
      <c r="D225" s="209"/>
      <c r="E225" s="210">
        <f>Calculator!S250</f>
        <v>3.7179446640316208E-2</v>
      </c>
      <c r="F225" s="211">
        <f>Calculator!T250</f>
        <v>0.35699999999999871</v>
      </c>
      <c r="G225" s="212">
        <v>0</v>
      </c>
      <c r="H225" s="201">
        <f>Calculator!N250</f>
        <v>5.9405999999999981</v>
      </c>
      <c r="I225" s="202">
        <f>Calculator!AY250</f>
        <v>503</v>
      </c>
      <c r="J225" s="203">
        <f>Calculator!Y250+Calculator!AC250+Calculator!AG250+Calculator!AK250</f>
        <v>11</v>
      </c>
      <c r="K225" s="204">
        <f>Calculator!Z250+Calculator!AD250+Calculator!AH250+Calculator!AL250</f>
        <v>-10</v>
      </c>
      <c r="L225" s="205">
        <f>Calculator!AA250</f>
        <v>0</v>
      </c>
      <c r="M225" s="205">
        <f>Calculator!AE250</f>
        <v>100</v>
      </c>
      <c r="N225" s="205">
        <f>Calculator!AI250</f>
        <v>200</v>
      </c>
      <c r="O225" s="205">
        <f>Calculator!AM250</f>
        <v>203</v>
      </c>
      <c r="S225" s="206">
        <f t="shared" si="7"/>
        <v>0.1</v>
      </c>
    </row>
    <row r="226" spans="2:19">
      <c r="B226" s="207">
        <f t="shared" ca="1" si="6"/>
        <v>43052</v>
      </c>
      <c r="C226" s="208">
        <v>211</v>
      </c>
      <c r="D226" s="209"/>
      <c r="E226" s="210">
        <f>Calculator!S251</f>
        <v>3.7261264822134391E-2</v>
      </c>
      <c r="F226" s="211">
        <f>Calculator!T251</f>
        <v>0.36569999999999864</v>
      </c>
      <c r="G226" s="212">
        <v>0</v>
      </c>
      <c r="H226" s="201">
        <f>Calculator!N251</f>
        <v>5.9801999999999982</v>
      </c>
      <c r="I226" s="202">
        <f>Calculator!AY251</f>
        <v>504</v>
      </c>
      <c r="J226" s="203">
        <f>Calculator!Y251+Calculator!AC251+Calculator!AG251+Calculator!AK251</f>
        <v>11</v>
      </c>
      <c r="K226" s="204">
        <f>Calculator!Z251+Calculator!AD251+Calculator!AH251+Calculator!AL251</f>
        <v>-10</v>
      </c>
      <c r="L226" s="205">
        <f>Calculator!AA251</f>
        <v>0</v>
      </c>
      <c r="M226" s="205">
        <f>Calculator!AE251</f>
        <v>100</v>
      </c>
      <c r="N226" s="205">
        <f>Calculator!AI251</f>
        <v>200</v>
      </c>
      <c r="O226" s="205">
        <f>Calculator!AM251</f>
        <v>204</v>
      </c>
      <c r="S226" s="206">
        <f t="shared" si="7"/>
        <v>0.1</v>
      </c>
    </row>
    <row r="227" spans="2:19">
      <c r="B227" s="207">
        <f t="shared" ca="1" si="6"/>
        <v>43053</v>
      </c>
      <c r="C227" s="208">
        <v>212</v>
      </c>
      <c r="D227" s="209"/>
      <c r="E227" s="210">
        <f>Calculator!S252</f>
        <v>3.7343083003952574E-2</v>
      </c>
      <c r="F227" s="211">
        <f>Calculator!T252</f>
        <v>0.36329999999999874</v>
      </c>
      <c r="G227" s="212">
        <v>0</v>
      </c>
      <c r="H227" s="201">
        <f>Calculator!N252</f>
        <v>6.0197999999999983</v>
      </c>
      <c r="I227" s="202">
        <f>Calculator!AY252</f>
        <v>507</v>
      </c>
      <c r="J227" s="203">
        <f>Calculator!Y252+Calculator!AC252+Calculator!AG252+Calculator!AK252</f>
        <v>11</v>
      </c>
      <c r="K227" s="204">
        <f>Calculator!Z252+Calculator!AD252+Calculator!AH252+Calculator!AL252</f>
        <v>-8</v>
      </c>
      <c r="L227" s="205">
        <f>Calculator!AA252</f>
        <v>0</v>
      </c>
      <c r="M227" s="205">
        <f>Calculator!AE252</f>
        <v>100</v>
      </c>
      <c r="N227" s="205">
        <f>Calculator!AI252</f>
        <v>200</v>
      </c>
      <c r="O227" s="205">
        <f>Calculator!AM252</f>
        <v>207</v>
      </c>
      <c r="S227" s="206">
        <f t="shared" si="7"/>
        <v>0.1</v>
      </c>
    </row>
    <row r="228" spans="2:19">
      <c r="B228" s="207">
        <f t="shared" ca="1" si="6"/>
        <v>43054</v>
      </c>
      <c r="C228" s="208">
        <v>213</v>
      </c>
      <c r="D228" s="209"/>
      <c r="E228" s="210">
        <f>Calculator!S253</f>
        <v>3.7588537549407122E-2</v>
      </c>
      <c r="F228" s="211">
        <f>Calculator!T253</f>
        <v>0.35159999999999869</v>
      </c>
      <c r="G228" s="212">
        <v>0</v>
      </c>
      <c r="H228" s="201">
        <f>Calculator!N253</f>
        <v>6.0593999999999983</v>
      </c>
      <c r="I228" s="202">
        <f>Calculator!AY253</f>
        <v>509</v>
      </c>
      <c r="J228" s="203">
        <f>Calculator!Y253+Calculator!AC253+Calculator!AG253+Calculator!AK253</f>
        <v>11</v>
      </c>
      <c r="K228" s="204">
        <f>Calculator!Z253+Calculator!AD253+Calculator!AH253+Calculator!AL253</f>
        <v>-9</v>
      </c>
      <c r="L228" s="205">
        <f>Calculator!AA253</f>
        <v>0</v>
      </c>
      <c r="M228" s="205">
        <f>Calculator!AE253</f>
        <v>100</v>
      </c>
      <c r="N228" s="205">
        <f>Calculator!AI253</f>
        <v>200</v>
      </c>
      <c r="O228" s="205">
        <f>Calculator!AM253</f>
        <v>209</v>
      </c>
      <c r="S228" s="206">
        <f t="shared" si="7"/>
        <v>0.1</v>
      </c>
    </row>
    <row r="229" spans="2:19">
      <c r="B229" s="207">
        <f t="shared" ca="1" si="6"/>
        <v>43055</v>
      </c>
      <c r="C229" s="208">
        <v>214</v>
      </c>
      <c r="D229" s="209"/>
      <c r="E229" s="210">
        <f>Calculator!S254</f>
        <v>3.7752173913043488E-2</v>
      </c>
      <c r="F229" s="211">
        <f>Calculator!T254</f>
        <v>0.34169999999999867</v>
      </c>
      <c r="G229" s="212">
        <v>0</v>
      </c>
      <c r="H229" s="201">
        <f>Calculator!N254</f>
        <v>6.0989999999999984</v>
      </c>
      <c r="I229" s="202">
        <f>Calculator!AY254</f>
        <v>511</v>
      </c>
      <c r="J229" s="203">
        <f>Calculator!Y254+Calculator!AC254+Calculator!AG254+Calculator!AK254</f>
        <v>11</v>
      </c>
      <c r="K229" s="204">
        <f>Calculator!Z254+Calculator!AD254+Calculator!AH254+Calculator!AL254</f>
        <v>-9</v>
      </c>
      <c r="L229" s="205">
        <f>Calculator!AA254</f>
        <v>0</v>
      </c>
      <c r="M229" s="205">
        <f>Calculator!AE254</f>
        <v>100</v>
      </c>
      <c r="N229" s="205">
        <f>Calculator!AI254</f>
        <v>200</v>
      </c>
      <c r="O229" s="205">
        <f>Calculator!AM254</f>
        <v>211</v>
      </c>
      <c r="S229" s="206">
        <f t="shared" si="7"/>
        <v>0.1</v>
      </c>
    </row>
    <row r="230" spans="2:19">
      <c r="B230" s="207">
        <f t="shared" ca="1" si="6"/>
        <v>43056</v>
      </c>
      <c r="C230" s="208">
        <v>215</v>
      </c>
      <c r="D230" s="209"/>
      <c r="E230" s="210">
        <f>Calculator!S255</f>
        <v>3.7915810276679847E-2</v>
      </c>
      <c r="F230" s="211">
        <f>Calculator!T255</f>
        <v>0.34559999999999869</v>
      </c>
      <c r="G230" s="212">
        <v>0</v>
      </c>
      <c r="H230" s="201">
        <f>Calculator!N255</f>
        <v>6.134999999999998</v>
      </c>
      <c r="I230" s="202">
        <f>Calculator!AY255</f>
        <v>513</v>
      </c>
      <c r="J230" s="203">
        <f>Calculator!Y255+Calculator!AC255+Calculator!AG255+Calculator!AK255</f>
        <v>10</v>
      </c>
      <c r="K230" s="204">
        <f>Calculator!Z255+Calculator!AD255+Calculator!AH255+Calculator!AL255</f>
        <v>-8</v>
      </c>
      <c r="L230" s="205">
        <f>Calculator!AA255</f>
        <v>0</v>
      </c>
      <c r="M230" s="205">
        <f>Calculator!AE255</f>
        <v>100</v>
      </c>
      <c r="N230" s="205">
        <f>Calculator!AI255</f>
        <v>200</v>
      </c>
      <c r="O230" s="205">
        <f>Calculator!AM255</f>
        <v>213</v>
      </c>
      <c r="S230" s="206">
        <f t="shared" si="7"/>
        <v>0.1</v>
      </c>
    </row>
    <row r="231" spans="2:19">
      <c r="B231" s="207">
        <f t="shared" ca="1" si="6"/>
        <v>43057</v>
      </c>
      <c r="C231" s="208">
        <v>216</v>
      </c>
      <c r="D231" s="209"/>
      <c r="E231" s="210">
        <f>Calculator!S256</f>
        <v>3.8079446640316206E-2</v>
      </c>
      <c r="F231" s="211">
        <f>Calculator!T256</f>
        <v>0.37529999999999875</v>
      </c>
      <c r="G231" s="212">
        <v>0</v>
      </c>
      <c r="H231" s="201">
        <f>Calculator!N256</f>
        <v>6.1781999999999977</v>
      </c>
      <c r="I231" s="202">
        <f>Calculator!AY256</f>
        <v>515</v>
      </c>
      <c r="J231" s="203">
        <f>Calculator!Y256+Calculator!AC256+Calculator!AG256+Calculator!AK256</f>
        <v>12</v>
      </c>
      <c r="K231" s="204">
        <f>Calculator!Z256+Calculator!AD256+Calculator!AH256+Calculator!AL256</f>
        <v>-10</v>
      </c>
      <c r="L231" s="205">
        <f>Calculator!AA256</f>
        <v>0</v>
      </c>
      <c r="M231" s="205">
        <f>Calculator!AE256</f>
        <v>100</v>
      </c>
      <c r="N231" s="205">
        <f>Calculator!AI256</f>
        <v>200</v>
      </c>
      <c r="O231" s="205">
        <f>Calculator!AM256</f>
        <v>215</v>
      </c>
      <c r="S231" s="206">
        <f t="shared" si="7"/>
        <v>0.1</v>
      </c>
    </row>
    <row r="232" spans="2:19">
      <c r="B232" s="207">
        <f t="shared" ca="1" si="6"/>
        <v>43058</v>
      </c>
      <c r="C232" s="208">
        <v>217</v>
      </c>
      <c r="D232" s="209"/>
      <c r="E232" s="210">
        <f>Calculator!S257</f>
        <v>3.8243083003952572E-2</v>
      </c>
      <c r="F232" s="211">
        <f>Calculator!T257</f>
        <v>0.34679999999999878</v>
      </c>
      <c r="G232" s="212">
        <v>0</v>
      </c>
      <c r="H232" s="201">
        <f>Calculator!N257</f>
        <v>6.2177999999999978</v>
      </c>
      <c r="I232" s="202">
        <f>Calculator!AY257</f>
        <v>517</v>
      </c>
      <c r="J232" s="203">
        <f>Calculator!Y257+Calculator!AC257+Calculator!AG257+Calculator!AK257</f>
        <v>11</v>
      </c>
      <c r="K232" s="204">
        <f>Calculator!Z257+Calculator!AD257+Calculator!AH257+Calculator!AL257</f>
        <v>-9</v>
      </c>
      <c r="L232" s="205">
        <f>Calculator!AA257</f>
        <v>0</v>
      </c>
      <c r="M232" s="205">
        <f>Calculator!AE257</f>
        <v>100</v>
      </c>
      <c r="N232" s="205">
        <f>Calculator!AI257</f>
        <v>200</v>
      </c>
      <c r="O232" s="205">
        <f>Calculator!AM257</f>
        <v>217</v>
      </c>
      <c r="S232" s="206">
        <f t="shared" si="7"/>
        <v>0.1</v>
      </c>
    </row>
    <row r="233" spans="2:19">
      <c r="B233" s="207">
        <f t="shared" ca="1" si="6"/>
        <v>43059</v>
      </c>
      <c r="C233" s="208">
        <v>218</v>
      </c>
      <c r="D233" s="209"/>
      <c r="E233" s="210">
        <f>Calculator!S258</f>
        <v>3.8406719367588937E-2</v>
      </c>
      <c r="F233" s="211">
        <f>Calculator!T258</f>
        <v>0.35609999999999886</v>
      </c>
      <c r="G233" s="212">
        <v>0</v>
      </c>
      <c r="H233" s="201">
        <f>Calculator!N258</f>
        <v>6.2573999999999979</v>
      </c>
      <c r="I233" s="202">
        <f>Calculator!AY258</f>
        <v>521</v>
      </c>
      <c r="J233" s="203">
        <f>Calculator!Y258+Calculator!AC258+Calculator!AG258+Calculator!AK258</f>
        <v>11</v>
      </c>
      <c r="K233" s="204">
        <f>Calculator!Z258+Calculator!AD258+Calculator!AH258+Calculator!AL258</f>
        <v>-7</v>
      </c>
      <c r="L233" s="205">
        <f>Calculator!AA258</f>
        <v>0</v>
      </c>
      <c r="M233" s="205">
        <f>Calculator!AE258</f>
        <v>100</v>
      </c>
      <c r="N233" s="205">
        <f>Calculator!AI258</f>
        <v>200</v>
      </c>
      <c r="O233" s="205">
        <f>Calculator!AM258</f>
        <v>221</v>
      </c>
      <c r="S233" s="206">
        <f t="shared" si="7"/>
        <v>0.1</v>
      </c>
    </row>
    <row r="234" spans="2:19">
      <c r="B234" s="207">
        <f t="shared" ca="1" si="6"/>
        <v>43060</v>
      </c>
      <c r="C234" s="208">
        <v>219</v>
      </c>
      <c r="D234" s="209"/>
      <c r="E234" s="210">
        <f>Calculator!S259</f>
        <v>3.8733992094861669E-2</v>
      </c>
      <c r="F234" s="211">
        <f>Calculator!T259</f>
        <v>0.35699999999999887</v>
      </c>
      <c r="G234" s="212">
        <v>0</v>
      </c>
      <c r="H234" s="201">
        <f>Calculator!N259</f>
        <v>6.2969999999999979</v>
      </c>
      <c r="I234" s="202">
        <f>Calculator!AY259</f>
        <v>522</v>
      </c>
      <c r="J234" s="203">
        <f>Calculator!Y259+Calculator!AC259+Calculator!AG259+Calculator!AK259</f>
        <v>11</v>
      </c>
      <c r="K234" s="204">
        <f>Calculator!Z259+Calculator!AD259+Calculator!AH259+Calculator!AL259</f>
        <v>-10</v>
      </c>
      <c r="L234" s="205">
        <f>Calculator!AA259</f>
        <v>0</v>
      </c>
      <c r="M234" s="205">
        <f>Calculator!AE259</f>
        <v>100</v>
      </c>
      <c r="N234" s="205">
        <f>Calculator!AI259</f>
        <v>200</v>
      </c>
      <c r="O234" s="205">
        <f>Calculator!AM259</f>
        <v>222</v>
      </c>
      <c r="S234" s="206">
        <f t="shared" si="7"/>
        <v>0.1</v>
      </c>
    </row>
    <row r="235" spans="2:19">
      <c r="B235" s="207">
        <f t="shared" ca="1" si="6"/>
        <v>43061</v>
      </c>
      <c r="C235" s="208">
        <v>220</v>
      </c>
      <c r="D235" s="209"/>
      <c r="E235" s="210">
        <f>Calculator!S260</f>
        <v>3.8815810276679852E-2</v>
      </c>
      <c r="F235" s="211">
        <f>Calculator!T260</f>
        <v>0.37079999999999891</v>
      </c>
      <c r="G235" s="212">
        <v>0</v>
      </c>
      <c r="H235" s="201">
        <f>Calculator!N260</f>
        <v>6.3401999999999976</v>
      </c>
      <c r="I235" s="202">
        <f>Calculator!AY260</f>
        <v>524</v>
      </c>
      <c r="J235" s="203">
        <f>Calculator!Y260+Calculator!AC260+Calculator!AG260+Calculator!AK260</f>
        <v>12</v>
      </c>
      <c r="K235" s="204">
        <f>Calculator!Z260+Calculator!AD260+Calculator!AH260+Calculator!AL260</f>
        <v>-10</v>
      </c>
      <c r="L235" s="205">
        <f>Calculator!AA260</f>
        <v>0</v>
      </c>
      <c r="M235" s="205">
        <f>Calculator!AE260</f>
        <v>100</v>
      </c>
      <c r="N235" s="205">
        <f>Calculator!AI260</f>
        <v>200</v>
      </c>
      <c r="O235" s="205">
        <f>Calculator!AM260</f>
        <v>224</v>
      </c>
      <c r="S235" s="206">
        <f t="shared" si="7"/>
        <v>0.1</v>
      </c>
    </row>
    <row r="236" spans="2:19">
      <c r="B236" s="207">
        <f t="shared" ca="1" si="6"/>
        <v>43062</v>
      </c>
      <c r="C236" s="208">
        <v>221</v>
      </c>
      <c r="D236" s="209"/>
      <c r="E236" s="210">
        <f>Calculator!S261</f>
        <v>3.8979446640316218E-2</v>
      </c>
      <c r="F236" s="211">
        <f>Calculator!T261</f>
        <v>0.36239999999999895</v>
      </c>
      <c r="G236" s="212">
        <v>0</v>
      </c>
      <c r="H236" s="201">
        <f>Calculator!N261</f>
        <v>6.3797999999999977</v>
      </c>
      <c r="I236" s="202">
        <f>Calculator!AY261</f>
        <v>526</v>
      </c>
      <c r="J236" s="203">
        <f>Calculator!Y261+Calculator!AC261+Calculator!AG261+Calculator!AK261</f>
        <v>11</v>
      </c>
      <c r="K236" s="204">
        <f>Calculator!Z261+Calculator!AD261+Calculator!AH261+Calculator!AL261</f>
        <v>-9</v>
      </c>
      <c r="L236" s="205">
        <f>Calculator!AA261</f>
        <v>0</v>
      </c>
      <c r="M236" s="205">
        <f>Calculator!AE261</f>
        <v>100</v>
      </c>
      <c r="N236" s="205">
        <f>Calculator!AI261</f>
        <v>200</v>
      </c>
      <c r="O236" s="205">
        <f>Calculator!AM261</f>
        <v>226</v>
      </c>
      <c r="S236" s="206">
        <f t="shared" si="7"/>
        <v>0.1</v>
      </c>
    </row>
    <row r="237" spans="2:19">
      <c r="B237" s="207">
        <f t="shared" ca="1" si="6"/>
        <v>43063</v>
      </c>
      <c r="C237" s="208">
        <v>222</v>
      </c>
      <c r="D237" s="209"/>
      <c r="E237" s="210">
        <f>Calculator!S262</f>
        <v>3.9143083003952577E-2</v>
      </c>
      <c r="F237" s="211">
        <f>Calculator!T262</f>
        <v>0.37979999999999892</v>
      </c>
      <c r="G237" s="212">
        <v>0</v>
      </c>
      <c r="H237" s="201">
        <f>Calculator!N262</f>
        <v>6.4229999999999974</v>
      </c>
      <c r="I237" s="202">
        <f>Calculator!AY262</f>
        <v>530</v>
      </c>
      <c r="J237" s="203">
        <f>Calculator!Y262+Calculator!AC262+Calculator!AG262+Calculator!AK262</f>
        <v>12</v>
      </c>
      <c r="K237" s="204">
        <f>Calculator!Z262+Calculator!AD262+Calculator!AH262+Calculator!AL262</f>
        <v>-8</v>
      </c>
      <c r="L237" s="205">
        <f>Calculator!AA262</f>
        <v>0</v>
      </c>
      <c r="M237" s="205">
        <f>Calculator!AE262</f>
        <v>100</v>
      </c>
      <c r="N237" s="205">
        <f>Calculator!AI262</f>
        <v>200</v>
      </c>
      <c r="O237" s="205">
        <f>Calculator!AM262</f>
        <v>230</v>
      </c>
      <c r="S237" s="206">
        <f t="shared" si="7"/>
        <v>0.1</v>
      </c>
    </row>
    <row r="238" spans="2:19">
      <c r="B238" s="207">
        <f t="shared" ca="1" si="6"/>
        <v>43064</v>
      </c>
      <c r="C238" s="208">
        <v>223</v>
      </c>
      <c r="D238" s="209"/>
      <c r="E238" s="210">
        <f>Calculator!S263</f>
        <v>3.9470355731225301E-2</v>
      </c>
      <c r="F238" s="211">
        <f>Calculator!T263</f>
        <v>0.3647999999999989</v>
      </c>
      <c r="G238" s="212">
        <v>0</v>
      </c>
      <c r="H238" s="201">
        <f>Calculator!N263</f>
        <v>6.4661999999999971</v>
      </c>
      <c r="I238" s="202">
        <f>Calculator!AY263</f>
        <v>531</v>
      </c>
      <c r="J238" s="203">
        <f>Calculator!Y263+Calculator!AC263+Calculator!AG263+Calculator!AK263</f>
        <v>12</v>
      </c>
      <c r="K238" s="204">
        <f>Calculator!Z263+Calculator!AD263+Calculator!AH263+Calculator!AL263</f>
        <v>-11</v>
      </c>
      <c r="L238" s="205">
        <f>Calculator!AA263</f>
        <v>0</v>
      </c>
      <c r="M238" s="205">
        <f>Calculator!AE263</f>
        <v>100</v>
      </c>
      <c r="N238" s="205">
        <f>Calculator!AI263</f>
        <v>200</v>
      </c>
      <c r="O238" s="205">
        <f>Calculator!AM263</f>
        <v>231</v>
      </c>
      <c r="S238" s="206">
        <f t="shared" si="7"/>
        <v>0.1</v>
      </c>
    </row>
    <row r="239" spans="2:19">
      <c r="B239" s="207">
        <f t="shared" ca="1" si="6"/>
        <v>43065</v>
      </c>
      <c r="C239" s="208">
        <v>224</v>
      </c>
      <c r="D239" s="209"/>
      <c r="E239" s="210">
        <f>Calculator!S264</f>
        <v>3.9552173913043484E-2</v>
      </c>
      <c r="F239" s="211">
        <f>Calculator!T264</f>
        <v>0.36269999999999891</v>
      </c>
      <c r="G239" s="212">
        <v>0</v>
      </c>
      <c r="H239" s="201">
        <f>Calculator!N264</f>
        <v>6.5093999999999967</v>
      </c>
      <c r="I239" s="202">
        <f>Calculator!AY264</f>
        <v>533</v>
      </c>
      <c r="J239" s="203">
        <f>Calculator!Y264+Calculator!AC264+Calculator!AG264+Calculator!AK264</f>
        <v>12</v>
      </c>
      <c r="K239" s="204">
        <f>Calculator!Z264+Calculator!AD264+Calculator!AH264+Calculator!AL264</f>
        <v>-10</v>
      </c>
      <c r="L239" s="205">
        <f>Calculator!AA264</f>
        <v>0</v>
      </c>
      <c r="M239" s="205">
        <f>Calculator!AE264</f>
        <v>100</v>
      </c>
      <c r="N239" s="205">
        <f>Calculator!AI264</f>
        <v>200</v>
      </c>
      <c r="O239" s="205">
        <f>Calculator!AM264</f>
        <v>233</v>
      </c>
      <c r="S239" s="206">
        <f t="shared" si="7"/>
        <v>0.1</v>
      </c>
    </row>
    <row r="240" spans="2:19">
      <c r="B240" s="207">
        <f t="shared" ca="1" si="6"/>
        <v>43066</v>
      </c>
      <c r="C240" s="208">
        <v>225</v>
      </c>
      <c r="D240" s="209"/>
      <c r="E240" s="210">
        <f>Calculator!S265</f>
        <v>3.971581027667985E-2</v>
      </c>
      <c r="F240" s="211">
        <f>Calculator!T265</f>
        <v>0.36239999999999895</v>
      </c>
      <c r="G240" s="212">
        <v>0</v>
      </c>
      <c r="H240" s="201">
        <f>Calculator!N265</f>
        <v>6.5489999999999968</v>
      </c>
      <c r="I240" s="202">
        <f>Calculator!AY265</f>
        <v>535</v>
      </c>
      <c r="J240" s="203">
        <f>Calculator!Y265+Calculator!AC265+Calculator!AG265+Calculator!AK265</f>
        <v>11</v>
      </c>
      <c r="K240" s="204">
        <f>Calculator!Z265+Calculator!AD265+Calculator!AH265+Calculator!AL265</f>
        <v>-9</v>
      </c>
      <c r="L240" s="205">
        <f>Calculator!AA265</f>
        <v>0</v>
      </c>
      <c r="M240" s="205">
        <f>Calculator!AE265</f>
        <v>100</v>
      </c>
      <c r="N240" s="205">
        <f>Calculator!AI265</f>
        <v>200</v>
      </c>
      <c r="O240" s="205">
        <f>Calculator!AM265</f>
        <v>235</v>
      </c>
      <c r="S240" s="206">
        <f t="shared" si="7"/>
        <v>0.1</v>
      </c>
    </row>
    <row r="241" spans="2:19">
      <c r="B241" s="207">
        <f t="shared" ca="1" si="6"/>
        <v>43067</v>
      </c>
      <c r="C241" s="208">
        <v>226</v>
      </c>
      <c r="D241" s="209"/>
      <c r="E241" s="210">
        <f>Calculator!S266</f>
        <v>3.9879446640316216E-2</v>
      </c>
      <c r="F241" s="211">
        <f>Calculator!T266</f>
        <v>0.38789999999999891</v>
      </c>
      <c r="G241" s="212">
        <v>0</v>
      </c>
      <c r="H241" s="201">
        <f>Calculator!N266</f>
        <v>6.5921999999999965</v>
      </c>
      <c r="I241" s="202">
        <f>Calculator!AY266</f>
        <v>538</v>
      </c>
      <c r="J241" s="203">
        <f>Calculator!Y266+Calculator!AC266+Calculator!AG266+Calculator!AK266</f>
        <v>12</v>
      </c>
      <c r="K241" s="204">
        <f>Calculator!Z266+Calculator!AD266+Calculator!AH266+Calculator!AL266</f>
        <v>-9</v>
      </c>
      <c r="L241" s="205">
        <f>Calculator!AA266</f>
        <v>0</v>
      </c>
      <c r="M241" s="205">
        <f>Calculator!AE266</f>
        <v>100</v>
      </c>
      <c r="N241" s="205">
        <f>Calculator!AI266</f>
        <v>200</v>
      </c>
      <c r="O241" s="205">
        <f>Calculator!AM266</f>
        <v>238</v>
      </c>
      <c r="S241" s="206">
        <f t="shared" si="7"/>
        <v>0.1</v>
      </c>
    </row>
    <row r="242" spans="2:19">
      <c r="B242" s="207">
        <f t="shared" ca="1" si="6"/>
        <v>43068</v>
      </c>
      <c r="C242" s="208">
        <v>227</v>
      </c>
      <c r="D242" s="209"/>
      <c r="E242" s="210">
        <f>Calculator!S267</f>
        <v>4.0124901185770764E-2</v>
      </c>
      <c r="F242" s="211">
        <f>Calculator!T267</f>
        <v>0.39209999999999889</v>
      </c>
      <c r="G242" s="212">
        <v>0</v>
      </c>
      <c r="H242" s="201">
        <f>Calculator!N267</f>
        <v>6.6353999999999962</v>
      </c>
      <c r="I242" s="202">
        <f>Calculator!AY267</f>
        <v>539</v>
      </c>
      <c r="J242" s="203">
        <f>Calculator!Y267+Calculator!AC267+Calculator!AG267+Calculator!AK267</f>
        <v>12</v>
      </c>
      <c r="K242" s="204">
        <f>Calculator!Z267+Calculator!AD267+Calculator!AH267+Calculator!AL267</f>
        <v>-11</v>
      </c>
      <c r="L242" s="205">
        <f>Calculator!AA267</f>
        <v>0</v>
      </c>
      <c r="M242" s="205">
        <f>Calculator!AE267</f>
        <v>100</v>
      </c>
      <c r="N242" s="205">
        <f>Calculator!AI267</f>
        <v>200</v>
      </c>
      <c r="O242" s="205">
        <f>Calculator!AM267</f>
        <v>239</v>
      </c>
      <c r="S242" s="206">
        <f t="shared" si="7"/>
        <v>0.1</v>
      </c>
    </row>
    <row r="243" spans="2:19">
      <c r="B243" s="207">
        <f t="shared" ca="1" si="6"/>
        <v>43069</v>
      </c>
      <c r="C243" s="208">
        <v>228</v>
      </c>
      <c r="D243" s="209"/>
      <c r="E243" s="210">
        <f>Calculator!S268</f>
        <v>4.020671936758894E-2</v>
      </c>
      <c r="F243" s="211">
        <f>Calculator!T268</f>
        <v>0.39719999999999889</v>
      </c>
      <c r="G243" s="212">
        <v>0</v>
      </c>
      <c r="H243" s="201">
        <f>Calculator!N268</f>
        <v>6.6821999999999964</v>
      </c>
      <c r="I243" s="202">
        <f>Calculator!AY268</f>
        <v>541</v>
      </c>
      <c r="J243" s="203">
        <f>Calculator!Y268+Calculator!AC268+Calculator!AG268+Calculator!AK268</f>
        <v>13</v>
      </c>
      <c r="K243" s="204">
        <f>Calculator!Z268+Calculator!AD268+Calculator!AH268+Calculator!AL268</f>
        <v>-11</v>
      </c>
      <c r="L243" s="205">
        <f>Calculator!AA268</f>
        <v>0</v>
      </c>
      <c r="M243" s="205">
        <f>Calculator!AE268</f>
        <v>100</v>
      </c>
      <c r="N243" s="205">
        <f>Calculator!AI268</f>
        <v>200</v>
      </c>
      <c r="O243" s="205">
        <f>Calculator!AM268</f>
        <v>241</v>
      </c>
      <c r="S243" s="206">
        <f t="shared" si="7"/>
        <v>0.1</v>
      </c>
    </row>
    <row r="244" spans="2:19">
      <c r="B244" s="207">
        <f t="shared" ca="1" si="6"/>
        <v>43070</v>
      </c>
      <c r="C244" s="208">
        <v>229</v>
      </c>
      <c r="D244" s="209"/>
      <c r="E244" s="210">
        <f>Calculator!S269</f>
        <v>4.0370355731225306E-2</v>
      </c>
      <c r="F244" s="211">
        <f>Calculator!T269</f>
        <v>0.38009999999999888</v>
      </c>
      <c r="G244" s="212">
        <v>0</v>
      </c>
      <c r="H244" s="201">
        <f>Calculator!N269</f>
        <v>6.725399999999996</v>
      </c>
      <c r="I244" s="202">
        <f>Calculator!AY269</f>
        <v>544</v>
      </c>
      <c r="J244" s="203">
        <f>Calculator!Y269+Calculator!AC269+Calculator!AG269+Calculator!AK269</f>
        <v>12</v>
      </c>
      <c r="K244" s="204">
        <f>Calculator!Z269+Calculator!AD269+Calculator!AH269+Calculator!AL269</f>
        <v>-9</v>
      </c>
      <c r="L244" s="205">
        <f>Calculator!AA269</f>
        <v>0</v>
      </c>
      <c r="M244" s="205">
        <f>Calculator!AE269</f>
        <v>100</v>
      </c>
      <c r="N244" s="205">
        <f>Calculator!AI269</f>
        <v>200</v>
      </c>
      <c r="O244" s="205">
        <f>Calculator!AM269</f>
        <v>244</v>
      </c>
      <c r="S244" s="206">
        <f t="shared" si="7"/>
        <v>0.1</v>
      </c>
    </row>
    <row r="245" spans="2:19">
      <c r="B245" s="207">
        <f t="shared" ca="1" si="6"/>
        <v>43071</v>
      </c>
      <c r="C245" s="208">
        <v>230</v>
      </c>
      <c r="D245" s="209"/>
      <c r="E245" s="210">
        <f>Calculator!S270</f>
        <v>4.0615810276679848E-2</v>
      </c>
      <c r="F245" s="211">
        <f>Calculator!T270</f>
        <v>0.37769999999999893</v>
      </c>
      <c r="G245" s="212">
        <v>0</v>
      </c>
      <c r="H245" s="201">
        <f>Calculator!N270</f>
        <v>6.7685999999999957</v>
      </c>
      <c r="I245" s="202">
        <f>Calculator!AY270</f>
        <v>542</v>
      </c>
      <c r="J245" s="203">
        <f>Calculator!Y270+Calculator!AC270+Calculator!AG270+Calculator!AK270</f>
        <v>12</v>
      </c>
      <c r="K245" s="204">
        <f>Calculator!Z270+Calculator!AD270+Calculator!AH270+Calculator!AL270</f>
        <v>-14</v>
      </c>
      <c r="L245" s="205">
        <f>Calculator!AA270</f>
        <v>0</v>
      </c>
      <c r="M245" s="205">
        <f>Calculator!AE270</f>
        <v>100</v>
      </c>
      <c r="N245" s="205">
        <f>Calculator!AI270</f>
        <v>200</v>
      </c>
      <c r="O245" s="205">
        <f>Calculator!AM270</f>
        <v>242</v>
      </c>
      <c r="S245" s="206">
        <f t="shared" si="7"/>
        <v>0.1</v>
      </c>
    </row>
    <row r="246" spans="2:19">
      <c r="B246" s="207">
        <f t="shared" ca="1" si="6"/>
        <v>43072</v>
      </c>
      <c r="C246" s="208">
        <v>231</v>
      </c>
      <c r="D246" s="209"/>
      <c r="E246" s="210">
        <f>Calculator!S271</f>
        <v>4.0452173913043482E-2</v>
      </c>
      <c r="F246" s="211">
        <f>Calculator!T271</f>
        <v>0.38549999999999895</v>
      </c>
      <c r="G246" s="212">
        <v>0</v>
      </c>
      <c r="H246" s="201">
        <f>Calculator!N271</f>
        <v>6.8117999999999954</v>
      </c>
      <c r="I246" s="202">
        <f>Calculator!AY271</f>
        <v>540</v>
      </c>
      <c r="J246" s="203">
        <f>Calculator!Y271+Calculator!AC271+Calculator!AG271+Calculator!AK271</f>
        <v>12</v>
      </c>
      <c r="K246" s="204">
        <f>Calculator!Z271+Calculator!AD271+Calculator!AH271+Calculator!AL271</f>
        <v>-14</v>
      </c>
      <c r="L246" s="205">
        <f>Calculator!AA271</f>
        <v>0</v>
      </c>
      <c r="M246" s="205">
        <f>Calculator!AE271</f>
        <v>100</v>
      </c>
      <c r="N246" s="205">
        <f>Calculator!AI271</f>
        <v>200</v>
      </c>
      <c r="O246" s="205">
        <f>Calculator!AM271</f>
        <v>240</v>
      </c>
      <c r="S246" s="206">
        <f t="shared" si="7"/>
        <v>0.1</v>
      </c>
    </row>
    <row r="247" spans="2:19">
      <c r="B247" s="207">
        <f t="shared" ca="1" si="6"/>
        <v>43073</v>
      </c>
      <c r="C247" s="208">
        <v>232</v>
      </c>
      <c r="D247" s="209"/>
      <c r="E247" s="210">
        <f>Calculator!S272</f>
        <v>4.0288537549407116E-2</v>
      </c>
      <c r="F247" s="211">
        <f>Calculator!T272</f>
        <v>0.39149999999999896</v>
      </c>
      <c r="G247" s="212">
        <v>0</v>
      </c>
      <c r="H247" s="201">
        <f>Calculator!N272</f>
        <v>6.8477999999999959</v>
      </c>
      <c r="I247" s="202">
        <f>Calculator!AY272</f>
        <v>542</v>
      </c>
      <c r="J247" s="203">
        <f>Calculator!Y272+Calculator!AC272+Calculator!AG272+Calculator!AK272</f>
        <v>10</v>
      </c>
      <c r="K247" s="204">
        <f>Calculator!Z272+Calculator!AD272+Calculator!AH272+Calculator!AL272</f>
        <v>-8</v>
      </c>
      <c r="L247" s="205">
        <f>Calculator!AA272</f>
        <v>0</v>
      </c>
      <c r="M247" s="205">
        <f>Calculator!AE272</f>
        <v>100</v>
      </c>
      <c r="N247" s="205">
        <f>Calculator!AI272</f>
        <v>200</v>
      </c>
      <c r="O247" s="205">
        <f>Calculator!AM272</f>
        <v>242</v>
      </c>
      <c r="S247" s="206">
        <f t="shared" si="7"/>
        <v>0.1</v>
      </c>
    </row>
    <row r="248" spans="2:19">
      <c r="B248" s="207">
        <f t="shared" ca="1" si="6"/>
        <v>43074</v>
      </c>
      <c r="C248" s="208">
        <v>233</v>
      </c>
      <c r="D248" s="209"/>
      <c r="E248" s="210">
        <f>Calculator!S273</f>
        <v>4.0452173913043482E-2</v>
      </c>
      <c r="F248" s="211">
        <f>Calculator!T273</f>
        <v>0.39929999999999899</v>
      </c>
      <c r="G248" s="212">
        <v>0</v>
      </c>
      <c r="H248" s="201">
        <f>Calculator!N273</f>
        <v>6.887399999999996</v>
      </c>
      <c r="I248" s="202">
        <f>Calculator!AY273</f>
        <v>545</v>
      </c>
      <c r="J248" s="203">
        <f>Calculator!Y273+Calculator!AC273+Calculator!AG273+Calculator!AK273</f>
        <v>11</v>
      </c>
      <c r="K248" s="204">
        <f>Calculator!Z273+Calculator!AD273+Calculator!AH273+Calculator!AL273</f>
        <v>-8</v>
      </c>
      <c r="L248" s="205">
        <f>Calculator!AA273</f>
        <v>0</v>
      </c>
      <c r="M248" s="205">
        <f>Calculator!AE273</f>
        <v>100</v>
      </c>
      <c r="N248" s="205">
        <f>Calculator!AI273</f>
        <v>200</v>
      </c>
      <c r="O248" s="205">
        <f>Calculator!AM273</f>
        <v>245</v>
      </c>
      <c r="S248" s="206">
        <f t="shared" si="7"/>
        <v>0.1</v>
      </c>
    </row>
    <row r="249" spans="2:19">
      <c r="B249" s="207">
        <f t="shared" ca="1" si="6"/>
        <v>43075</v>
      </c>
      <c r="C249" s="208">
        <v>234</v>
      </c>
      <c r="D249" s="209"/>
      <c r="E249" s="210">
        <f>Calculator!S274</f>
        <v>4.0697628458498031E-2</v>
      </c>
      <c r="F249" s="211">
        <f>Calculator!T274</f>
        <v>0.37379999999999897</v>
      </c>
      <c r="G249" s="212">
        <v>0</v>
      </c>
      <c r="H249" s="201">
        <f>Calculator!N274</f>
        <v>6.9233999999999956</v>
      </c>
      <c r="I249" s="202">
        <f>Calculator!AY274</f>
        <v>547</v>
      </c>
      <c r="J249" s="203">
        <f>Calculator!Y274+Calculator!AC274+Calculator!AG274+Calculator!AK274</f>
        <v>10</v>
      </c>
      <c r="K249" s="204">
        <f>Calculator!Z274+Calculator!AD274+Calculator!AH274+Calculator!AL274</f>
        <v>-8</v>
      </c>
      <c r="L249" s="205">
        <f>Calculator!AA274</f>
        <v>0</v>
      </c>
      <c r="M249" s="205">
        <f>Calculator!AE274</f>
        <v>100</v>
      </c>
      <c r="N249" s="205">
        <f>Calculator!AI274</f>
        <v>200</v>
      </c>
      <c r="O249" s="205">
        <f>Calculator!AM274</f>
        <v>247</v>
      </c>
      <c r="S249" s="206">
        <f t="shared" si="7"/>
        <v>0.1</v>
      </c>
    </row>
    <row r="250" spans="2:19">
      <c r="B250" s="207">
        <f t="shared" ca="1" si="6"/>
        <v>43076</v>
      </c>
      <c r="C250" s="208">
        <v>235</v>
      </c>
      <c r="D250" s="209"/>
      <c r="E250" s="210">
        <f>Calculator!S275</f>
        <v>4.0861264822134397E-2</v>
      </c>
      <c r="F250" s="211">
        <f>Calculator!T275</f>
        <v>0.38609999999999889</v>
      </c>
      <c r="G250" s="212">
        <v>0</v>
      </c>
      <c r="H250" s="201">
        <f>Calculator!N275</f>
        <v>6.9593999999999951</v>
      </c>
      <c r="I250" s="202">
        <f>Calculator!AY275</f>
        <v>549</v>
      </c>
      <c r="J250" s="203">
        <f>Calculator!Y275+Calculator!AC275+Calculator!AG275+Calculator!AK275</f>
        <v>10</v>
      </c>
      <c r="K250" s="204">
        <f>Calculator!Z275+Calculator!AD275+Calculator!AH275+Calculator!AL275</f>
        <v>-8</v>
      </c>
      <c r="L250" s="205">
        <f>Calculator!AA275</f>
        <v>0</v>
      </c>
      <c r="M250" s="205">
        <f>Calculator!AE275</f>
        <v>100</v>
      </c>
      <c r="N250" s="205">
        <f>Calculator!AI275</f>
        <v>200</v>
      </c>
      <c r="O250" s="205">
        <f>Calculator!AM275</f>
        <v>249</v>
      </c>
      <c r="S250" s="206">
        <f t="shared" si="7"/>
        <v>0.1</v>
      </c>
    </row>
    <row r="251" spans="2:19">
      <c r="B251" s="207">
        <f t="shared" ca="1" si="6"/>
        <v>43077</v>
      </c>
      <c r="C251" s="208">
        <v>236</v>
      </c>
      <c r="D251" s="209"/>
      <c r="E251" s="210">
        <f>Calculator!S276</f>
        <v>4.1024901185770762E-2</v>
      </c>
      <c r="F251" s="211">
        <f>Calculator!T276</f>
        <v>0.40019999999999889</v>
      </c>
      <c r="G251" s="212">
        <v>0</v>
      </c>
      <c r="H251" s="201">
        <f>Calculator!N276</f>
        <v>6.9989999999999952</v>
      </c>
      <c r="I251" s="202">
        <f>Calculator!AY276</f>
        <v>556</v>
      </c>
      <c r="J251" s="203">
        <f>Calculator!Y276+Calculator!AC276+Calculator!AG276+Calculator!AK276</f>
        <v>11</v>
      </c>
      <c r="K251" s="204">
        <f>Calculator!Z276+Calculator!AD276+Calculator!AH276+Calculator!AL276</f>
        <v>-4</v>
      </c>
      <c r="L251" s="205">
        <f>Calculator!AA276</f>
        <v>0</v>
      </c>
      <c r="M251" s="205">
        <f>Calculator!AE276</f>
        <v>100</v>
      </c>
      <c r="N251" s="205">
        <f>Calculator!AI276</f>
        <v>200</v>
      </c>
      <c r="O251" s="205">
        <f>Calculator!AM276</f>
        <v>256</v>
      </c>
      <c r="S251" s="206">
        <f t="shared" si="7"/>
        <v>0.1</v>
      </c>
    </row>
    <row r="252" spans="2:19">
      <c r="B252" s="207">
        <f t="shared" ca="1" si="6"/>
        <v>43078</v>
      </c>
      <c r="C252" s="208">
        <v>237</v>
      </c>
      <c r="D252" s="209"/>
      <c r="E252" s="210">
        <f>Calculator!S277</f>
        <v>4.1597628458498029E-2</v>
      </c>
      <c r="F252" s="211">
        <f>Calculator!T277</f>
        <v>0.38459999999999889</v>
      </c>
      <c r="G252" s="212">
        <v>0</v>
      </c>
      <c r="H252" s="201">
        <f>Calculator!N277</f>
        <v>7.0349999999999948</v>
      </c>
      <c r="I252" s="202">
        <f>Calculator!AY277</f>
        <v>560</v>
      </c>
      <c r="J252" s="203">
        <f>Calculator!Y277+Calculator!AC277+Calculator!AG277+Calculator!AK277</f>
        <v>10</v>
      </c>
      <c r="K252" s="204">
        <f>Calculator!Z277+Calculator!AD277+Calculator!AH277+Calculator!AL277</f>
        <v>-6</v>
      </c>
      <c r="L252" s="205">
        <f>Calculator!AA277</f>
        <v>0</v>
      </c>
      <c r="M252" s="205">
        <f>Calculator!AE277</f>
        <v>100</v>
      </c>
      <c r="N252" s="205">
        <f>Calculator!AI277</f>
        <v>200</v>
      </c>
      <c r="O252" s="205">
        <f>Calculator!AM277</f>
        <v>260</v>
      </c>
      <c r="S252" s="206">
        <f t="shared" si="7"/>
        <v>0.1</v>
      </c>
    </row>
    <row r="253" spans="2:19">
      <c r="B253" s="207">
        <f t="shared" ca="1" si="6"/>
        <v>43079</v>
      </c>
      <c r="C253" s="208">
        <v>238</v>
      </c>
      <c r="D253" s="209"/>
      <c r="E253" s="210">
        <f>Calculator!S278</f>
        <v>4.192490118577076E-2</v>
      </c>
      <c r="F253" s="211">
        <f>Calculator!T278</f>
        <v>0.40859999999999885</v>
      </c>
      <c r="G253" s="212">
        <v>0</v>
      </c>
      <c r="H253" s="201">
        <f>Calculator!N278</f>
        <v>7.0745999999999949</v>
      </c>
      <c r="I253" s="202">
        <f>Calculator!AY278</f>
        <v>566</v>
      </c>
      <c r="J253" s="203">
        <f>Calculator!Y278+Calculator!AC278+Calculator!AG278+Calculator!AK278</f>
        <v>11</v>
      </c>
      <c r="K253" s="204">
        <f>Calculator!Z278+Calculator!AD278+Calculator!AH278+Calculator!AL278</f>
        <v>-5</v>
      </c>
      <c r="L253" s="205">
        <f>Calculator!AA278</f>
        <v>0</v>
      </c>
      <c r="M253" s="205">
        <f>Calculator!AE278</f>
        <v>100</v>
      </c>
      <c r="N253" s="205">
        <f>Calculator!AI278</f>
        <v>200</v>
      </c>
      <c r="O253" s="205">
        <f>Calculator!AM278</f>
        <v>266</v>
      </c>
      <c r="S253" s="206">
        <f t="shared" si="7"/>
        <v>0.1</v>
      </c>
    </row>
    <row r="254" spans="2:19">
      <c r="B254" s="207">
        <f t="shared" ca="1" si="6"/>
        <v>43080</v>
      </c>
      <c r="C254" s="208">
        <v>239</v>
      </c>
      <c r="D254" s="209"/>
      <c r="E254" s="210">
        <f>Calculator!S279</f>
        <v>4.2415810276679851E-2</v>
      </c>
      <c r="F254" s="211">
        <f>Calculator!T279</f>
        <v>0.40199999999999886</v>
      </c>
      <c r="G254" s="212">
        <v>0</v>
      </c>
      <c r="H254" s="201">
        <f>Calculator!N279</f>
        <v>7.114199999999995</v>
      </c>
      <c r="I254" s="202">
        <f>Calculator!AY279</f>
        <v>574</v>
      </c>
      <c r="J254" s="203">
        <f>Calculator!Y279+Calculator!AC279+Calculator!AG279+Calculator!AK279</f>
        <v>11</v>
      </c>
      <c r="K254" s="204">
        <f>Calculator!Z279+Calculator!AD279+Calculator!AH279+Calculator!AL279</f>
        <v>-3</v>
      </c>
      <c r="L254" s="205">
        <f>Calculator!AA279</f>
        <v>0</v>
      </c>
      <c r="M254" s="205">
        <f>Calculator!AE279</f>
        <v>100</v>
      </c>
      <c r="N254" s="205">
        <f>Calculator!AI279</f>
        <v>200</v>
      </c>
      <c r="O254" s="205">
        <f>Calculator!AM279</f>
        <v>274</v>
      </c>
      <c r="S254" s="206">
        <f t="shared" si="7"/>
        <v>0.1</v>
      </c>
    </row>
    <row r="255" spans="2:19">
      <c r="B255" s="207">
        <f t="shared" ca="1" si="6"/>
        <v>43081</v>
      </c>
      <c r="C255" s="208">
        <v>240</v>
      </c>
      <c r="D255" s="209"/>
      <c r="E255" s="210">
        <f>Calculator!S280</f>
        <v>4.3070355731225307E-2</v>
      </c>
      <c r="F255" s="211">
        <f>Calculator!T280</f>
        <v>0.4025999999999989</v>
      </c>
      <c r="G255" s="212">
        <v>0</v>
      </c>
      <c r="H255" s="201">
        <f>Calculator!N280</f>
        <v>7.1693999999999951</v>
      </c>
      <c r="I255" s="202">
        <f>Calculator!AY280</f>
        <v>576</v>
      </c>
      <c r="J255" s="203">
        <f>Calculator!Y280+Calculator!AC280+Calculator!AG280+Calculator!AK280</f>
        <v>20</v>
      </c>
      <c r="K255" s="204">
        <f>Calculator!Z280+Calculator!AD280+Calculator!AH280+Calculator!AL280</f>
        <v>-18</v>
      </c>
      <c r="L255" s="205">
        <f>Calculator!AA280</f>
        <v>0</v>
      </c>
      <c r="M255" s="205">
        <f>Calculator!AE280</f>
        <v>100</v>
      </c>
      <c r="N255" s="205">
        <f>Calculator!AI280</f>
        <v>200</v>
      </c>
      <c r="O255" s="205">
        <f>Calculator!AM280</f>
        <v>276</v>
      </c>
      <c r="S255" s="206">
        <f t="shared" si="7"/>
        <v>0.1</v>
      </c>
    </row>
    <row r="256" spans="2:19">
      <c r="B256" s="207">
        <f t="shared" ca="1" si="6"/>
        <v>43082</v>
      </c>
      <c r="C256" s="208">
        <v>241</v>
      </c>
      <c r="D256" s="209"/>
      <c r="E256" s="210">
        <f>Calculator!S281</f>
        <v>4.3233992094861673E-2</v>
      </c>
      <c r="F256" s="211">
        <f>Calculator!T281</f>
        <v>0.41699999999999882</v>
      </c>
      <c r="G256" s="212">
        <v>0</v>
      </c>
      <c r="H256" s="201">
        <f>Calculator!N281</f>
        <v>7.2257999999999951</v>
      </c>
      <c r="I256" s="202">
        <f>Calculator!AY281</f>
        <v>580</v>
      </c>
      <c r="J256" s="203">
        <f>Calculator!Y281+Calculator!AC281+Calculator!AG281+Calculator!AK281</f>
        <v>19</v>
      </c>
      <c r="K256" s="204">
        <f>Calculator!Z281+Calculator!AD281+Calculator!AH281+Calculator!AL281</f>
        <v>-15</v>
      </c>
      <c r="L256" s="205">
        <f>Calculator!AA281</f>
        <v>0</v>
      </c>
      <c r="M256" s="205">
        <f>Calculator!AE281</f>
        <v>100</v>
      </c>
      <c r="N256" s="205">
        <f>Calculator!AI281</f>
        <v>200</v>
      </c>
      <c r="O256" s="205">
        <f>Calculator!AM281</f>
        <v>280</v>
      </c>
      <c r="S256" s="206">
        <f t="shared" si="7"/>
        <v>0.1</v>
      </c>
    </row>
    <row r="257" spans="2:19">
      <c r="B257" s="207">
        <f t="shared" ca="1" si="6"/>
        <v>43083</v>
      </c>
      <c r="C257" s="208">
        <v>242</v>
      </c>
      <c r="D257" s="209"/>
      <c r="E257" s="210">
        <f>Calculator!S282</f>
        <v>4.3561264822134405E-2</v>
      </c>
      <c r="F257" s="211">
        <f>Calculator!T282</f>
        <v>0.41099999999999887</v>
      </c>
      <c r="G257" s="212">
        <v>0</v>
      </c>
      <c r="H257" s="201">
        <f>Calculator!N282</f>
        <v>7.2809999999999953</v>
      </c>
      <c r="I257" s="202">
        <f>Calculator!AY282</f>
        <v>584</v>
      </c>
      <c r="J257" s="203">
        <f>Calculator!Y282+Calculator!AC282+Calculator!AG282+Calculator!AK282</f>
        <v>19</v>
      </c>
      <c r="K257" s="204">
        <f>Calculator!Z282+Calculator!AD282+Calculator!AH282+Calculator!AL282</f>
        <v>-15</v>
      </c>
      <c r="L257" s="205">
        <f>Calculator!AA282</f>
        <v>0</v>
      </c>
      <c r="M257" s="205">
        <f>Calculator!AE282</f>
        <v>100</v>
      </c>
      <c r="N257" s="205">
        <f>Calculator!AI282</f>
        <v>200</v>
      </c>
      <c r="O257" s="205">
        <f>Calculator!AM282</f>
        <v>284</v>
      </c>
      <c r="S257" s="206">
        <f t="shared" si="7"/>
        <v>0.1</v>
      </c>
    </row>
    <row r="258" spans="2:19">
      <c r="B258" s="207">
        <f t="shared" ca="1" si="6"/>
        <v>43084</v>
      </c>
      <c r="C258" s="208">
        <v>243</v>
      </c>
      <c r="D258" s="209"/>
      <c r="E258" s="210">
        <f>Calculator!S283</f>
        <v>4.3888537549407122E-2</v>
      </c>
      <c r="F258" s="211">
        <f>Calculator!T283</f>
        <v>0.42059999999999892</v>
      </c>
      <c r="G258" s="212">
        <v>0</v>
      </c>
      <c r="H258" s="201">
        <f>Calculator!N283</f>
        <v>7.3409999999999949</v>
      </c>
      <c r="I258" s="202">
        <f>Calculator!AY283</f>
        <v>588</v>
      </c>
      <c r="J258" s="203">
        <f>Calculator!Y283+Calculator!AC283+Calculator!AG283+Calculator!AK283</f>
        <v>20</v>
      </c>
      <c r="K258" s="204">
        <f>Calculator!Z283+Calculator!AD283+Calculator!AH283+Calculator!AL283</f>
        <v>-16</v>
      </c>
      <c r="L258" s="205">
        <f>Calculator!AA283</f>
        <v>0</v>
      </c>
      <c r="M258" s="205">
        <f>Calculator!AE283</f>
        <v>100</v>
      </c>
      <c r="N258" s="205">
        <f>Calculator!AI283</f>
        <v>200</v>
      </c>
      <c r="O258" s="205">
        <f>Calculator!AM283</f>
        <v>288</v>
      </c>
      <c r="S258" s="206">
        <f t="shared" si="7"/>
        <v>0.1</v>
      </c>
    </row>
    <row r="259" spans="2:19">
      <c r="B259" s="207">
        <f t="shared" ca="1" si="6"/>
        <v>43085</v>
      </c>
      <c r="C259" s="208">
        <v>244</v>
      </c>
      <c r="D259" s="209"/>
      <c r="E259" s="210">
        <f>Calculator!S284</f>
        <v>4.4215810276679854E-2</v>
      </c>
      <c r="F259" s="211">
        <f>Calculator!T284</f>
        <v>0.42179999999999895</v>
      </c>
      <c r="G259" s="212">
        <v>0</v>
      </c>
      <c r="H259" s="201">
        <f>Calculator!N284</f>
        <v>7.4009999999999945</v>
      </c>
      <c r="I259" s="202">
        <f>Calculator!AY284</f>
        <v>592</v>
      </c>
      <c r="J259" s="203">
        <f>Calculator!Y284+Calculator!AC284+Calculator!AG284+Calculator!AK284</f>
        <v>20</v>
      </c>
      <c r="K259" s="204">
        <f>Calculator!Z284+Calculator!AD284+Calculator!AH284+Calculator!AL284</f>
        <v>-16</v>
      </c>
      <c r="L259" s="205">
        <f>Calculator!AA284</f>
        <v>0</v>
      </c>
      <c r="M259" s="205">
        <f>Calculator!AE284</f>
        <v>100</v>
      </c>
      <c r="N259" s="205">
        <f>Calculator!AI284</f>
        <v>200</v>
      </c>
      <c r="O259" s="205">
        <f>Calculator!AM284</f>
        <v>292</v>
      </c>
      <c r="S259" s="206">
        <f t="shared" si="7"/>
        <v>0.1</v>
      </c>
    </row>
    <row r="260" spans="2:19">
      <c r="B260" s="207">
        <f t="shared" ca="1" si="6"/>
        <v>43086</v>
      </c>
      <c r="C260" s="208">
        <v>245</v>
      </c>
      <c r="D260" s="209"/>
      <c r="E260" s="210">
        <f>Calculator!S285</f>
        <v>4.4543083003952579E-2</v>
      </c>
      <c r="F260" s="211">
        <f>Calculator!T285</f>
        <v>0.41459999999999891</v>
      </c>
      <c r="G260" s="212">
        <v>0</v>
      </c>
      <c r="H260" s="201">
        <f>Calculator!N285</f>
        <v>7.4609999999999941</v>
      </c>
      <c r="I260" s="202">
        <f>Calculator!AY285</f>
        <v>590</v>
      </c>
      <c r="J260" s="203">
        <f>Calculator!Y285+Calculator!AC285+Calculator!AG285+Calculator!AK285</f>
        <v>20</v>
      </c>
      <c r="K260" s="204">
        <f>Calculator!Z285+Calculator!AD285+Calculator!AH285+Calculator!AL285</f>
        <v>-22</v>
      </c>
      <c r="L260" s="205">
        <f>Calculator!AA285</f>
        <v>0</v>
      </c>
      <c r="M260" s="205">
        <f>Calculator!AE285</f>
        <v>100</v>
      </c>
      <c r="N260" s="205">
        <f>Calculator!AI285</f>
        <v>200</v>
      </c>
      <c r="O260" s="205">
        <f>Calculator!AM285</f>
        <v>290</v>
      </c>
      <c r="S260" s="206">
        <f t="shared" si="7"/>
        <v>0.1</v>
      </c>
    </row>
    <row r="261" spans="2:19">
      <c r="B261" s="207">
        <f t="shared" ca="1" si="6"/>
        <v>43087</v>
      </c>
      <c r="C261" s="208">
        <v>246</v>
      </c>
      <c r="D261" s="209"/>
      <c r="E261" s="210">
        <f>Calculator!S286</f>
        <v>4.437944664031622E-2</v>
      </c>
      <c r="F261" s="211">
        <f>Calculator!T286</f>
        <v>0.44159999999999899</v>
      </c>
      <c r="G261" s="212">
        <v>0</v>
      </c>
      <c r="H261" s="201">
        <f>Calculator!N286</f>
        <v>7.5245999999999942</v>
      </c>
      <c r="I261" s="202">
        <f>Calculator!AY286</f>
        <v>589</v>
      </c>
      <c r="J261" s="203">
        <f>Calculator!Y286+Calculator!AC286+Calculator!AG286+Calculator!AK286</f>
        <v>21</v>
      </c>
      <c r="K261" s="204">
        <f>Calculator!Z286+Calculator!AD286+Calculator!AH286+Calculator!AL286</f>
        <v>-22</v>
      </c>
      <c r="L261" s="205">
        <f>Calculator!AA286</f>
        <v>0</v>
      </c>
      <c r="M261" s="205">
        <f>Calculator!AE286</f>
        <v>100</v>
      </c>
      <c r="N261" s="205">
        <f>Calculator!AI286</f>
        <v>200</v>
      </c>
      <c r="O261" s="205">
        <f>Calculator!AM286</f>
        <v>289</v>
      </c>
      <c r="S261" s="206">
        <f t="shared" si="7"/>
        <v>0.1</v>
      </c>
    </row>
    <row r="262" spans="2:19">
      <c r="B262" s="207">
        <f t="shared" ca="1" si="6"/>
        <v>43088</v>
      </c>
      <c r="C262" s="208">
        <v>247</v>
      </c>
      <c r="D262" s="209"/>
      <c r="E262" s="210">
        <f>Calculator!S287</f>
        <v>4.4297628458498037E-2</v>
      </c>
      <c r="F262" s="211">
        <f>Calculator!T287</f>
        <v>0.41969999999999896</v>
      </c>
      <c r="G262" s="212">
        <v>0</v>
      </c>
      <c r="H262" s="201">
        <f>Calculator!N287</f>
        <v>7.5809999999999942</v>
      </c>
      <c r="I262" s="202">
        <f>Calculator!AY287</f>
        <v>588</v>
      </c>
      <c r="J262" s="203">
        <f>Calculator!Y287+Calculator!AC287+Calculator!AG287+Calculator!AK287</f>
        <v>19</v>
      </c>
      <c r="K262" s="204">
        <f>Calculator!Z287+Calculator!AD287+Calculator!AH287+Calculator!AL287</f>
        <v>-20</v>
      </c>
      <c r="L262" s="205">
        <f>Calculator!AA287</f>
        <v>0</v>
      </c>
      <c r="M262" s="205">
        <f>Calculator!AE287</f>
        <v>100</v>
      </c>
      <c r="N262" s="205">
        <f>Calculator!AI287</f>
        <v>200</v>
      </c>
      <c r="O262" s="205">
        <f>Calculator!AM287</f>
        <v>288</v>
      </c>
      <c r="S262" s="206">
        <f t="shared" si="7"/>
        <v>0.1</v>
      </c>
    </row>
    <row r="263" spans="2:19">
      <c r="B263" s="207">
        <f t="shared" ca="1" si="6"/>
        <v>43089</v>
      </c>
      <c r="C263" s="208">
        <v>248</v>
      </c>
      <c r="D263" s="209"/>
      <c r="E263" s="210">
        <f>Calculator!S288</f>
        <v>4.4215810276679854E-2</v>
      </c>
      <c r="F263" s="211">
        <f>Calculator!T288</f>
        <v>0.44489999999999896</v>
      </c>
      <c r="G263" s="212">
        <v>0</v>
      </c>
      <c r="H263" s="201">
        <f>Calculator!N288</f>
        <v>7.6433999999999944</v>
      </c>
      <c r="I263" s="202">
        <f>Calculator!AY288</f>
        <v>587</v>
      </c>
      <c r="J263" s="203">
        <f>Calculator!Y288+Calculator!AC288+Calculator!AG288+Calculator!AK288</f>
        <v>21</v>
      </c>
      <c r="K263" s="204">
        <f>Calculator!Z288+Calculator!AD288+Calculator!AH288+Calculator!AL288</f>
        <v>-22</v>
      </c>
      <c r="L263" s="205">
        <f>Calculator!AA288</f>
        <v>0</v>
      </c>
      <c r="M263" s="205">
        <f>Calculator!AE288</f>
        <v>100</v>
      </c>
      <c r="N263" s="205">
        <f>Calculator!AI288</f>
        <v>200</v>
      </c>
      <c r="O263" s="205">
        <f>Calculator!AM288</f>
        <v>287</v>
      </c>
      <c r="S263" s="206">
        <f t="shared" si="7"/>
        <v>0.1</v>
      </c>
    </row>
    <row r="264" spans="2:19">
      <c r="B264" s="207">
        <f t="shared" ca="1" si="6"/>
        <v>43090</v>
      </c>
      <c r="C264" s="208">
        <v>249</v>
      </c>
      <c r="D264" s="209"/>
      <c r="E264" s="210">
        <f>Calculator!S289</f>
        <v>4.4133992094861671E-2</v>
      </c>
      <c r="F264" s="211">
        <f>Calculator!T289</f>
        <v>0.43319999999999892</v>
      </c>
      <c r="G264" s="212">
        <v>0</v>
      </c>
      <c r="H264" s="201">
        <f>Calculator!N289</f>
        <v>7.6961999999999948</v>
      </c>
      <c r="I264" s="202">
        <f>Calculator!AY289</f>
        <v>588</v>
      </c>
      <c r="J264" s="203">
        <f>Calculator!Y289+Calculator!AC289+Calculator!AG289+Calculator!AK289</f>
        <v>16</v>
      </c>
      <c r="K264" s="204">
        <f>Calculator!Z289+Calculator!AD289+Calculator!AH289+Calculator!AL289</f>
        <v>-15</v>
      </c>
      <c r="L264" s="205">
        <f>Calculator!AA289</f>
        <v>0</v>
      </c>
      <c r="M264" s="205">
        <f>Calculator!AE289</f>
        <v>100</v>
      </c>
      <c r="N264" s="205">
        <f>Calculator!AI289</f>
        <v>200</v>
      </c>
      <c r="O264" s="205">
        <f>Calculator!AM289</f>
        <v>288</v>
      </c>
      <c r="S264" s="206">
        <f t="shared" si="7"/>
        <v>0.1</v>
      </c>
    </row>
    <row r="265" spans="2:19">
      <c r="B265" s="207">
        <f t="shared" ca="1" si="6"/>
        <v>43091</v>
      </c>
      <c r="C265" s="208">
        <v>250</v>
      </c>
      <c r="D265" s="209"/>
      <c r="E265" s="210">
        <f>Calculator!S290</f>
        <v>4.4215810276679854E-2</v>
      </c>
      <c r="F265" s="211">
        <f>Calculator!T290</f>
        <v>0.43439999999999895</v>
      </c>
      <c r="G265" s="212">
        <v>0</v>
      </c>
      <c r="H265" s="201">
        <f>Calculator!N290</f>
        <v>7.7465999999999946</v>
      </c>
      <c r="I265" s="202">
        <f>Calculator!AY290</f>
        <v>591</v>
      </c>
      <c r="J265" s="203">
        <f>Calculator!Y290+Calculator!AC290+Calculator!AG290+Calculator!AK290</f>
        <v>14</v>
      </c>
      <c r="K265" s="204">
        <f>Calculator!Z290+Calculator!AD290+Calculator!AH290+Calculator!AL290</f>
        <v>-11</v>
      </c>
      <c r="L265" s="205">
        <f>Calculator!AA290</f>
        <v>0</v>
      </c>
      <c r="M265" s="205">
        <f>Calculator!AE290</f>
        <v>100</v>
      </c>
      <c r="N265" s="205">
        <f>Calculator!AI290</f>
        <v>200</v>
      </c>
      <c r="O265" s="205">
        <f>Calculator!AM290</f>
        <v>291</v>
      </c>
      <c r="S265" s="206">
        <f t="shared" si="7"/>
        <v>0.1</v>
      </c>
    </row>
    <row r="266" spans="2:19">
      <c r="B266" s="207">
        <f t="shared" ca="1" si="6"/>
        <v>43092</v>
      </c>
      <c r="C266" s="208">
        <v>251</v>
      </c>
      <c r="D266" s="209"/>
      <c r="E266" s="210">
        <f>Calculator!S291</f>
        <v>4.4461264822134403E-2</v>
      </c>
      <c r="F266" s="211">
        <f>Calculator!T291</f>
        <v>0.41429999999999895</v>
      </c>
      <c r="G266" s="212">
        <v>0</v>
      </c>
      <c r="H266" s="201">
        <f>Calculator!N291</f>
        <v>7.7933999999999948</v>
      </c>
      <c r="I266" s="202">
        <f>Calculator!AY291</f>
        <v>593</v>
      </c>
      <c r="J266" s="203">
        <f>Calculator!Y291+Calculator!AC291+Calculator!AG291+Calculator!AK291</f>
        <v>13</v>
      </c>
      <c r="K266" s="204">
        <f>Calculator!Z291+Calculator!AD291+Calculator!AH291+Calculator!AL291</f>
        <v>-11</v>
      </c>
      <c r="L266" s="205">
        <f>Calculator!AA291</f>
        <v>0</v>
      </c>
      <c r="M266" s="205">
        <f>Calculator!AE291</f>
        <v>100</v>
      </c>
      <c r="N266" s="205">
        <f>Calculator!AI291</f>
        <v>200</v>
      </c>
      <c r="O266" s="205">
        <f>Calculator!AM291</f>
        <v>293</v>
      </c>
      <c r="S266" s="206">
        <f t="shared" si="7"/>
        <v>0.1</v>
      </c>
    </row>
    <row r="267" spans="2:19">
      <c r="B267" s="207">
        <f t="shared" ca="1" si="6"/>
        <v>43093</v>
      </c>
      <c r="C267" s="208">
        <v>252</v>
      </c>
      <c r="D267" s="209"/>
      <c r="E267" s="210">
        <f>Calculator!S292</f>
        <v>4.4624901185770768E-2</v>
      </c>
      <c r="F267" s="211">
        <f>Calculator!T292</f>
        <v>0.43199999999999894</v>
      </c>
      <c r="G267" s="212">
        <v>0</v>
      </c>
      <c r="H267" s="201">
        <f>Calculator!N292</f>
        <v>7.840199999999995</v>
      </c>
      <c r="I267" s="202">
        <f>Calculator!AY292</f>
        <v>595</v>
      </c>
      <c r="J267" s="203">
        <f>Calculator!Y292+Calculator!AC292+Calculator!AG292+Calculator!AK292</f>
        <v>13</v>
      </c>
      <c r="K267" s="204">
        <f>Calculator!Z292+Calculator!AD292+Calculator!AH292+Calculator!AL292</f>
        <v>-11</v>
      </c>
      <c r="L267" s="205">
        <f>Calculator!AA292</f>
        <v>0</v>
      </c>
      <c r="M267" s="205">
        <f>Calculator!AE292</f>
        <v>100</v>
      </c>
      <c r="N267" s="205">
        <f>Calculator!AI292</f>
        <v>200</v>
      </c>
      <c r="O267" s="205">
        <f>Calculator!AM292</f>
        <v>295</v>
      </c>
      <c r="S267" s="206">
        <f t="shared" si="7"/>
        <v>0.1</v>
      </c>
    </row>
    <row r="268" spans="2:19">
      <c r="B268" s="207">
        <f t="shared" ca="1" si="6"/>
        <v>43094</v>
      </c>
      <c r="C268" s="208">
        <v>253</v>
      </c>
      <c r="D268" s="209"/>
      <c r="E268" s="210">
        <f>Calculator!S293</f>
        <v>4.478853754940712E-2</v>
      </c>
      <c r="F268" s="211">
        <f>Calculator!T293</f>
        <v>0.4514999999999989</v>
      </c>
      <c r="G268" s="212">
        <v>0</v>
      </c>
      <c r="H268" s="201">
        <f>Calculator!N293</f>
        <v>7.8905999999999947</v>
      </c>
      <c r="I268" s="202">
        <f>Calculator!AY293</f>
        <v>598</v>
      </c>
      <c r="J268" s="203">
        <f>Calculator!Y293+Calculator!AC293+Calculator!AG293+Calculator!AK293</f>
        <v>14</v>
      </c>
      <c r="K268" s="204">
        <f>Calculator!Z293+Calculator!AD293+Calculator!AH293+Calculator!AL293</f>
        <v>-11</v>
      </c>
      <c r="L268" s="205">
        <f>Calculator!AA293</f>
        <v>0</v>
      </c>
      <c r="M268" s="205">
        <f>Calculator!AE293</f>
        <v>100</v>
      </c>
      <c r="N268" s="205">
        <f>Calculator!AI293</f>
        <v>200</v>
      </c>
      <c r="O268" s="205">
        <f>Calculator!AM293</f>
        <v>298</v>
      </c>
      <c r="S268" s="206">
        <f t="shared" si="7"/>
        <v>0.1</v>
      </c>
    </row>
    <row r="269" spans="2:19">
      <c r="B269" s="207">
        <f t="shared" ca="1" si="6"/>
        <v>43095</v>
      </c>
      <c r="C269" s="208">
        <v>254</v>
      </c>
      <c r="D269" s="209"/>
      <c r="E269" s="210">
        <f>Calculator!S294</f>
        <v>4.5033992094861669E-2</v>
      </c>
      <c r="F269" s="211">
        <f>Calculator!T294</f>
        <v>0.43769999999999892</v>
      </c>
      <c r="G269" s="212">
        <v>0</v>
      </c>
      <c r="H269" s="201">
        <f>Calculator!N294</f>
        <v>7.9409999999999945</v>
      </c>
      <c r="I269" s="202">
        <f>Calculator!AY294</f>
        <v>601</v>
      </c>
      <c r="J269" s="203">
        <f>Calculator!Y294+Calculator!AC294+Calculator!AG294+Calculator!AK294</f>
        <v>14</v>
      </c>
      <c r="K269" s="204">
        <f>Calculator!Z294+Calculator!AD294+Calculator!AH294+Calculator!AL294</f>
        <v>-11</v>
      </c>
      <c r="L269" s="205">
        <f>Calculator!AA294</f>
        <v>0</v>
      </c>
      <c r="M269" s="205">
        <f>Calculator!AE294</f>
        <v>100</v>
      </c>
      <c r="N269" s="205">
        <f>Calculator!AI294</f>
        <v>200</v>
      </c>
      <c r="O269" s="205">
        <f>Calculator!AM294</f>
        <v>301</v>
      </c>
      <c r="S269" s="206">
        <f t="shared" si="7"/>
        <v>0.1</v>
      </c>
    </row>
    <row r="270" spans="2:19">
      <c r="B270" s="207">
        <f t="shared" ca="1" si="6"/>
        <v>43096</v>
      </c>
      <c r="C270" s="208">
        <v>255</v>
      </c>
      <c r="D270" s="209"/>
      <c r="E270" s="210">
        <f>Calculator!S295</f>
        <v>4.5279446640316218E-2</v>
      </c>
      <c r="F270" s="211">
        <f>Calculator!T295</f>
        <v>0.42659999999999892</v>
      </c>
      <c r="G270" s="212">
        <v>0</v>
      </c>
      <c r="H270" s="201">
        <f>Calculator!N295</f>
        <v>7.9877999999999947</v>
      </c>
      <c r="I270" s="202">
        <f>Calculator!AY295</f>
        <v>602</v>
      </c>
      <c r="J270" s="203">
        <f>Calculator!Y295+Calculator!AC295+Calculator!AG295+Calculator!AK295</f>
        <v>13</v>
      </c>
      <c r="K270" s="204">
        <f>Calculator!Z295+Calculator!AD295+Calculator!AH295+Calculator!AL295</f>
        <v>-12</v>
      </c>
      <c r="L270" s="205">
        <f>Calculator!AA295</f>
        <v>0</v>
      </c>
      <c r="M270" s="205">
        <f>Calculator!AE295</f>
        <v>100</v>
      </c>
      <c r="N270" s="205">
        <f>Calculator!AI295</f>
        <v>200</v>
      </c>
      <c r="O270" s="205">
        <f>Calculator!AM295</f>
        <v>302</v>
      </c>
      <c r="S270" s="206">
        <f t="shared" si="7"/>
        <v>0.1</v>
      </c>
    </row>
    <row r="271" spans="2:19">
      <c r="B271" s="207">
        <f t="shared" ca="1" si="6"/>
        <v>43097</v>
      </c>
      <c r="C271" s="208">
        <v>256</v>
      </c>
      <c r="D271" s="209"/>
      <c r="E271" s="210">
        <f>Calculator!S296</f>
        <v>4.5361264822134401E-2</v>
      </c>
      <c r="F271" s="211">
        <f>Calculator!T296</f>
        <v>0.45239999999999891</v>
      </c>
      <c r="G271" s="212">
        <v>0</v>
      </c>
      <c r="H271" s="201">
        <f>Calculator!N296</f>
        <v>8.0381999999999945</v>
      </c>
      <c r="I271" s="202">
        <f>Calculator!AY296</f>
        <v>603</v>
      </c>
      <c r="J271" s="203">
        <f>Calculator!Y296+Calculator!AC296+Calculator!AG296+Calculator!AK296</f>
        <v>14</v>
      </c>
      <c r="K271" s="204">
        <f>Calculator!Z296+Calculator!AD296+Calculator!AH296+Calculator!AL296</f>
        <v>-13</v>
      </c>
      <c r="L271" s="205">
        <f>Calculator!AA296</f>
        <v>0</v>
      </c>
      <c r="M271" s="205">
        <f>Calculator!AE296</f>
        <v>100</v>
      </c>
      <c r="N271" s="205">
        <f>Calculator!AI296</f>
        <v>200</v>
      </c>
      <c r="O271" s="205">
        <f>Calculator!AM296</f>
        <v>303</v>
      </c>
      <c r="S271" s="206">
        <f t="shared" si="7"/>
        <v>0.1</v>
      </c>
    </row>
    <row r="272" spans="2:19">
      <c r="B272" s="207">
        <f t="shared" ca="1" si="6"/>
        <v>43098</v>
      </c>
      <c r="C272" s="208">
        <v>257</v>
      </c>
      <c r="D272" s="209"/>
      <c r="E272" s="210">
        <f>Calculator!S297</f>
        <v>4.5443083003952583E-2</v>
      </c>
      <c r="F272" s="211">
        <f>Calculator!T297</f>
        <v>0.44309999999999888</v>
      </c>
      <c r="G272" s="212">
        <v>0</v>
      </c>
      <c r="H272" s="201">
        <f>Calculator!N297</f>
        <v>8.0849999999999937</v>
      </c>
      <c r="I272" s="202">
        <f>Calculator!AY297</f>
        <v>604</v>
      </c>
      <c r="J272" s="203">
        <f>Calculator!Y297+Calculator!AC297+Calculator!AG297+Calculator!AK297</f>
        <v>13</v>
      </c>
      <c r="K272" s="204">
        <f>Calculator!Z297+Calculator!AD297+Calculator!AH297+Calculator!AL297</f>
        <v>-12</v>
      </c>
      <c r="L272" s="205">
        <f>Calculator!AA297</f>
        <v>0</v>
      </c>
      <c r="M272" s="205">
        <f>Calculator!AE297</f>
        <v>100</v>
      </c>
      <c r="N272" s="205">
        <f>Calculator!AI297</f>
        <v>200</v>
      </c>
      <c r="O272" s="205">
        <f>Calculator!AM297</f>
        <v>304</v>
      </c>
      <c r="S272" s="206">
        <f t="shared" si="7"/>
        <v>0.1</v>
      </c>
    </row>
    <row r="273" spans="2:19">
      <c r="B273" s="207">
        <f t="shared" ref="B273:B336" ca="1" si="8">B272+1</f>
        <v>43099</v>
      </c>
      <c r="C273" s="208">
        <v>258</v>
      </c>
      <c r="D273" s="209"/>
      <c r="E273" s="210">
        <f>Calculator!S298</f>
        <v>4.5524901185770766E-2</v>
      </c>
      <c r="F273" s="211">
        <f>Calculator!T298</f>
        <v>0.45869999999999894</v>
      </c>
      <c r="G273" s="212">
        <v>0</v>
      </c>
      <c r="H273" s="201">
        <f>Calculator!N298</f>
        <v>8.1353999999999935</v>
      </c>
      <c r="I273" s="202">
        <f>Calculator!AY298</f>
        <v>608</v>
      </c>
      <c r="J273" s="203">
        <f>Calculator!Y298+Calculator!AC298+Calculator!AG298+Calculator!AK298</f>
        <v>14</v>
      </c>
      <c r="K273" s="204">
        <f>Calculator!Z298+Calculator!AD298+Calculator!AH298+Calculator!AL298</f>
        <v>-10</v>
      </c>
      <c r="L273" s="205">
        <f>Calculator!AA298</f>
        <v>0</v>
      </c>
      <c r="M273" s="205">
        <f>Calculator!AE298</f>
        <v>100</v>
      </c>
      <c r="N273" s="205">
        <f>Calculator!AI298</f>
        <v>200</v>
      </c>
      <c r="O273" s="205">
        <f>Calculator!AM298</f>
        <v>308</v>
      </c>
      <c r="S273" s="206">
        <f t="shared" ref="S273:S336" si="9">G273+S272</f>
        <v>0.1</v>
      </c>
    </row>
    <row r="274" spans="2:19">
      <c r="B274" s="207">
        <f t="shared" ca="1" si="8"/>
        <v>43100</v>
      </c>
      <c r="C274" s="208">
        <v>259</v>
      </c>
      <c r="D274" s="209"/>
      <c r="E274" s="210">
        <f>Calculator!S299</f>
        <v>4.5852173913043491E-2</v>
      </c>
      <c r="F274" s="211">
        <f>Calculator!T299</f>
        <v>0.42989999999999906</v>
      </c>
      <c r="G274" s="212">
        <v>0</v>
      </c>
      <c r="H274" s="201">
        <f>Calculator!N299</f>
        <v>8.1821999999999928</v>
      </c>
      <c r="I274" s="202">
        <f>Calculator!AY299</f>
        <v>611</v>
      </c>
      <c r="J274" s="203">
        <f>Calculator!Y299+Calculator!AC299+Calculator!AG299+Calculator!AK299</f>
        <v>13</v>
      </c>
      <c r="K274" s="204">
        <f>Calculator!Z299+Calculator!AD299+Calculator!AH299+Calculator!AL299</f>
        <v>-10</v>
      </c>
      <c r="L274" s="205">
        <f>Calculator!AA299</f>
        <v>0</v>
      </c>
      <c r="M274" s="205">
        <f>Calculator!AE299</f>
        <v>100</v>
      </c>
      <c r="N274" s="205">
        <f>Calculator!AI299</f>
        <v>200</v>
      </c>
      <c r="O274" s="205">
        <f>Calculator!AM299</f>
        <v>311</v>
      </c>
      <c r="S274" s="206">
        <f t="shared" si="9"/>
        <v>0.1</v>
      </c>
    </row>
    <row r="275" spans="2:19">
      <c r="B275" s="207">
        <f t="shared" ca="1" si="8"/>
        <v>43101</v>
      </c>
      <c r="C275" s="208">
        <v>260</v>
      </c>
      <c r="D275" s="209"/>
      <c r="E275" s="210">
        <f>Calculator!S300</f>
        <v>4.6097628458498033E-2</v>
      </c>
      <c r="F275" s="211">
        <f>Calculator!T300</f>
        <v>0.43979999999999908</v>
      </c>
      <c r="G275" s="212">
        <v>0</v>
      </c>
      <c r="H275" s="201">
        <f>Calculator!N300</f>
        <v>8.2289999999999921</v>
      </c>
      <c r="I275" s="202">
        <f>Calculator!AY300</f>
        <v>612</v>
      </c>
      <c r="J275" s="203">
        <f>Calculator!Y300+Calculator!AC300+Calculator!AG300+Calculator!AK300</f>
        <v>13</v>
      </c>
      <c r="K275" s="204">
        <f>Calculator!Z300+Calculator!AD300+Calculator!AH300+Calculator!AL300</f>
        <v>-12</v>
      </c>
      <c r="L275" s="205">
        <f>Calculator!AA300</f>
        <v>0</v>
      </c>
      <c r="M275" s="205">
        <f>Calculator!AE300</f>
        <v>100</v>
      </c>
      <c r="N275" s="205">
        <f>Calculator!AI300</f>
        <v>200</v>
      </c>
      <c r="O275" s="205">
        <f>Calculator!AM300</f>
        <v>312</v>
      </c>
      <c r="S275" s="206">
        <f t="shared" si="9"/>
        <v>0.1</v>
      </c>
    </row>
    <row r="276" spans="2:19">
      <c r="B276" s="207">
        <f t="shared" ca="1" si="8"/>
        <v>43102</v>
      </c>
      <c r="C276" s="208">
        <v>261</v>
      </c>
      <c r="D276" s="209"/>
      <c r="E276" s="210">
        <f>Calculator!S301</f>
        <v>4.6179446640316216E-2</v>
      </c>
      <c r="F276" s="211">
        <f>Calculator!T301</f>
        <v>0.46259999999999907</v>
      </c>
      <c r="G276" s="212">
        <v>0</v>
      </c>
      <c r="H276" s="201">
        <f>Calculator!N301</f>
        <v>8.2793999999999919</v>
      </c>
      <c r="I276" s="202">
        <f>Calculator!AY301</f>
        <v>616</v>
      </c>
      <c r="J276" s="203">
        <f>Calculator!Y301+Calculator!AC301+Calculator!AG301+Calculator!AK301</f>
        <v>14</v>
      </c>
      <c r="K276" s="204">
        <f>Calculator!Z301+Calculator!AD301+Calculator!AH301+Calculator!AL301</f>
        <v>-10</v>
      </c>
      <c r="L276" s="205">
        <f>Calculator!AA301</f>
        <v>0</v>
      </c>
      <c r="M276" s="205">
        <f>Calculator!AE301</f>
        <v>100</v>
      </c>
      <c r="N276" s="205">
        <f>Calculator!AI301</f>
        <v>200</v>
      </c>
      <c r="O276" s="205">
        <f>Calculator!AM301</f>
        <v>316</v>
      </c>
      <c r="S276" s="206">
        <f t="shared" si="9"/>
        <v>0.1</v>
      </c>
    </row>
    <row r="277" spans="2:19">
      <c r="B277" s="207">
        <f t="shared" ca="1" si="8"/>
        <v>43103</v>
      </c>
      <c r="C277" s="208">
        <v>262</v>
      </c>
      <c r="D277" s="209"/>
      <c r="E277" s="210">
        <f>Calculator!S302</f>
        <v>4.6506719367588947E-2</v>
      </c>
      <c r="F277" s="211">
        <f>Calculator!T302</f>
        <v>0.44099999999999917</v>
      </c>
      <c r="G277" s="212">
        <v>0</v>
      </c>
      <c r="H277" s="201">
        <f>Calculator!N302</f>
        <v>8.3261999999999912</v>
      </c>
      <c r="I277" s="202">
        <f>Calculator!AY302</f>
        <v>617</v>
      </c>
      <c r="J277" s="203">
        <f>Calculator!Y302+Calculator!AC302+Calculator!AG302+Calculator!AK302</f>
        <v>13</v>
      </c>
      <c r="K277" s="204">
        <f>Calculator!Z302+Calculator!AD302+Calculator!AH302+Calculator!AL302</f>
        <v>-12</v>
      </c>
      <c r="L277" s="205">
        <f>Calculator!AA302</f>
        <v>0</v>
      </c>
      <c r="M277" s="205">
        <f>Calculator!AE302</f>
        <v>100</v>
      </c>
      <c r="N277" s="205">
        <f>Calculator!AI302</f>
        <v>200</v>
      </c>
      <c r="O277" s="205">
        <f>Calculator!AM302</f>
        <v>317</v>
      </c>
      <c r="S277" s="206">
        <f t="shared" si="9"/>
        <v>0.1</v>
      </c>
    </row>
    <row r="278" spans="2:19">
      <c r="B278" s="207">
        <f t="shared" ca="1" si="8"/>
        <v>43104</v>
      </c>
      <c r="C278" s="208">
        <v>263</v>
      </c>
      <c r="D278" s="209"/>
      <c r="E278" s="210">
        <f>Calculator!S303</f>
        <v>4.658853754940713E-2</v>
      </c>
      <c r="F278" s="211">
        <f>Calculator!T303</f>
        <v>0.46829999999999922</v>
      </c>
      <c r="G278" s="212">
        <v>0</v>
      </c>
      <c r="H278" s="201">
        <f>Calculator!N303</f>
        <v>8.3765999999999909</v>
      </c>
      <c r="I278" s="202">
        <f>Calculator!AY303</f>
        <v>620</v>
      </c>
      <c r="J278" s="203">
        <f>Calculator!Y303+Calculator!AC303+Calculator!AG303+Calculator!AK303</f>
        <v>14</v>
      </c>
      <c r="K278" s="204">
        <f>Calculator!Z303+Calculator!AD303+Calculator!AH303+Calculator!AL303</f>
        <v>-11</v>
      </c>
      <c r="L278" s="205">
        <f>Calculator!AA303</f>
        <v>0</v>
      </c>
      <c r="M278" s="205">
        <f>Calculator!AE303</f>
        <v>100</v>
      </c>
      <c r="N278" s="205">
        <f>Calculator!AI303</f>
        <v>200</v>
      </c>
      <c r="O278" s="205">
        <f>Calculator!AM303</f>
        <v>320</v>
      </c>
      <c r="S278" s="206">
        <f t="shared" si="9"/>
        <v>0.1</v>
      </c>
    </row>
    <row r="279" spans="2:19">
      <c r="B279" s="207">
        <f t="shared" ca="1" si="8"/>
        <v>43105</v>
      </c>
      <c r="C279" s="208">
        <v>264</v>
      </c>
      <c r="D279" s="209"/>
      <c r="E279" s="210">
        <f>Calculator!S304</f>
        <v>4.6833992094861672E-2</v>
      </c>
      <c r="F279" s="211">
        <f>Calculator!T304</f>
        <v>0.46229999999999927</v>
      </c>
      <c r="G279" s="212">
        <v>0</v>
      </c>
      <c r="H279" s="201">
        <f>Calculator!N304</f>
        <v>8.4269999999999907</v>
      </c>
      <c r="I279" s="202">
        <f>Calculator!AY304</f>
        <v>624</v>
      </c>
      <c r="J279" s="203">
        <f>Calculator!Y304+Calculator!AC304+Calculator!AG304+Calculator!AK304</f>
        <v>14</v>
      </c>
      <c r="K279" s="204">
        <f>Calculator!Z304+Calculator!AD304+Calculator!AH304+Calculator!AL304</f>
        <v>-10</v>
      </c>
      <c r="L279" s="205">
        <f>Calculator!AA304</f>
        <v>0</v>
      </c>
      <c r="M279" s="205">
        <f>Calculator!AE304</f>
        <v>100</v>
      </c>
      <c r="N279" s="205">
        <f>Calculator!AI304</f>
        <v>200</v>
      </c>
      <c r="O279" s="205">
        <f>Calculator!AM304</f>
        <v>324</v>
      </c>
      <c r="S279" s="206">
        <f t="shared" si="9"/>
        <v>0.1</v>
      </c>
    </row>
    <row r="280" spans="2:19">
      <c r="B280" s="207">
        <f t="shared" ca="1" si="8"/>
        <v>43106</v>
      </c>
      <c r="C280" s="208">
        <v>265</v>
      </c>
      <c r="D280" s="209"/>
      <c r="E280" s="210">
        <f>Calculator!S305</f>
        <v>4.7161264822134404E-2</v>
      </c>
      <c r="F280" s="211">
        <f>Calculator!T305</f>
        <v>0.4478999999999993</v>
      </c>
      <c r="G280" s="212">
        <v>0</v>
      </c>
      <c r="H280" s="201">
        <f>Calculator!N305</f>
        <v>8.4773999999999905</v>
      </c>
      <c r="I280" s="202">
        <f>Calculator!AY305</f>
        <v>627</v>
      </c>
      <c r="J280" s="203">
        <f>Calculator!Y305+Calculator!AC305+Calculator!AG305+Calculator!AK305</f>
        <v>14</v>
      </c>
      <c r="K280" s="204">
        <f>Calculator!Z305+Calculator!AD305+Calculator!AH305+Calculator!AL305</f>
        <v>-11</v>
      </c>
      <c r="L280" s="205">
        <f>Calculator!AA305</f>
        <v>0</v>
      </c>
      <c r="M280" s="205">
        <f>Calculator!AE305</f>
        <v>100</v>
      </c>
      <c r="N280" s="205">
        <f>Calculator!AI305</f>
        <v>200</v>
      </c>
      <c r="O280" s="205">
        <f>Calculator!AM305</f>
        <v>327</v>
      </c>
      <c r="S280" s="206">
        <f t="shared" si="9"/>
        <v>0.1</v>
      </c>
    </row>
    <row r="281" spans="2:19">
      <c r="B281" s="207">
        <f t="shared" ca="1" si="8"/>
        <v>43107</v>
      </c>
      <c r="C281" s="208">
        <v>266</v>
      </c>
      <c r="D281" s="209"/>
      <c r="E281" s="210">
        <f>Calculator!S306</f>
        <v>4.7406719367588945E-2</v>
      </c>
      <c r="F281" s="211">
        <f>Calculator!T306</f>
        <v>0.44819999999999927</v>
      </c>
      <c r="G281" s="212">
        <v>0</v>
      </c>
      <c r="H281" s="201">
        <f>Calculator!N306</f>
        <v>8.5277999999999903</v>
      </c>
      <c r="I281" s="202">
        <f>Calculator!AY306</f>
        <v>628</v>
      </c>
      <c r="J281" s="203">
        <f>Calculator!Y306+Calculator!AC306+Calculator!AG306+Calculator!AK306</f>
        <v>14</v>
      </c>
      <c r="K281" s="204">
        <f>Calculator!Z306+Calculator!AD306+Calculator!AH306+Calculator!AL306</f>
        <v>-13</v>
      </c>
      <c r="L281" s="205">
        <f>Calculator!AA306</f>
        <v>0</v>
      </c>
      <c r="M281" s="205">
        <f>Calculator!AE306</f>
        <v>100</v>
      </c>
      <c r="N281" s="205">
        <f>Calculator!AI306</f>
        <v>200</v>
      </c>
      <c r="O281" s="205">
        <f>Calculator!AM306</f>
        <v>328</v>
      </c>
      <c r="S281" s="206">
        <f t="shared" si="9"/>
        <v>0.1</v>
      </c>
    </row>
    <row r="282" spans="2:19">
      <c r="B282" s="207">
        <f t="shared" ca="1" si="8"/>
        <v>43108</v>
      </c>
      <c r="C282" s="208">
        <v>267</v>
      </c>
      <c r="D282" s="209"/>
      <c r="E282" s="210">
        <f>Calculator!S307</f>
        <v>4.7488537549407128E-2</v>
      </c>
      <c r="F282" s="211">
        <f>Calculator!T307</f>
        <v>0.46139999999999931</v>
      </c>
      <c r="G282" s="212">
        <v>0</v>
      </c>
      <c r="H282" s="201">
        <f>Calculator!N307</f>
        <v>8.5781999999999901</v>
      </c>
      <c r="I282" s="202">
        <f>Calculator!AY307</f>
        <v>631</v>
      </c>
      <c r="J282" s="203">
        <f>Calculator!Y307+Calculator!AC307+Calculator!AG307+Calculator!AK307</f>
        <v>14</v>
      </c>
      <c r="K282" s="204">
        <f>Calculator!Z307+Calculator!AD307+Calculator!AH307+Calculator!AL307</f>
        <v>-11</v>
      </c>
      <c r="L282" s="205">
        <f>Calculator!AA307</f>
        <v>0</v>
      </c>
      <c r="M282" s="205">
        <f>Calculator!AE307</f>
        <v>100</v>
      </c>
      <c r="N282" s="205">
        <f>Calculator!AI307</f>
        <v>200</v>
      </c>
      <c r="O282" s="205">
        <f>Calculator!AM307</f>
        <v>331</v>
      </c>
      <c r="S282" s="206">
        <f t="shared" si="9"/>
        <v>0.1</v>
      </c>
    </row>
    <row r="283" spans="2:19">
      <c r="B283" s="207">
        <f t="shared" ca="1" si="8"/>
        <v>43109</v>
      </c>
      <c r="C283" s="208">
        <v>268</v>
      </c>
      <c r="D283" s="209"/>
      <c r="E283" s="210">
        <f>Calculator!S308</f>
        <v>4.7733992094861677E-2</v>
      </c>
      <c r="F283" s="211">
        <f>Calculator!T308</f>
        <v>0.46529999999999938</v>
      </c>
      <c r="G283" s="212">
        <v>0</v>
      </c>
      <c r="H283" s="201">
        <f>Calculator!N308</f>
        <v>8.6285999999999898</v>
      </c>
      <c r="I283" s="202">
        <f>Calculator!AY308</f>
        <v>634</v>
      </c>
      <c r="J283" s="203">
        <f>Calculator!Y308+Calculator!AC308+Calculator!AG308+Calculator!AK308</f>
        <v>14</v>
      </c>
      <c r="K283" s="204">
        <f>Calculator!Z308+Calculator!AD308+Calculator!AH308+Calculator!AL308</f>
        <v>-11</v>
      </c>
      <c r="L283" s="205">
        <f>Calculator!AA308</f>
        <v>0</v>
      </c>
      <c r="M283" s="205">
        <f>Calculator!AE308</f>
        <v>100</v>
      </c>
      <c r="N283" s="205">
        <f>Calculator!AI308</f>
        <v>200</v>
      </c>
      <c r="O283" s="205">
        <f>Calculator!AM308</f>
        <v>334</v>
      </c>
      <c r="S283" s="206">
        <f t="shared" si="9"/>
        <v>0.1</v>
      </c>
    </row>
    <row r="284" spans="2:19">
      <c r="B284" s="207">
        <f t="shared" ca="1" si="8"/>
        <v>43110</v>
      </c>
      <c r="C284" s="208">
        <v>269</v>
      </c>
      <c r="D284" s="209"/>
      <c r="E284" s="210">
        <f>Calculator!S309</f>
        <v>4.7979446640316226E-2</v>
      </c>
      <c r="F284" s="211">
        <f>Calculator!T309</f>
        <v>0.47189999999999943</v>
      </c>
      <c r="G284" s="212">
        <v>0</v>
      </c>
      <c r="H284" s="201">
        <f>Calculator!N309</f>
        <v>8.6825999999999901</v>
      </c>
      <c r="I284" s="202">
        <f>Calculator!AY309</f>
        <v>637</v>
      </c>
      <c r="J284" s="203">
        <f>Calculator!Y309+Calculator!AC309+Calculator!AG309+Calculator!AK309</f>
        <v>15</v>
      </c>
      <c r="K284" s="204">
        <f>Calculator!Z309+Calculator!AD309+Calculator!AH309+Calculator!AL309</f>
        <v>-12</v>
      </c>
      <c r="L284" s="205">
        <f>Calculator!AA309</f>
        <v>0</v>
      </c>
      <c r="M284" s="205">
        <f>Calculator!AE309</f>
        <v>100</v>
      </c>
      <c r="N284" s="205">
        <f>Calculator!AI309</f>
        <v>200</v>
      </c>
      <c r="O284" s="205">
        <f>Calculator!AM309</f>
        <v>337</v>
      </c>
      <c r="S284" s="206">
        <f t="shared" si="9"/>
        <v>0.1</v>
      </c>
    </row>
    <row r="285" spans="2:19">
      <c r="B285" s="207">
        <f t="shared" ca="1" si="8"/>
        <v>43111</v>
      </c>
      <c r="C285" s="208">
        <v>270</v>
      </c>
      <c r="D285" s="209"/>
      <c r="E285" s="210">
        <f>Calculator!S310</f>
        <v>4.822490118577076E-2</v>
      </c>
      <c r="F285" s="211">
        <f>Calculator!T310</f>
        <v>0.4571999999999995</v>
      </c>
      <c r="G285" s="212">
        <v>0</v>
      </c>
      <c r="H285" s="201">
        <f>Calculator!N310</f>
        <v>8.7329999999999899</v>
      </c>
      <c r="I285" s="202">
        <f>Calculator!AY310</f>
        <v>639</v>
      </c>
      <c r="J285" s="203">
        <f>Calculator!Y310+Calculator!AC310+Calculator!AG310+Calculator!AK310</f>
        <v>14</v>
      </c>
      <c r="K285" s="204">
        <f>Calculator!Z310+Calculator!AD310+Calculator!AH310+Calculator!AL310</f>
        <v>-12</v>
      </c>
      <c r="L285" s="205">
        <f>Calculator!AA310</f>
        <v>0</v>
      </c>
      <c r="M285" s="205">
        <f>Calculator!AE310</f>
        <v>100</v>
      </c>
      <c r="N285" s="205">
        <f>Calculator!AI310</f>
        <v>200</v>
      </c>
      <c r="O285" s="205">
        <f>Calculator!AM310</f>
        <v>339</v>
      </c>
      <c r="S285" s="206">
        <f t="shared" si="9"/>
        <v>0.1</v>
      </c>
    </row>
    <row r="286" spans="2:19">
      <c r="B286" s="207">
        <f t="shared" ca="1" si="8"/>
        <v>43112</v>
      </c>
      <c r="C286" s="208">
        <v>271</v>
      </c>
      <c r="D286" s="209"/>
      <c r="E286" s="210">
        <f>Calculator!S311</f>
        <v>4.8388537549407126E-2</v>
      </c>
      <c r="F286" s="211">
        <f>Calculator!T311</f>
        <v>0.48029999999999945</v>
      </c>
      <c r="G286" s="212">
        <v>0</v>
      </c>
      <c r="H286" s="201">
        <f>Calculator!N311</f>
        <v>8.7869999999999902</v>
      </c>
      <c r="I286" s="202">
        <f>Calculator!AY311</f>
        <v>643</v>
      </c>
      <c r="J286" s="203">
        <f>Calculator!Y311+Calculator!AC311+Calculator!AG311+Calculator!AK311</f>
        <v>15</v>
      </c>
      <c r="K286" s="204">
        <f>Calculator!Z311+Calculator!AD311+Calculator!AH311+Calculator!AL311</f>
        <v>-11</v>
      </c>
      <c r="L286" s="205">
        <f>Calculator!AA311</f>
        <v>0</v>
      </c>
      <c r="M286" s="205">
        <f>Calculator!AE311</f>
        <v>100</v>
      </c>
      <c r="N286" s="205">
        <f>Calculator!AI311</f>
        <v>200</v>
      </c>
      <c r="O286" s="205">
        <f>Calculator!AM311</f>
        <v>343</v>
      </c>
      <c r="S286" s="206">
        <f t="shared" si="9"/>
        <v>0.1</v>
      </c>
    </row>
    <row r="287" spans="2:19">
      <c r="B287" s="207">
        <f t="shared" ca="1" si="8"/>
        <v>43113</v>
      </c>
      <c r="C287" s="208">
        <v>272</v>
      </c>
      <c r="D287" s="209"/>
      <c r="E287" s="210">
        <f>Calculator!S312</f>
        <v>4.8715810276679858E-2</v>
      </c>
      <c r="F287" s="211">
        <f>Calculator!T312</f>
        <v>0.45899999999999941</v>
      </c>
      <c r="G287" s="212">
        <v>0</v>
      </c>
      <c r="H287" s="201">
        <f>Calculator!N312</f>
        <v>8.8373999999999899</v>
      </c>
      <c r="I287" s="202">
        <f>Calculator!AY312</f>
        <v>645</v>
      </c>
      <c r="J287" s="203">
        <f>Calculator!Y312+Calculator!AC312+Calculator!AG312+Calculator!AK312</f>
        <v>14</v>
      </c>
      <c r="K287" s="204">
        <f>Calculator!Z312+Calculator!AD312+Calculator!AH312+Calculator!AL312</f>
        <v>-12</v>
      </c>
      <c r="L287" s="205">
        <f>Calculator!AA312</f>
        <v>0</v>
      </c>
      <c r="M287" s="205">
        <f>Calculator!AE312</f>
        <v>100</v>
      </c>
      <c r="N287" s="205">
        <f>Calculator!AI312</f>
        <v>200</v>
      </c>
      <c r="O287" s="205">
        <f>Calculator!AM312</f>
        <v>345</v>
      </c>
      <c r="S287" s="206">
        <f t="shared" si="9"/>
        <v>0.1</v>
      </c>
    </row>
    <row r="288" spans="2:19">
      <c r="B288" s="207">
        <f t="shared" ca="1" si="8"/>
        <v>43114</v>
      </c>
      <c r="C288" s="208">
        <v>273</v>
      </c>
      <c r="D288" s="209"/>
      <c r="E288" s="210">
        <f>Calculator!S313</f>
        <v>4.8879446640316224E-2</v>
      </c>
      <c r="F288" s="211">
        <f>Calculator!T313</f>
        <v>0.48749999999999943</v>
      </c>
      <c r="G288" s="212">
        <v>0</v>
      </c>
      <c r="H288" s="201">
        <f>Calculator!N313</f>
        <v>8.8913999999999902</v>
      </c>
      <c r="I288" s="202">
        <f>Calculator!AY313</f>
        <v>647</v>
      </c>
      <c r="J288" s="203">
        <f>Calculator!Y313+Calculator!AC313+Calculator!AG313+Calculator!AK313</f>
        <v>15</v>
      </c>
      <c r="K288" s="204">
        <f>Calculator!Z313+Calculator!AD313+Calculator!AH313+Calculator!AL313</f>
        <v>-13</v>
      </c>
      <c r="L288" s="205">
        <f>Calculator!AA313</f>
        <v>0</v>
      </c>
      <c r="M288" s="205">
        <f>Calculator!AE313</f>
        <v>100</v>
      </c>
      <c r="N288" s="205">
        <f>Calculator!AI313</f>
        <v>200</v>
      </c>
      <c r="O288" s="205">
        <f>Calculator!AM313</f>
        <v>347</v>
      </c>
      <c r="S288" s="206">
        <f t="shared" si="9"/>
        <v>0.1</v>
      </c>
    </row>
    <row r="289" spans="2:19">
      <c r="B289" s="207">
        <f t="shared" ca="1" si="8"/>
        <v>43115</v>
      </c>
      <c r="C289" s="208">
        <v>274</v>
      </c>
      <c r="D289" s="209"/>
      <c r="E289" s="210">
        <f>Calculator!S314</f>
        <v>4.9043083003952583E-2</v>
      </c>
      <c r="F289" s="211">
        <f>Calculator!T314</f>
        <v>0.48179999999999956</v>
      </c>
      <c r="G289" s="212">
        <v>0</v>
      </c>
      <c r="H289" s="201">
        <f>Calculator!N314</f>
        <v>8.9453999999999905</v>
      </c>
      <c r="I289" s="202">
        <f>Calculator!AY314</f>
        <v>649</v>
      </c>
      <c r="J289" s="203">
        <f>Calculator!Y314+Calculator!AC314+Calculator!AG314+Calculator!AK314</f>
        <v>15</v>
      </c>
      <c r="K289" s="204">
        <f>Calculator!Z314+Calculator!AD314+Calculator!AH314+Calculator!AL314</f>
        <v>-13</v>
      </c>
      <c r="L289" s="205">
        <f>Calculator!AA314</f>
        <v>0</v>
      </c>
      <c r="M289" s="205">
        <f>Calculator!AE314</f>
        <v>100</v>
      </c>
      <c r="N289" s="205">
        <f>Calculator!AI314</f>
        <v>200</v>
      </c>
      <c r="O289" s="205">
        <f>Calculator!AM314</f>
        <v>349</v>
      </c>
      <c r="S289" s="206">
        <f t="shared" si="9"/>
        <v>0.1</v>
      </c>
    </row>
    <row r="290" spans="2:19">
      <c r="B290" s="207">
        <f t="shared" ca="1" si="8"/>
        <v>43116</v>
      </c>
      <c r="C290" s="208">
        <v>275</v>
      </c>
      <c r="D290" s="209"/>
      <c r="E290" s="210">
        <f>Calculator!S315</f>
        <v>4.9206719367588941E-2</v>
      </c>
      <c r="F290" s="211">
        <f>Calculator!T315</f>
        <v>0.48989999999999956</v>
      </c>
      <c r="G290" s="212">
        <v>0</v>
      </c>
      <c r="H290" s="201">
        <f>Calculator!N315</f>
        <v>8.9993999999999907</v>
      </c>
      <c r="I290" s="202">
        <f>Calculator!AY315</f>
        <v>653</v>
      </c>
      <c r="J290" s="203">
        <f>Calculator!Y315+Calculator!AC315+Calculator!AG315+Calculator!AK315</f>
        <v>15</v>
      </c>
      <c r="K290" s="204">
        <f>Calculator!Z315+Calculator!AD315+Calculator!AH315+Calculator!AL315</f>
        <v>-11</v>
      </c>
      <c r="L290" s="205">
        <f>Calculator!AA315</f>
        <v>0</v>
      </c>
      <c r="M290" s="205">
        <f>Calculator!AE315</f>
        <v>100</v>
      </c>
      <c r="N290" s="205">
        <f>Calculator!AI315</f>
        <v>200</v>
      </c>
      <c r="O290" s="205">
        <f>Calculator!AM315</f>
        <v>353</v>
      </c>
      <c r="S290" s="206">
        <f t="shared" si="9"/>
        <v>0.1</v>
      </c>
    </row>
    <row r="291" spans="2:19">
      <c r="B291" s="207">
        <f t="shared" ca="1" si="8"/>
        <v>43117</v>
      </c>
      <c r="C291" s="208">
        <v>276</v>
      </c>
      <c r="D291" s="209"/>
      <c r="E291" s="210">
        <f>Calculator!S316</f>
        <v>4.9533992094861673E-2</v>
      </c>
      <c r="F291" s="211">
        <f>Calculator!T316</f>
        <v>0.47759999999999958</v>
      </c>
      <c r="G291" s="212">
        <v>0</v>
      </c>
      <c r="H291" s="201">
        <f>Calculator!N316</f>
        <v>9.053399999999991</v>
      </c>
      <c r="I291" s="202">
        <f>Calculator!AY316</f>
        <v>652</v>
      </c>
      <c r="J291" s="203">
        <f>Calculator!Y316+Calculator!AC316+Calculator!AG316+Calculator!AK316</f>
        <v>15</v>
      </c>
      <c r="K291" s="204">
        <f>Calculator!Z316+Calculator!AD316+Calculator!AH316+Calculator!AL316</f>
        <v>-16</v>
      </c>
      <c r="L291" s="205">
        <f>Calculator!AA316</f>
        <v>0</v>
      </c>
      <c r="M291" s="205">
        <f>Calculator!AE316</f>
        <v>100</v>
      </c>
      <c r="N291" s="205">
        <f>Calculator!AI316</f>
        <v>200</v>
      </c>
      <c r="O291" s="205">
        <f>Calculator!AM316</f>
        <v>352</v>
      </c>
      <c r="S291" s="206">
        <f t="shared" si="9"/>
        <v>0.1</v>
      </c>
    </row>
    <row r="292" spans="2:19">
      <c r="B292" s="207">
        <f t="shared" ca="1" si="8"/>
        <v>43118</v>
      </c>
      <c r="C292" s="208">
        <v>277</v>
      </c>
      <c r="D292" s="209"/>
      <c r="E292" s="210">
        <f>Calculator!S317</f>
        <v>4.945217391304349E-2</v>
      </c>
      <c r="F292" s="211">
        <f>Calculator!T317</f>
        <v>0.4763999999999996</v>
      </c>
      <c r="G292" s="212">
        <v>0</v>
      </c>
      <c r="H292" s="201">
        <f>Calculator!N317</f>
        <v>9.1073999999999913</v>
      </c>
      <c r="I292" s="202">
        <f>Calculator!AY317</f>
        <v>650</v>
      </c>
      <c r="J292" s="203">
        <f>Calculator!Y317+Calculator!AC317+Calculator!AG317+Calculator!AK317</f>
        <v>15</v>
      </c>
      <c r="K292" s="204">
        <f>Calculator!Z317+Calculator!AD317+Calculator!AH317+Calculator!AL317</f>
        <v>-17</v>
      </c>
      <c r="L292" s="205">
        <f>Calculator!AA317</f>
        <v>0</v>
      </c>
      <c r="M292" s="205">
        <f>Calculator!AE317</f>
        <v>100</v>
      </c>
      <c r="N292" s="205">
        <f>Calculator!AI317</f>
        <v>200</v>
      </c>
      <c r="O292" s="205">
        <f>Calculator!AM317</f>
        <v>350</v>
      </c>
      <c r="S292" s="206">
        <f t="shared" si="9"/>
        <v>0.1</v>
      </c>
    </row>
    <row r="293" spans="2:19">
      <c r="B293" s="207">
        <f t="shared" ca="1" si="8"/>
        <v>43119</v>
      </c>
      <c r="C293" s="208">
        <v>278</v>
      </c>
      <c r="D293" s="209"/>
      <c r="E293" s="210">
        <f>Calculator!S318</f>
        <v>4.9288537549407138E-2</v>
      </c>
      <c r="F293" s="211">
        <f>Calculator!T318</f>
        <v>0.4733999999999996</v>
      </c>
      <c r="G293" s="212">
        <v>0</v>
      </c>
      <c r="H293" s="201">
        <f>Calculator!N318</f>
        <v>9.1541999999999906</v>
      </c>
      <c r="I293" s="202">
        <f>Calculator!AY318</f>
        <v>653</v>
      </c>
      <c r="J293" s="203">
        <f>Calculator!Y318+Calculator!AC318+Calculator!AG318+Calculator!AK318</f>
        <v>13</v>
      </c>
      <c r="K293" s="204">
        <f>Calculator!Z318+Calculator!AD318+Calculator!AH318+Calculator!AL318</f>
        <v>-10</v>
      </c>
      <c r="L293" s="205">
        <f>Calculator!AA318</f>
        <v>0</v>
      </c>
      <c r="M293" s="205">
        <f>Calculator!AE318</f>
        <v>100</v>
      </c>
      <c r="N293" s="205">
        <f>Calculator!AI318</f>
        <v>200</v>
      </c>
      <c r="O293" s="205">
        <f>Calculator!AM318</f>
        <v>353</v>
      </c>
      <c r="S293" s="206">
        <f t="shared" si="9"/>
        <v>0.1</v>
      </c>
    </row>
    <row r="294" spans="2:19">
      <c r="B294" s="207">
        <f t="shared" ca="1" si="8"/>
        <v>43120</v>
      </c>
      <c r="C294" s="208">
        <v>279</v>
      </c>
      <c r="D294" s="209"/>
      <c r="E294" s="210">
        <f>Calculator!S319</f>
        <v>4.9533992094861673E-2</v>
      </c>
      <c r="F294" s="211">
        <f>Calculator!T319</f>
        <v>0.47309999999999963</v>
      </c>
      <c r="G294" s="212">
        <v>0</v>
      </c>
      <c r="H294" s="201">
        <f>Calculator!N319</f>
        <v>9.2009999999999899</v>
      </c>
      <c r="I294" s="202">
        <f>Calculator!AY319</f>
        <v>656</v>
      </c>
      <c r="J294" s="203">
        <f>Calculator!Y319+Calculator!AC319+Calculator!AG319+Calculator!AK319</f>
        <v>13</v>
      </c>
      <c r="K294" s="204">
        <f>Calculator!Z319+Calculator!AD319+Calculator!AH319+Calculator!AL319</f>
        <v>-10</v>
      </c>
      <c r="L294" s="205">
        <f>Calculator!AA319</f>
        <v>0</v>
      </c>
      <c r="M294" s="205">
        <f>Calculator!AE319</f>
        <v>100</v>
      </c>
      <c r="N294" s="205">
        <f>Calculator!AI319</f>
        <v>200</v>
      </c>
      <c r="O294" s="205">
        <f>Calculator!AM319</f>
        <v>356</v>
      </c>
      <c r="S294" s="206">
        <f t="shared" si="9"/>
        <v>0.1</v>
      </c>
    </row>
    <row r="295" spans="2:19">
      <c r="B295" s="207">
        <f t="shared" ca="1" si="8"/>
        <v>43121</v>
      </c>
      <c r="C295" s="208">
        <v>280</v>
      </c>
      <c r="D295" s="209"/>
      <c r="E295" s="210">
        <f>Calculator!S320</f>
        <v>4.9779446640316222E-2</v>
      </c>
      <c r="F295" s="211">
        <f>Calculator!T320</f>
        <v>0.4754999999999997</v>
      </c>
      <c r="G295" s="212">
        <v>0</v>
      </c>
      <c r="H295" s="201">
        <f>Calculator!N320</f>
        <v>9.2477999999999891</v>
      </c>
      <c r="I295" s="202">
        <f>Calculator!AY320</f>
        <v>658</v>
      </c>
      <c r="J295" s="203">
        <f>Calculator!Y320+Calculator!AC320+Calculator!AG320+Calculator!AK320</f>
        <v>13</v>
      </c>
      <c r="K295" s="204">
        <f>Calculator!Z320+Calculator!AD320+Calculator!AH320+Calculator!AL320</f>
        <v>-11</v>
      </c>
      <c r="L295" s="205">
        <f>Calculator!AA320</f>
        <v>0</v>
      </c>
      <c r="M295" s="205">
        <f>Calculator!AE320</f>
        <v>100</v>
      </c>
      <c r="N295" s="205">
        <f>Calculator!AI320</f>
        <v>200</v>
      </c>
      <c r="O295" s="205">
        <f>Calculator!AM320</f>
        <v>358</v>
      </c>
      <c r="S295" s="206">
        <f t="shared" si="9"/>
        <v>0.1</v>
      </c>
    </row>
    <row r="296" spans="2:19">
      <c r="B296" s="207">
        <f t="shared" ca="1" si="8"/>
        <v>43122</v>
      </c>
      <c r="C296" s="208">
        <v>281</v>
      </c>
      <c r="D296" s="209"/>
      <c r="E296" s="210">
        <f>Calculator!S321</f>
        <v>4.9943083003952587E-2</v>
      </c>
      <c r="F296" s="211">
        <f>Calculator!T321</f>
        <v>0.47969999999999979</v>
      </c>
      <c r="G296" s="212">
        <v>0</v>
      </c>
      <c r="H296" s="201">
        <f>Calculator!N321</f>
        <v>9.2945999999999884</v>
      </c>
      <c r="I296" s="202">
        <f>Calculator!AY321</f>
        <v>661</v>
      </c>
      <c r="J296" s="203">
        <f>Calculator!Y321+Calculator!AC321+Calculator!AG321+Calculator!AK321</f>
        <v>13</v>
      </c>
      <c r="K296" s="204">
        <f>Calculator!Z321+Calculator!AD321+Calculator!AH321+Calculator!AL321</f>
        <v>-10</v>
      </c>
      <c r="L296" s="205">
        <f>Calculator!AA321</f>
        <v>0</v>
      </c>
      <c r="M296" s="205">
        <f>Calculator!AE321</f>
        <v>100</v>
      </c>
      <c r="N296" s="205">
        <f>Calculator!AI321</f>
        <v>200</v>
      </c>
      <c r="O296" s="205">
        <f>Calculator!AM321</f>
        <v>361</v>
      </c>
      <c r="S296" s="206">
        <f t="shared" si="9"/>
        <v>0.1</v>
      </c>
    </row>
    <row r="297" spans="2:19">
      <c r="B297" s="207">
        <f t="shared" ca="1" si="8"/>
        <v>43123</v>
      </c>
      <c r="C297" s="208">
        <v>282</v>
      </c>
      <c r="D297" s="209"/>
      <c r="E297" s="210">
        <f>Calculator!S322</f>
        <v>5.0188537549407129E-2</v>
      </c>
      <c r="F297" s="211">
        <f>Calculator!T322</f>
        <v>0.48659999999999981</v>
      </c>
      <c r="G297" s="212">
        <v>0</v>
      </c>
      <c r="H297" s="201">
        <f>Calculator!N322</f>
        <v>9.3413999999999877</v>
      </c>
      <c r="I297" s="202">
        <f>Calculator!AY322</f>
        <v>663</v>
      </c>
      <c r="J297" s="203">
        <f>Calculator!Y322+Calculator!AC322+Calculator!AG322+Calculator!AK322</f>
        <v>13</v>
      </c>
      <c r="K297" s="204">
        <f>Calculator!Z322+Calculator!AD322+Calculator!AH322+Calculator!AL322</f>
        <v>-11</v>
      </c>
      <c r="L297" s="205">
        <f>Calculator!AA322</f>
        <v>0</v>
      </c>
      <c r="M297" s="205">
        <f>Calculator!AE322</f>
        <v>100</v>
      </c>
      <c r="N297" s="205">
        <f>Calculator!AI322</f>
        <v>200</v>
      </c>
      <c r="O297" s="205">
        <f>Calculator!AM322</f>
        <v>363</v>
      </c>
      <c r="S297" s="206">
        <f t="shared" si="9"/>
        <v>0.1</v>
      </c>
    </row>
    <row r="298" spans="2:19">
      <c r="B298" s="207">
        <f t="shared" ca="1" si="8"/>
        <v>43124</v>
      </c>
      <c r="C298" s="208">
        <v>283</v>
      </c>
      <c r="D298" s="209"/>
      <c r="E298" s="210">
        <f>Calculator!S323</f>
        <v>5.0352173913043495E-2</v>
      </c>
      <c r="F298" s="211">
        <f>Calculator!T323</f>
        <v>0.49529999999999985</v>
      </c>
      <c r="G298" s="212">
        <v>0</v>
      </c>
      <c r="H298" s="201">
        <f>Calculator!N323</f>
        <v>9.388199999999987</v>
      </c>
      <c r="I298" s="202">
        <f>Calculator!AY323</f>
        <v>665</v>
      </c>
      <c r="J298" s="203">
        <f>Calculator!Y323+Calculator!AC323+Calculator!AG323+Calculator!AK323</f>
        <v>13</v>
      </c>
      <c r="K298" s="204">
        <f>Calculator!Z323+Calculator!AD323+Calculator!AH323+Calculator!AL323</f>
        <v>-11</v>
      </c>
      <c r="L298" s="205">
        <f>Calculator!AA323</f>
        <v>0</v>
      </c>
      <c r="M298" s="205">
        <f>Calculator!AE323</f>
        <v>100</v>
      </c>
      <c r="N298" s="205">
        <f>Calculator!AI323</f>
        <v>200</v>
      </c>
      <c r="O298" s="205">
        <f>Calculator!AM323</f>
        <v>365</v>
      </c>
      <c r="S298" s="206">
        <f t="shared" si="9"/>
        <v>0.1</v>
      </c>
    </row>
    <row r="299" spans="2:19">
      <c r="B299" s="207">
        <f t="shared" ca="1" si="8"/>
        <v>43125</v>
      </c>
      <c r="C299" s="208">
        <v>284</v>
      </c>
      <c r="D299" s="209"/>
      <c r="E299" s="210">
        <f>Calculator!S324</f>
        <v>5.0515810276679854E-2</v>
      </c>
      <c r="F299" s="211">
        <f>Calculator!T324</f>
        <v>0.50579999999999992</v>
      </c>
      <c r="G299" s="212">
        <v>0</v>
      </c>
      <c r="H299" s="201">
        <f>Calculator!N324</f>
        <v>9.481199999999987</v>
      </c>
      <c r="I299" s="202">
        <f>Calculator!AY324</f>
        <v>714</v>
      </c>
      <c r="J299" s="203">
        <f>Calculator!Y324+Calculator!AC324+Calculator!AG324+Calculator!AK324</f>
        <v>55</v>
      </c>
      <c r="K299" s="204">
        <f>Calculator!Z324+Calculator!AD324+Calculator!AH324+Calculator!AL324</f>
        <v>-6</v>
      </c>
      <c r="L299" s="205">
        <f>Calculator!AA324</f>
        <v>50</v>
      </c>
      <c r="M299" s="205">
        <f>Calculator!AE324</f>
        <v>100</v>
      </c>
      <c r="N299" s="205">
        <f>Calculator!AI324</f>
        <v>200</v>
      </c>
      <c r="O299" s="205">
        <f>Calculator!AM324</f>
        <v>364</v>
      </c>
      <c r="S299" s="206">
        <f t="shared" si="9"/>
        <v>0.1</v>
      </c>
    </row>
    <row r="300" spans="2:19">
      <c r="B300" s="207">
        <f t="shared" ca="1" si="8"/>
        <v>43126</v>
      </c>
      <c r="C300" s="208">
        <v>285</v>
      </c>
      <c r="D300" s="209"/>
      <c r="E300" s="210">
        <f>Calculator!S325</f>
        <v>5.1933992094861672E-2</v>
      </c>
      <c r="F300" s="211">
        <f>Calculator!T325</f>
        <v>0.51089999999999991</v>
      </c>
      <c r="G300" s="212">
        <v>0</v>
      </c>
      <c r="H300" s="201">
        <f>Calculator!N325</f>
        <v>9.5315999999999867</v>
      </c>
      <c r="I300" s="202">
        <f>Calculator!AY325</f>
        <v>722</v>
      </c>
      <c r="J300" s="203">
        <f>Calculator!Y325+Calculator!AC325+Calculator!AG325+Calculator!AK325</f>
        <v>14</v>
      </c>
      <c r="K300" s="204">
        <f>Calculator!Z325+Calculator!AD325+Calculator!AH325+Calculator!AL325</f>
        <v>-6</v>
      </c>
      <c r="L300" s="205">
        <f>Calculator!AA325</f>
        <v>50</v>
      </c>
      <c r="M300" s="205">
        <f>Calculator!AE325</f>
        <v>100</v>
      </c>
      <c r="N300" s="205">
        <f>Calculator!AI325</f>
        <v>200</v>
      </c>
      <c r="O300" s="205">
        <f>Calculator!AM325</f>
        <v>372</v>
      </c>
      <c r="S300" s="206">
        <f t="shared" si="9"/>
        <v>0.1</v>
      </c>
    </row>
    <row r="301" spans="2:19">
      <c r="B301" s="207">
        <f t="shared" ca="1" si="8"/>
        <v>43127</v>
      </c>
      <c r="C301" s="208">
        <v>286</v>
      </c>
      <c r="D301" s="209"/>
      <c r="E301" s="210">
        <f>Calculator!S326</f>
        <v>5.2588537549407129E-2</v>
      </c>
      <c r="F301" s="211">
        <f>Calculator!T326</f>
        <v>0.49919999999999987</v>
      </c>
      <c r="G301" s="212">
        <v>0</v>
      </c>
      <c r="H301" s="201">
        <f>Calculator!N326</f>
        <v>9.578399999999986</v>
      </c>
      <c r="I301" s="202">
        <f>Calculator!AY326</f>
        <v>729</v>
      </c>
      <c r="J301" s="203">
        <f>Calculator!Y326+Calculator!AC326+Calculator!AG326+Calculator!AK326</f>
        <v>13</v>
      </c>
      <c r="K301" s="204">
        <f>Calculator!Z326+Calculator!AD326+Calculator!AH326+Calculator!AL326</f>
        <v>-6</v>
      </c>
      <c r="L301" s="205">
        <f>Calculator!AA326</f>
        <v>50</v>
      </c>
      <c r="M301" s="205">
        <f>Calculator!AE326</f>
        <v>100</v>
      </c>
      <c r="N301" s="205">
        <f>Calculator!AI326</f>
        <v>200</v>
      </c>
      <c r="O301" s="205">
        <f>Calculator!AM326</f>
        <v>379</v>
      </c>
      <c r="S301" s="206">
        <f t="shared" si="9"/>
        <v>0.1</v>
      </c>
    </row>
    <row r="302" spans="2:19">
      <c r="B302" s="207">
        <f t="shared" ca="1" si="8"/>
        <v>43128</v>
      </c>
      <c r="C302" s="208">
        <v>287</v>
      </c>
      <c r="D302" s="209"/>
      <c r="E302" s="210">
        <f>Calculator!S327</f>
        <v>5.3161264822134402E-2</v>
      </c>
      <c r="F302" s="211">
        <f>Calculator!T327</f>
        <v>0.52979999999999983</v>
      </c>
      <c r="G302" s="212">
        <v>0</v>
      </c>
      <c r="H302" s="201">
        <f>Calculator!N327</f>
        <v>9.6323999999999863</v>
      </c>
      <c r="I302" s="202">
        <f>Calculator!AY327</f>
        <v>737</v>
      </c>
      <c r="J302" s="203">
        <f>Calculator!Y327+Calculator!AC327+Calculator!AG327+Calculator!AK327</f>
        <v>15</v>
      </c>
      <c r="K302" s="204">
        <f>Calculator!Z327+Calculator!AD327+Calculator!AH327+Calculator!AL327</f>
        <v>-7</v>
      </c>
      <c r="L302" s="205">
        <f>Calculator!AA327</f>
        <v>50</v>
      </c>
      <c r="M302" s="205">
        <f>Calculator!AE327</f>
        <v>100</v>
      </c>
      <c r="N302" s="205">
        <f>Calculator!AI327</f>
        <v>200</v>
      </c>
      <c r="O302" s="205">
        <f>Calculator!AM327</f>
        <v>387</v>
      </c>
      <c r="S302" s="206">
        <f t="shared" si="9"/>
        <v>0.1</v>
      </c>
    </row>
    <row r="303" spans="2:19">
      <c r="B303" s="207">
        <f t="shared" ca="1" si="8"/>
        <v>43129</v>
      </c>
      <c r="C303" s="208">
        <v>288</v>
      </c>
      <c r="D303" s="209"/>
      <c r="E303" s="210">
        <f>Calculator!S328</f>
        <v>5.3815810276679851E-2</v>
      </c>
      <c r="F303" s="211">
        <f>Calculator!T328</f>
        <v>0.53159999999999985</v>
      </c>
      <c r="G303" s="212">
        <v>0</v>
      </c>
      <c r="H303" s="201">
        <f>Calculator!N328</f>
        <v>9.7019999999999857</v>
      </c>
      <c r="I303" s="202">
        <f>Calculator!AY328</f>
        <v>740</v>
      </c>
      <c r="J303" s="203">
        <f>Calculator!Y328+Calculator!AC328+Calculator!AG328+Calculator!AK328</f>
        <v>24</v>
      </c>
      <c r="K303" s="204">
        <f>Calculator!Z328+Calculator!AD328+Calculator!AH328+Calculator!AL328</f>
        <v>-21</v>
      </c>
      <c r="L303" s="205">
        <f>Calculator!AA328</f>
        <v>50</v>
      </c>
      <c r="M303" s="205">
        <f>Calculator!AE328</f>
        <v>100</v>
      </c>
      <c r="N303" s="205">
        <f>Calculator!AI328</f>
        <v>200</v>
      </c>
      <c r="O303" s="205">
        <f>Calculator!AM328</f>
        <v>390</v>
      </c>
      <c r="S303" s="206">
        <f t="shared" si="9"/>
        <v>0.1</v>
      </c>
    </row>
    <row r="304" spans="2:19">
      <c r="B304" s="207">
        <f t="shared" ca="1" si="8"/>
        <v>43130</v>
      </c>
      <c r="C304" s="208">
        <v>289</v>
      </c>
      <c r="D304" s="209"/>
      <c r="E304" s="210">
        <f>Calculator!S329</f>
        <v>5.40612648221344E-2</v>
      </c>
      <c r="F304" s="211">
        <f>Calculator!T329</f>
        <v>0.5360999999999998</v>
      </c>
      <c r="G304" s="212">
        <v>0</v>
      </c>
      <c r="H304" s="201">
        <f>Calculator!N329</f>
        <v>9.7727999999999859</v>
      </c>
      <c r="I304" s="202">
        <f>Calculator!AY329</f>
        <v>745</v>
      </c>
      <c r="J304" s="203">
        <f>Calculator!Y329+Calculator!AC329+Calculator!AG329+Calculator!AK329</f>
        <v>23</v>
      </c>
      <c r="K304" s="204">
        <f>Calculator!Z329+Calculator!AD329+Calculator!AH329+Calculator!AL329</f>
        <v>-18</v>
      </c>
      <c r="L304" s="205">
        <f>Calculator!AA329</f>
        <v>50</v>
      </c>
      <c r="M304" s="205">
        <f>Calculator!AE329</f>
        <v>100</v>
      </c>
      <c r="N304" s="205">
        <f>Calculator!AI329</f>
        <v>200</v>
      </c>
      <c r="O304" s="205">
        <f>Calculator!AM329</f>
        <v>395</v>
      </c>
      <c r="S304" s="206">
        <f t="shared" si="9"/>
        <v>0.1</v>
      </c>
    </row>
    <row r="305" spans="2:19">
      <c r="B305" s="207">
        <f t="shared" ca="1" si="8"/>
        <v>43131</v>
      </c>
      <c r="C305" s="208">
        <v>290</v>
      </c>
      <c r="D305" s="209"/>
      <c r="E305" s="210">
        <f>Calculator!S330</f>
        <v>5.4470355731225314E-2</v>
      </c>
      <c r="F305" s="211">
        <f>Calculator!T330</f>
        <v>0.5330999999999998</v>
      </c>
      <c r="G305" s="212">
        <v>0</v>
      </c>
      <c r="H305" s="201">
        <f>Calculator!N330</f>
        <v>9.8423999999999854</v>
      </c>
      <c r="I305" s="202">
        <f>Calculator!AY330</f>
        <v>748</v>
      </c>
      <c r="J305" s="203">
        <f>Calculator!Y330+Calculator!AC330+Calculator!AG330+Calculator!AK330</f>
        <v>23</v>
      </c>
      <c r="K305" s="204">
        <f>Calculator!Z330+Calculator!AD330+Calculator!AH330+Calculator!AL330</f>
        <v>-20</v>
      </c>
      <c r="L305" s="205">
        <f>Calculator!AA330</f>
        <v>50</v>
      </c>
      <c r="M305" s="205">
        <f>Calculator!AE330</f>
        <v>100</v>
      </c>
      <c r="N305" s="205">
        <f>Calculator!AI330</f>
        <v>200</v>
      </c>
      <c r="O305" s="205">
        <f>Calculator!AM330</f>
        <v>398</v>
      </c>
      <c r="S305" s="206">
        <f t="shared" si="9"/>
        <v>0.1</v>
      </c>
    </row>
    <row r="306" spans="2:19">
      <c r="B306" s="207">
        <f t="shared" ca="1" si="8"/>
        <v>43132</v>
      </c>
      <c r="C306" s="208">
        <v>291</v>
      </c>
      <c r="D306" s="209"/>
      <c r="E306" s="210">
        <f>Calculator!S331</f>
        <v>5.4715810276679863E-2</v>
      </c>
      <c r="F306" s="211">
        <f>Calculator!T331</f>
        <v>0.54479999999999984</v>
      </c>
      <c r="G306" s="212">
        <v>0</v>
      </c>
      <c r="H306" s="201">
        <f>Calculator!N331</f>
        <v>9.9167999999999861</v>
      </c>
      <c r="I306" s="202">
        <f>Calculator!AY331</f>
        <v>750</v>
      </c>
      <c r="J306" s="203">
        <f>Calculator!Y331+Calculator!AC331+Calculator!AG331+Calculator!AK331</f>
        <v>24</v>
      </c>
      <c r="K306" s="204">
        <f>Calculator!Z331+Calculator!AD331+Calculator!AH331+Calculator!AL331</f>
        <v>-22</v>
      </c>
      <c r="L306" s="205">
        <f>Calculator!AA331</f>
        <v>50</v>
      </c>
      <c r="M306" s="205">
        <f>Calculator!AE331</f>
        <v>100</v>
      </c>
      <c r="N306" s="205">
        <f>Calculator!AI331</f>
        <v>200</v>
      </c>
      <c r="O306" s="205">
        <f>Calculator!AM331</f>
        <v>400</v>
      </c>
      <c r="S306" s="206">
        <f t="shared" si="9"/>
        <v>0.1</v>
      </c>
    </row>
    <row r="307" spans="2:19">
      <c r="B307" s="207">
        <f t="shared" ca="1" si="8"/>
        <v>43133</v>
      </c>
      <c r="C307" s="208">
        <v>292</v>
      </c>
      <c r="D307" s="209"/>
      <c r="E307" s="210">
        <f>Calculator!S332</f>
        <v>5.4879446640316215E-2</v>
      </c>
      <c r="F307" s="211">
        <f>Calculator!T332</f>
        <v>0.53429999999999978</v>
      </c>
      <c r="G307" s="212">
        <v>0</v>
      </c>
      <c r="H307" s="201">
        <f>Calculator!N332</f>
        <v>9.9875999999999863</v>
      </c>
      <c r="I307" s="202">
        <f>Calculator!AY332</f>
        <v>752</v>
      </c>
      <c r="J307" s="203">
        <f>Calculator!Y332+Calculator!AC332+Calculator!AG332+Calculator!AK332</f>
        <v>23</v>
      </c>
      <c r="K307" s="204">
        <f>Calculator!Z332+Calculator!AD332+Calculator!AH332+Calculator!AL332</f>
        <v>-21</v>
      </c>
      <c r="L307" s="205">
        <f>Calculator!AA332</f>
        <v>50</v>
      </c>
      <c r="M307" s="205">
        <f>Calculator!AE332</f>
        <v>100</v>
      </c>
      <c r="N307" s="205">
        <f>Calculator!AI332</f>
        <v>200</v>
      </c>
      <c r="O307" s="205">
        <f>Calculator!AM332</f>
        <v>402</v>
      </c>
      <c r="S307" s="206">
        <f t="shared" si="9"/>
        <v>0.1</v>
      </c>
    </row>
    <row r="308" spans="2:19">
      <c r="B308" s="207">
        <f t="shared" ca="1" si="8"/>
        <v>43134</v>
      </c>
      <c r="C308" s="208">
        <v>293</v>
      </c>
      <c r="D308" s="209"/>
      <c r="E308" s="210">
        <f>Calculator!S333</f>
        <v>5.5043083003952581E-2</v>
      </c>
      <c r="F308" s="211">
        <f>Calculator!T333</f>
        <v>0.54959999999999976</v>
      </c>
      <c r="G308" s="212">
        <v>0</v>
      </c>
      <c r="H308" s="201">
        <f>Calculator!N333</f>
        <v>10.058399999999986</v>
      </c>
      <c r="I308" s="202">
        <f>Calculator!AY333</f>
        <v>754</v>
      </c>
      <c r="J308" s="203">
        <f>Calculator!Y333+Calculator!AC333+Calculator!AG333+Calculator!AK333</f>
        <v>23</v>
      </c>
      <c r="K308" s="204">
        <f>Calculator!Z333+Calculator!AD333+Calculator!AH333+Calculator!AL333</f>
        <v>-21</v>
      </c>
      <c r="L308" s="205">
        <f>Calculator!AA333</f>
        <v>50</v>
      </c>
      <c r="M308" s="205">
        <f>Calculator!AE333</f>
        <v>100</v>
      </c>
      <c r="N308" s="205">
        <f>Calculator!AI333</f>
        <v>200</v>
      </c>
      <c r="O308" s="205">
        <f>Calculator!AM333</f>
        <v>404</v>
      </c>
      <c r="S308" s="206">
        <f t="shared" si="9"/>
        <v>0.1</v>
      </c>
    </row>
    <row r="309" spans="2:19">
      <c r="B309" s="207">
        <f t="shared" ca="1" si="8"/>
        <v>43135</v>
      </c>
      <c r="C309" s="208">
        <v>294</v>
      </c>
      <c r="D309" s="209"/>
      <c r="E309" s="210">
        <f>Calculator!S334</f>
        <v>5.5206719367588947E-2</v>
      </c>
      <c r="F309" s="211">
        <f>Calculator!T334</f>
        <v>0.54269999999999974</v>
      </c>
      <c r="G309" s="212">
        <v>0</v>
      </c>
      <c r="H309" s="201">
        <f>Calculator!N334</f>
        <v>10.129199999999987</v>
      </c>
      <c r="I309" s="202">
        <f>Calculator!AY334</f>
        <v>753</v>
      </c>
      <c r="J309" s="203">
        <f>Calculator!Y334+Calculator!AC334+Calculator!AG334+Calculator!AK334</f>
        <v>23</v>
      </c>
      <c r="K309" s="204">
        <f>Calculator!Z334+Calculator!AD334+Calculator!AH334+Calculator!AL334</f>
        <v>-24</v>
      </c>
      <c r="L309" s="205">
        <f>Calculator!AA334</f>
        <v>50</v>
      </c>
      <c r="M309" s="205">
        <f>Calculator!AE334</f>
        <v>100</v>
      </c>
      <c r="N309" s="205">
        <f>Calculator!AI334</f>
        <v>200</v>
      </c>
      <c r="O309" s="205">
        <f>Calculator!AM334</f>
        <v>403</v>
      </c>
      <c r="S309" s="206">
        <f t="shared" si="9"/>
        <v>0.1</v>
      </c>
    </row>
    <row r="310" spans="2:19">
      <c r="B310" s="207">
        <f t="shared" ca="1" si="8"/>
        <v>43136</v>
      </c>
      <c r="C310" s="208">
        <v>295</v>
      </c>
      <c r="D310" s="209"/>
      <c r="E310" s="210">
        <f>Calculator!S335</f>
        <v>5.5124901185770764E-2</v>
      </c>
      <c r="F310" s="211">
        <f>Calculator!T335</f>
        <v>0.54689999999999972</v>
      </c>
      <c r="G310" s="212">
        <v>0</v>
      </c>
      <c r="H310" s="201">
        <f>Calculator!N335</f>
        <v>10.199999999999987</v>
      </c>
      <c r="I310" s="202">
        <f>Calculator!AY335</f>
        <v>753</v>
      </c>
      <c r="J310" s="203">
        <f>Calculator!Y335+Calculator!AC335+Calculator!AG335+Calculator!AK335</f>
        <v>23</v>
      </c>
      <c r="K310" s="204">
        <f>Calculator!Z335+Calculator!AD335+Calculator!AH335+Calculator!AL335</f>
        <v>-23</v>
      </c>
      <c r="L310" s="205">
        <f>Calculator!AA335</f>
        <v>50</v>
      </c>
      <c r="M310" s="205">
        <f>Calculator!AE335</f>
        <v>100</v>
      </c>
      <c r="N310" s="205">
        <f>Calculator!AI335</f>
        <v>200</v>
      </c>
      <c r="O310" s="205">
        <f>Calculator!AM335</f>
        <v>403</v>
      </c>
      <c r="S310" s="206">
        <f t="shared" si="9"/>
        <v>0.1</v>
      </c>
    </row>
    <row r="311" spans="2:19">
      <c r="B311" s="207">
        <f t="shared" ca="1" si="8"/>
        <v>43137</v>
      </c>
      <c r="C311" s="208">
        <v>296</v>
      </c>
      <c r="D311" s="209"/>
      <c r="E311" s="210">
        <f>Calculator!S336</f>
        <v>5.5124901185770764E-2</v>
      </c>
      <c r="F311" s="211">
        <f>Calculator!T336</f>
        <v>0.5510999999999997</v>
      </c>
      <c r="G311" s="212">
        <v>0</v>
      </c>
      <c r="H311" s="201">
        <f>Calculator!N336</f>
        <v>10.273199999999987</v>
      </c>
      <c r="I311" s="202">
        <f>Calculator!AY336</f>
        <v>753</v>
      </c>
      <c r="J311" s="203">
        <f>Calculator!Y336+Calculator!AC336+Calculator!AG336+Calculator!AK336</f>
        <v>24</v>
      </c>
      <c r="K311" s="204">
        <f>Calculator!Z336+Calculator!AD336+Calculator!AH336+Calculator!AL336</f>
        <v>-24</v>
      </c>
      <c r="L311" s="205">
        <f>Calculator!AA336</f>
        <v>50</v>
      </c>
      <c r="M311" s="205">
        <f>Calculator!AE336</f>
        <v>100</v>
      </c>
      <c r="N311" s="205">
        <f>Calculator!AI336</f>
        <v>200</v>
      </c>
      <c r="O311" s="205">
        <f>Calculator!AM336</f>
        <v>403</v>
      </c>
      <c r="S311" s="206">
        <f t="shared" si="9"/>
        <v>0.1</v>
      </c>
    </row>
    <row r="312" spans="2:19">
      <c r="B312" s="207">
        <f t="shared" ca="1" si="8"/>
        <v>43138</v>
      </c>
      <c r="C312" s="208">
        <v>297</v>
      </c>
      <c r="D312" s="209"/>
      <c r="E312" s="210">
        <f>Calculator!S337</f>
        <v>5.5124901185770764E-2</v>
      </c>
      <c r="F312" s="211">
        <f>Calculator!T337</f>
        <v>0.54329999999999967</v>
      </c>
      <c r="G312" s="212">
        <v>0</v>
      </c>
      <c r="H312" s="201">
        <f>Calculator!N337</f>
        <v>10.336799999999986</v>
      </c>
      <c r="I312" s="202">
        <f>Calculator!AY337</f>
        <v>754</v>
      </c>
      <c r="J312" s="203">
        <f>Calculator!Y337+Calculator!AC337+Calculator!AG337+Calculator!AK337</f>
        <v>19</v>
      </c>
      <c r="K312" s="204">
        <f>Calculator!Z337+Calculator!AD337+Calculator!AH337+Calculator!AL337</f>
        <v>-18</v>
      </c>
      <c r="L312" s="205">
        <f>Calculator!AA337</f>
        <v>50</v>
      </c>
      <c r="M312" s="205">
        <f>Calculator!AE337</f>
        <v>100</v>
      </c>
      <c r="N312" s="205">
        <f>Calculator!AI337</f>
        <v>200</v>
      </c>
      <c r="O312" s="205">
        <f>Calculator!AM337</f>
        <v>404</v>
      </c>
      <c r="S312" s="206">
        <f t="shared" si="9"/>
        <v>0.1</v>
      </c>
    </row>
    <row r="313" spans="2:19">
      <c r="B313" s="207">
        <f t="shared" ca="1" si="8"/>
        <v>43139</v>
      </c>
      <c r="C313" s="208">
        <v>298</v>
      </c>
      <c r="D313" s="209"/>
      <c r="E313" s="210">
        <f>Calculator!S338</f>
        <v>5.5206719367588947E-2</v>
      </c>
      <c r="F313" s="211">
        <f>Calculator!T338</f>
        <v>0.54839999999999978</v>
      </c>
      <c r="G313" s="212">
        <v>0</v>
      </c>
      <c r="H313" s="201">
        <f>Calculator!N338</f>
        <v>10.397999999999985</v>
      </c>
      <c r="I313" s="202">
        <f>Calculator!AY338</f>
        <v>757</v>
      </c>
      <c r="J313" s="203">
        <f>Calculator!Y338+Calculator!AC338+Calculator!AG338+Calculator!AK338</f>
        <v>17</v>
      </c>
      <c r="K313" s="204">
        <f>Calculator!Z338+Calculator!AD338+Calculator!AH338+Calculator!AL338</f>
        <v>-14</v>
      </c>
      <c r="L313" s="205">
        <f>Calculator!AA338</f>
        <v>50</v>
      </c>
      <c r="M313" s="205">
        <f>Calculator!AE338</f>
        <v>100</v>
      </c>
      <c r="N313" s="205">
        <f>Calculator!AI338</f>
        <v>200</v>
      </c>
      <c r="O313" s="205">
        <f>Calculator!AM338</f>
        <v>407</v>
      </c>
      <c r="S313" s="206">
        <f t="shared" si="9"/>
        <v>0.1</v>
      </c>
    </row>
    <row r="314" spans="2:19">
      <c r="B314" s="207">
        <f t="shared" ca="1" si="8"/>
        <v>43140</v>
      </c>
      <c r="C314" s="208">
        <v>299</v>
      </c>
      <c r="D314" s="209"/>
      <c r="E314" s="210">
        <f>Calculator!S339</f>
        <v>5.5452173913043495E-2</v>
      </c>
      <c r="F314" s="211">
        <f>Calculator!T339</f>
        <v>0.53219999999999978</v>
      </c>
      <c r="G314" s="212">
        <v>0</v>
      </c>
      <c r="H314" s="201">
        <f>Calculator!N339</f>
        <v>10.455599999999986</v>
      </c>
      <c r="I314" s="202">
        <f>Calculator!AY339</f>
        <v>760</v>
      </c>
      <c r="J314" s="203">
        <f>Calculator!Y339+Calculator!AC339+Calculator!AG339+Calculator!AK339</f>
        <v>16</v>
      </c>
      <c r="K314" s="204">
        <f>Calculator!Z339+Calculator!AD339+Calculator!AH339+Calculator!AL339</f>
        <v>-13</v>
      </c>
      <c r="L314" s="205">
        <f>Calculator!AA339</f>
        <v>50</v>
      </c>
      <c r="M314" s="205">
        <f>Calculator!AE339</f>
        <v>100</v>
      </c>
      <c r="N314" s="205">
        <f>Calculator!AI339</f>
        <v>200</v>
      </c>
      <c r="O314" s="205">
        <f>Calculator!AM339</f>
        <v>410</v>
      </c>
      <c r="S314" s="206">
        <f t="shared" si="9"/>
        <v>0.1</v>
      </c>
    </row>
    <row r="315" spans="2:19">
      <c r="B315" s="207">
        <f t="shared" ca="1" si="8"/>
        <v>43141</v>
      </c>
      <c r="C315" s="208">
        <v>300</v>
      </c>
      <c r="D315" s="209"/>
      <c r="E315" s="210">
        <f>Calculator!S340</f>
        <v>5.569762845849803E-2</v>
      </c>
      <c r="F315" s="211">
        <f>Calculator!T340</f>
        <v>0.55469999999999975</v>
      </c>
      <c r="G315" s="212">
        <v>0</v>
      </c>
      <c r="H315" s="201">
        <f>Calculator!N340</f>
        <v>10.516799999999986</v>
      </c>
      <c r="I315" s="202">
        <f>Calculator!AY340</f>
        <v>763</v>
      </c>
      <c r="J315" s="203">
        <f>Calculator!Y340+Calculator!AC340+Calculator!AG340+Calculator!AK340</f>
        <v>17</v>
      </c>
      <c r="K315" s="204">
        <f>Calculator!Z340+Calculator!AD340+Calculator!AH340+Calculator!AL340</f>
        <v>-14</v>
      </c>
      <c r="L315" s="205">
        <f>Calculator!AA340</f>
        <v>50</v>
      </c>
      <c r="M315" s="205">
        <f>Calculator!AE340</f>
        <v>100</v>
      </c>
      <c r="N315" s="205">
        <f>Calculator!AI340</f>
        <v>200</v>
      </c>
      <c r="O315" s="205">
        <f>Calculator!AM340</f>
        <v>413</v>
      </c>
      <c r="S315" s="206">
        <f t="shared" si="9"/>
        <v>0.1</v>
      </c>
    </row>
    <row r="316" spans="2:19">
      <c r="B316" s="207">
        <f t="shared" ca="1" si="8"/>
        <v>43142</v>
      </c>
      <c r="C316" s="208">
        <v>301</v>
      </c>
      <c r="D316" s="209"/>
      <c r="E316" s="210">
        <f>Calculator!S341</f>
        <v>5.5943083003952593E-2</v>
      </c>
      <c r="F316" s="211">
        <f>Calculator!T341</f>
        <v>0.54389999999999983</v>
      </c>
      <c r="G316" s="212">
        <v>0</v>
      </c>
      <c r="H316" s="201">
        <f>Calculator!N341</f>
        <v>10.577999999999985</v>
      </c>
      <c r="I316" s="202">
        <f>Calculator!AY341</f>
        <v>766</v>
      </c>
      <c r="J316" s="203">
        <f>Calculator!Y341+Calculator!AC341+Calculator!AG341+Calculator!AK341</f>
        <v>17</v>
      </c>
      <c r="K316" s="204">
        <f>Calculator!Z341+Calculator!AD341+Calculator!AH341+Calculator!AL341</f>
        <v>-14</v>
      </c>
      <c r="L316" s="205">
        <f>Calculator!AA341</f>
        <v>50</v>
      </c>
      <c r="M316" s="205">
        <f>Calculator!AE341</f>
        <v>100</v>
      </c>
      <c r="N316" s="205">
        <f>Calculator!AI341</f>
        <v>200</v>
      </c>
      <c r="O316" s="205">
        <f>Calculator!AM341</f>
        <v>416</v>
      </c>
      <c r="S316" s="206">
        <f t="shared" si="9"/>
        <v>0.1</v>
      </c>
    </row>
    <row r="317" spans="2:19">
      <c r="B317" s="207">
        <f t="shared" ca="1" si="8"/>
        <v>43143</v>
      </c>
      <c r="C317" s="208">
        <v>302</v>
      </c>
      <c r="D317" s="209"/>
      <c r="E317" s="210">
        <f>Calculator!S342</f>
        <v>5.6188537549407142E-2</v>
      </c>
      <c r="F317" s="211">
        <f>Calculator!T342</f>
        <v>0.53579999999999983</v>
      </c>
      <c r="G317" s="212">
        <v>0</v>
      </c>
      <c r="H317" s="201">
        <f>Calculator!N342</f>
        <v>10.635599999999986</v>
      </c>
      <c r="I317" s="202">
        <f>Calculator!AY342</f>
        <v>766</v>
      </c>
      <c r="J317" s="203">
        <f>Calculator!Y342+Calculator!AC342+Calculator!AG342+Calculator!AK342</f>
        <v>16</v>
      </c>
      <c r="K317" s="204">
        <f>Calculator!Z342+Calculator!AD342+Calculator!AH342+Calculator!AL342</f>
        <v>-16</v>
      </c>
      <c r="L317" s="205">
        <f>Calculator!AA342</f>
        <v>50</v>
      </c>
      <c r="M317" s="205">
        <f>Calculator!AE342</f>
        <v>100</v>
      </c>
      <c r="N317" s="205">
        <f>Calculator!AI342</f>
        <v>200</v>
      </c>
      <c r="O317" s="205">
        <f>Calculator!AM342</f>
        <v>416</v>
      </c>
      <c r="S317" s="206">
        <f t="shared" si="9"/>
        <v>0.1</v>
      </c>
    </row>
    <row r="318" spans="2:19">
      <c r="B318" s="207">
        <f t="shared" ca="1" si="8"/>
        <v>43144</v>
      </c>
      <c r="C318" s="208">
        <v>303</v>
      </c>
      <c r="D318" s="209"/>
      <c r="E318" s="210">
        <f>Calculator!S343</f>
        <v>5.6188537549407142E-2</v>
      </c>
      <c r="F318" s="211">
        <f>Calculator!T343</f>
        <v>0.56369999999999987</v>
      </c>
      <c r="G318" s="212">
        <v>0</v>
      </c>
      <c r="H318" s="201">
        <f>Calculator!N343</f>
        <v>10.696799999999985</v>
      </c>
      <c r="I318" s="202">
        <f>Calculator!AY343</f>
        <v>769</v>
      </c>
      <c r="J318" s="203">
        <f>Calculator!Y343+Calculator!AC343+Calculator!AG343+Calculator!AK343</f>
        <v>17</v>
      </c>
      <c r="K318" s="204">
        <f>Calculator!Z343+Calculator!AD343+Calculator!AH343+Calculator!AL343</f>
        <v>-14</v>
      </c>
      <c r="L318" s="205">
        <f>Calculator!AA343</f>
        <v>50</v>
      </c>
      <c r="M318" s="205">
        <f>Calculator!AE343</f>
        <v>100</v>
      </c>
      <c r="N318" s="205">
        <f>Calculator!AI343</f>
        <v>200</v>
      </c>
      <c r="O318" s="205">
        <f>Calculator!AM343</f>
        <v>419</v>
      </c>
      <c r="S318" s="206">
        <f t="shared" si="9"/>
        <v>0.1</v>
      </c>
    </row>
    <row r="319" spans="2:19">
      <c r="B319" s="207">
        <f t="shared" ca="1" si="8"/>
        <v>43145</v>
      </c>
      <c r="C319" s="208">
        <v>304</v>
      </c>
      <c r="D319" s="209"/>
      <c r="E319" s="210">
        <f>Calculator!S344</f>
        <v>5.6433992094861676E-2</v>
      </c>
      <c r="F319" s="211">
        <f>Calculator!T344</f>
        <v>0.5462999999999999</v>
      </c>
      <c r="G319" s="212">
        <v>0</v>
      </c>
      <c r="H319" s="201">
        <f>Calculator!N344</f>
        <v>10.754399999999986</v>
      </c>
      <c r="I319" s="202">
        <f>Calculator!AY344</f>
        <v>773</v>
      </c>
      <c r="J319" s="203">
        <f>Calculator!Y344+Calculator!AC344+Calculator!AG344+Calculator!AK344</f>
        <v>16</v>
      </c>
      <c r="K319" s="204">
        <f>Calculator!Z344+Calculator!AD344+Calculator!AH344+Calculator!AL344</f>
        <v>-12</v>
      </c>
      <c r="L319" s="205">
        <f>Calculator!AA344</f>
        <v>50</v>
      </c>
      <c r="M319" s="205">
        <f>Calculator!AE344</f>
        <v>100</v>
      </c>
      <c r="N319" s="205">
        <f>Calculator!AI344</f>
        <v>200</v>
      </c>
      <c r="O319" s="205">
        <f>Calculator!AM344</f>
        <v>423</v>
      </c>
      <c r="S319" s="206">
        <f t="shared" si="9"/>
        <v>0.1</v>
      </c>
    </row>
    <row r="320" spans="2:19">
      <c r="B320" s="207">
        <f t="shared" ca="1" si="8"/>
        <v>43146</v>
      </c>
      <c r="C320" s="208">
        <v>305</v>
      </c>
      <c r="D320" s="209"/>
      <c r="E320" s="210">
        <f>Calculator!S345</f>
        <v>5.6761264822134408E-2</v>
      </c>
      <c r="F320" s="211">
        <f>Calculator!T345</f>
        <v>0.55649999999999999</v>
      </c>
      <c r="G320" s="212">
        <v>0</v>
      </c>
      <c r="H320" s="201">
        <f>Calculator!N345</f>
        <v>10.811999999999987</v>
      </c>
      <c r="I320" s="202">
        <f>Calculator!AY345</f>
        <v>775</v>
      </c>
      <c r="J320" s="203">
        <f>Calculator!Y345+Calculator!AC345+Calculator!AG345+Calculator!AK345</f>
        <v>16</v>
      </c>
      <c r="K320" s="204">
        <f>Calculator!Z345+Calculator!AD345+Calculator!AH345+Calculator!AL345</f>
        <v>-14</v>
      </c>
      <c r="L320" s="205">
        <f>Calculator!AA345</f>
        <v>50</v>
      </c>
      <c r="M320" s="205">
        <f>Calculator!AE345</f>
        <v>100</v>
      </c>
      <c r="N320" s="205">
        <f>Calculator!AI345</f>
        <v>200</v>
      </c>
      <c r="O320" s="205">
        <f>Calculator!AM345</f>
        <v>425</v>
      </c>
      <c r="S320" s="206">
        <f t="shared" si="9"/>
        <v>0.1</v>
      </c>
    </row>
    <row r="321" spans="2:19">
      <c r="B321" s="207">
        <f t="shared" ca="1" si="8"/>
        <v>43147</v>
      </c>
      <c r="C321" s="208">
        <v>306</v>
      </c>
      <c r="D321" s="209"/>
      <c r="E321" s="210">
        <f>Calculator!S346</f>
        <v>5.6924901185770774E-2</v>
      </c>
      <c r="F321" s="211">
        <f>Calculator!T346</f>
        <v>0.56850000000000012</v>
      </c>
      <c r="G321" s="212">
        <v>0</v>
      </c>
      <c r="H321" s="201">
        <f>Calculator!N346</f>
        <v>10.873199999999986</v>
      </c>
      <c r="I321" s="202">
        <f>Calculator!AY346</f>
        <v>779</v>
      </c>
      <c r="J321" s="203">
        <f>Calculator!Y346+Calculator!AC346+Calculator!AG346+Calculator!AK346</f>
        <v>17</v>
      </c>
      <c r="K321" s="204">
        <f>Calculator!Z346+Calculator!AD346+Calculator!AH346+Calculator!AL346</f>
        <v>-13</v>
      </c>
      <c r="L321" s="205">
        <f>Calculator!AA346</f>
        <v>50</v>
      </c>
      <c r="M321" s="205">
        <f>Calculator!AE346</f>
        <v>100</v>
      </c>
      <c r="N321" s="205">
        <f>Calculator!AI346</f>
        <v>200</v>
      </c>
      <c r="O321" s="205">
        <f>Calculator!AM346</f>
        <v>429</v>
      </c>
      <c r="S321" s="206">
        <f t="shared" si="9"/>
        <v>0.1</v>
      </c>
    </row>
    <row r="322" spans="2:19">
      <c r="B322" s="207">
        <f t="shared" ca="1" si="8"/>
        <v>43148</v>
      </c>
      <c r="C322" s="208">
        <v>307</v>
      </c>
      <c r="D322" s="209"/>
      <c r="E322" s="210">
        <f>Calculator!S347</f>
        <v>5.7252173913043491E-2</v>
      </c>
      <c r="F322" s="211">
        <f>Calculator!T347</f>
        <v>0.56010000000000015</v>
      </c>
      <c r="G322" s="212">
        <v>0</v>
      </c>
      <c r="H322" s="201">
        <f>Calculator!N347</f>
        <v>10.930799999999987</v>
      </c>
      <c r="I322" s="202">
        <f>Calculator!AY347</f>
        <v>782</v>
      </c>
      <c r="J322" s="203">
        <f>Calculator!Y347+Calculator!AC347+Calculator!AG347+Calculator!AK347</f>
        <v>16</v>
      </c>
      <c r="K322" s="204">
        <f>Calculator!Z347+Calculator!AD347+Calculator!AH347+Calculator!AL347</f>
        <v>-13</v>
      </c>
      <c r="L322" s="205">
        <f>Calculator!AA347</f>
        <v>50</v>
      </c>
      <c r="M322" s="205">
        <f>Calculator!AE347</f>
        <v>100</v>
      </c>
      <c r="N322" s="205">
        <f>Calculator!AI347</f>
        <v>200</v>
      </c>
      <c r="O322" s="205">
        <f>Calculator!AM347</f>
        <v>432</v>
      </c>
      <c r="S322" s="206">
        <f t="shared" si="9"/>
        <v>0.1</v>
      </c>
    </row>
    <row r="323" spans="2:19">
      <c r="B323" s="207">
        <f t="shared" ca="1" si="8"/>
        <v>43149</v>
      </c>
      <c r="C323" s="208">
        <v>308</v>
      </c>
      <c r="D323" s="209"/>
      <c r="E323" s="210">
        <f>Calculator!S348</f>
        <v>5.749762845849804E-2</v>
      </c>
      <c r="F323" s="211">
        <f>Calculator!T348</f>
        <v>0.57840000000000025</v>
      </c>
      <c r="G323" s="212">
        <v>0</v>
      </c>
      <c r="H323" s="201">
        <f>Calculator!N348</f>
        <v>10.991999999999987</v>
      </c>
      <c r="I323" s="202">
        <f>Calculator!AY348</f>
        <v>784</v>
      </c>
      <c r="J323" s="203">
        <f>Calculator!Y348+Calculator!AC348+Calculator!AG348+Calculator!AK348</f>
        <v>17</v>
      </c>
      <c r="K323" s="204">
        <f>Calculator!Z348+Calculator!AD348+Calculator!AH348+Calculator!AL348</f>
        <v>-15</v>
      </c>
      <c r="L323" s="205">
        <f>Calculator!AA348</f>
        <v>50</v>
      </c>
      <c r="M323" s="205">
        <f>Calculator!AE348</f>
        <v>100</v>
      </c>
      <c r="N323" s="205">
        <f>Calculator!AI348</f>
        <v>200</v>
      </c>
      <c r="O323" s="205">
        <f>Calculator!AM348</f>
        <v>434</v>
      </c>
      <c r="S323" s="206">
        <f t="shared" si="9"/>
        <v>0.1</v>
      </c>
    </row>
    <row r="324" spans="2:19">
      <c r="B324" s="207">
        <f t="shared" ca="1" si="8"/>
        <v>43150</v>
      </c>
      <c r="C324" s="208">
        <v>309</v>
      </c>
      <c r="D324" s="209"/>
      <c r="E324" s="210">
        <f>Calculator!S349</f>
        <v>5.7661264822134406E-2</v>
      </c>
      <c r="F324" s="211">
        <f>Calculator!T349</f>
        <v>0.57450000000000034</v>
      </c>
      <c r="G324" s="212">
        <v>0</v>
      </c>
      <c r="H324" s="201">
        <f>Calculator!N349</f>
        <v>11.053199999999986</v>
      </c>
      <c r="I324" s="202">
        <f>Calculator!AY349</f>
        <v>787</v>
      </c>
      <c r="J324" s="203">
        <f>Calculator!Y349+Calculator!AC349+Calculator!AG349+Calculator!AK349</f>
        <v>17</v>
      </c>
      <c r="K324" s="204">
        <f>Calculator!Z349+Calculator!AD349+Calculator!AH349+Calculator!AL349</f>
        <v>-14</v>
      </c>
      <c r="L324" s="205">
        <f>Calculator!AA349</f>
        <v>50</v>
      </c>
      <c r="M324" s="205">
        <f>Calculator!AE349</f>
        <v>100</v>
      </c>
      <c r="N324" s="205">
        <f>Calculator!AI349</f>
        <v>200</v>
      </c>
      <c r="O324" s="205">
        <f>Calculator!AM349</f>
        <v>437</v>
      </c>
      <c r="S324" s="206">
        <f t="shared" si="9"/>
        <v>0.1</v>
      </c>
    </row>
    <row r="325" spans="2:19">
      <c r="B325" s="207">
        <f t="shared" ca="1" si="8"/>
        <v>43151</v>
      </c>
      <c r="C325" s="208">
        <v>310</v>
      </c>
      <c r="D325" s="209"/>
      <c r="E325" s="210">
        <f>Calculator!S350</f>
        <v>5.7906719367588955E-2</v>
      </c>
      <c r="F325" s="211">
        <f>Calculator!T350</f>
        <v>0.57330000000000036</v>
      </c>
      <c r="G325" s="212">
        <v>0</v>
      </c>
      <c r="H325" s="201">
        <f>Calculator!N350</f>
        <v>11.114399999999986</v>
      </c>
      <c r="I325" s="202">
        <f>Calculator!AY350</f>
        <v>792</v>
      </c>
      <c r="J325" s="203">
        <f>Calculator!Y350+Calculator!AC350+Calculator!AG350+Calculator!AK350</f>
        <v>17</v>
      </c>
      <c r="K325" s="204">
        <f>Calculator!Z350+Calculator!AD350+Calculator!AH350+Calculator!AL350</f>
        <v>-12</v>
      </c>
      <c r="L325" s="205">
        <f>Calculator!AA350</f>
        <v>50</v>
      </c>
      <c r="M325" s="205">
        <f>Calculator!AE350</f>
        <v>100</v>
      </c>
      <c r="N325" s="205">
        <f>Calculator!AI350</f>
        <v>200</v>
      </c>
      <c r="O325" s="205">
        <f>Calculator!AM350</f>
        <v>442</v>
      </c>
      <c r="S325" s="206">
        <f t="shared" si="9"/>
        <v>0.1</v>
      </c>
    </row>
    <row r="326" spans="2:19">
      <c r="B326" s="207">
        <f t="shared" ca="1" si="8"/>
        <v>43152</v>
      </c>
      <c r="C326" s="208">
        <v>311</v>
      </c>
      <c r="D326" s="209"/>
      <c r="E326" s="210">
        <f>Calculator!S351</f>
        <v>5.8315810276679855E-2</v>
      </c>
      <c r="F326" s="211">
        <f>Calculator!T351</f>
        <v>0.56460000000000043</v>
      </c>
      <c r="G326" s="212">
        <v>0</v>
      </c>
      <c r="H326" s="201">
        <f>Calculator!N351</f>
        <v>11.175599999999985</v>
      </c>
      <c r="I326" s="202">
        <f>Calculator!AY351</f>
        <v>795</v>
      </c>
      <c r="J326" s="203">
        <f>Calculator!Y351+Calculator!AC351+Calculator!AG351+Calculator!AK351</f>
        <v>17</v>
      </c>
      <c r="K326" s="204">
        <f>Calculator!Z351+Calculator!AD351+Calculator!AH351+Calculator!AL351</f>
        <v>-14</v>
      </c>
      <c r="L326" s="205">
        <f>Calculator!AA351</f>
        <v>50</v>
      </c>
      <c r="M326" s="205">
        <f>Calculator!AE351</f>
        <v>100</v>
      </c>
      <c r="N326" s="205">
        <f>Calculator!AI351</f>
        <v>200</v>
      </c>
      <c r="O326" s="205">
        <f>Calculator!AM351</f>
        <v>445</v>
      </c>
      <c r="S326" s="206">
        <f t="shared" si="9"/>
        <v>0.1</v>
      </c>
    </row>
    <row r="327" spans="2:19">
      <c r="B327" s="207">
        <f t="shared" ca="1" si="8"/>
        <v>43153</v>
      </c>
      <c r="C327" s="208">
        <v>312</v>
      </c>
      <c r="D327" s="209"/>
      <c r="E327" s="210">
        <f>Calculator!S352</f>
        <v>5.8561264822134404E-2</v>
      </c>
      <c r="F327" s="211">
        <f>Calculator!T352</f>
        <v>0.57060000000000055</v>
      </c>
      <c r="G327" s="212">
        <v>0</v>
      </c>
      <c r="H327" s="201">
        <f>Calculator!N352</f>
        <v>11.236799999999985</v>
      </c>
      <c r="I327" s="202">
        <f>Calculator!AY352</f>
        <v>797</v>
      </c>
      <c r="J327" s="203">
        <f>Calculator!Y352+Calculator!AC352+Calculator!AG352+Calculator!AK352</f>
        <v>17</v>
      </c>
      <c r="K327" s="204">
        <f>Calculator!Z352+Calculator!AD352+Calculator!AH352+Calculator!AL352</f>
        <v>-15</v>
      </c>
      <c r="L327" s="205">
        <f>Calculator!AA352</f>
        <v>50</v>
      </c>
      <c r="M327" s="205">
        <f>Calculator!AE352</f>
        <v>100</v>
      </c>
      <c r="N327" s="205">
        <f>Calculator!AI352</f>
        <v>200</v>
      </c>
      <c r="O327" s="205">
        <f>Calculator!AM352</f>
        <v>447</v>
      </c>
      <c r="S327" s="206">
        <f t="shared" si="9"/>
        <v>0.1</v>
      </c>
    </row>
    <row r="328" spans="2:19">
      <c r="B328" s="207">
        <f t="shared" ca="1" si="8"/>
        <v>43154</v>
      </c>
      <c r="C328" s="208">
        <v>313</v>
      </c>
      <c r="D328" s="209"/>
      <c r="E328" s="210">
        <f>Calculator!S353</f>
        <v>5.872490118577077E-2</v>
      </c>
      <c r="F328" s="211">
        <f>Calculator!T353</f>
        <v>0.59040000000000048</v>
      </c>
      <c r="G328" s="212">
        <v>0</v>
      </c>
      <c r="H328" s="201">
        <f>Calculator!N353</f>
        <v>11.301599999999985</v>
      </c>
      <c r="I328" s="202">
        <f>Calculator!AY353</f>
        <v>801</v>
      </c>
      <c r="J328" s="203">
        <f>Calculator!Y353+Calculator!AC353+Calculator!AG353+Calculator!AK353</f>
        <v>18</v>
      </c>
      <c r="K328" s="204">
        <f>Calculator!Z353+Calculator!AD353+Calculator!AH353+Calculator!AL353</f>
        <v>-14</v>
      </c>
      <c r="L328" s="205">
        <f>Calculator!AA353</f>
        <v>50</v>
      </c>
      <c r="M328" s="205">
        <f>Calculator!AE353</f>
        <v>100</v>
      </c>
      <c r="N328" s="205">
        <f>Calculator!AI353</f>
        <v>200</v>
      </c>
      <c r="O328" s="205">
        <f>Calculator!AM353</f>
        <v>451</v>
      </c>
      <c r="S328" s="206">
        <f t="shared" si="9"/>
        <v>0.1</v>
      </c>
    </row>
    <row r="329" spans="2:19">
      <c r="B329" s="207">
        <f t="shared" ca="1" si="8"/>
        <v>43155</v>
      </c>
      <c r="C329" s="208">
        <v>314</v>
      </c>
      <c r="D329" s="209"/>
      <c r="E329" s="210">
        <f>Calculator!S354</f>
        <v>5.9052173913043501E-2</v>
      </c>
      <c r="F329" s="211">
        <f>Calculator!T354</f>
        <v>0.56580000000000041</v>
      </c>
      <c r="G329" s="212">
        <v>0</v>
      </c>
      <c r="H329" s="201">
        <f>Calculator!N354</f>
        <v>11.362799999999984</v>
      </c>
      <c r="I329" s="202">
        <f>Calculator!AY354</f>
        <v>805</v>
      </c>
      <c r="J329" s="203">
        <f>Calculator!Y354+Calculator!AC354+Calculator!AG354+Calculator!AK354</f>
        <v>17</v>
      </c>
      <c r="K329" s="204">
        <f>Calculator!Z354+Calculator!AD354+Calculator!AH354+Calculator!AL354</f>
        <v>-13</v>
      </c>
      <c r="L329" s="205">
        <f>Calculator!AA354</f>
        <v>50</v>
      </c>
      <c r="M329" s="205">
        <f>Calculator!AE354</f>
        <v>100</v>
      </c>
      <c r="N329" s="205">
        <f>Calculator!AI354</f>
        <v>200</v>
      </c>
      <c r="O329" s="205">
        <f>Calculator!AM354</f>
        <v>455</v>
      </c>
      <c r="S329" s="206">
        <f t="shared" si="9"/>
        <v>0.1</v>
      </c>
    </row>
    <row r="330" spans="2:19">
      <c r="B330" s="207">
        <f t="shared" ca="1" si="8"/>
        <v>43156</v>
      </c>
      <c r="C330" s="208">
        <v>315</v>
      </c>
      <c r="D330" s="209"/>
      <c r="E330" s="210">
        <f>Calculator!S355</f>
        <v>5.9379446640316233E-2</v>
      </c>
      <c r="F330" s="211">
        <f>Calculator!T355</f>
        <v>0.58080000000000043</v>
      </c>
      <c r="G330" s="212">
        <v>0</v>
      </c>
      <c r="H330" s="201">
        <f>Calculator!N355</f>
        <v>11.427599999999984</v>
      </c>
      <c r="I330" s="202">
        <f>Calculator!AY355</f>
        <v>807</v>
      </c>
      <c r="J330" s="203">
        <f>Calculator!Y355+Calculator!AC355+Calculator!AG355+Calculator!AK355</f>
        <v>18</v>
      </c>
      <c r="K330" s="204">
        <f>Calculator!Z355+Calculator!AD355+Calculator!AH355+Calculator!AL355</f>
        <v>-16</v>
      </c>
      <c r="L330" s="205">
        <f>Calculator!AA355</f>
        <v>50</v>
      </c>
      <c r="M330" s="205">
        <f>Calculator!AE355</f>
        <v>100</v>
      </c>
      <c r="N330" s="205">
        <f>Calculator!AI355</f>
        <v>200</v>
      </c>
      <c r="O330" s="205">
        <f>Calculator!AM355</f>
        <v>457</v>
      </c>
      <c r="S330" s="206">
        <f t="shared" si="9"/>
        <v>0.1</v>
      </c>
    </row>
    <row r="331" spans="2:19">
      <c r="B331" s="207">
        <f t="shared" ca="1" si="8"/>
        <v>43157</v>
      </c>
      <c r="C331" s="208">
        <v>316</v>
      </c>
      <c r="D331" s="209"/>
      <c r="E331" s="210">
        <f>Calculator!S356</f>
        <v>5.9543083003952585E-2</v>
      </c>
      <c r="F331" s="211">
        <f>Calculator!T356</f>
        <v>0.57360000000000044</v>
      </c>
      <c r="G331" s="212">
        <v>0</v>
      </c>
      <c r="H331" s="201">
        <f>Calculator!N356</f>
        <v>11.488799999999983</v>
      </c>
      <c r="I331" s="202">
        <f>Calculator!AY356</f>
        <v>810</v>
      </c>
      <c r="J331" s="203">
        <f>Calculator!Y356+Calculator!AC356+Calculator!AG356+Calculator!AK356</f>
        <v>17</v>
      </c>
      <c r="K331" s="204">
        <f>Calculator!Z356+Calculator!AD356+Calculator!AH356+Calculator!AL356</f>
        <v>-14</v>
      </c>
      <c r="L331" s="205">
        <f>Calculator!AA356</f>
        <v>50</v>
      </c>
      <c r="M331" s="205">
        <f>Calculator!AE356</f>
        <v>100</v>
      </c>
      <c r="N331" s="205">
        <f>Calculator!AI356</f>
        <v>200</v>
      </c>
      <c r="O331" s="205">
        <f>Calculator!AM356</f>
        <v>460</v>
      </c>
      <c r="S331" s="206">
        <f t="shared" si="9"/>
        <v>0.1</v>
      </c>
    </row>
    <row r="332" spans="2:19">
      <c r="B332" s="207">
        <f t="shared" ca="1" si="8"/>
        <v>43158</v>
      </c>
      <c r="C332" s="208">
        <v>317</v>
      </c>
      <c r="D332" s="209"/>
      <c r="E332" s="210">
        <f>Calculator!S357</f>
        <v>5.9788537549407134E-2</v>
      </c>
      <c r="F332" s="211">
        <f>Calculator!T357</f>
        <v>0.60510000000000042</v>
      </c>
      <c r="G332" s="212">
        <v>0</v>
      </c>
      <c r="H332" s="201">
        <f>Calculator!N357</f>
        <v>11.553599999999983</v>
      </c>
      <c r="I332" s="202">
        <f>Calculator!AY357</f>
        <v>814</v>
      </c>
      <c r="J332" s="203">
        <f>Calculator!Y357+Calculator!AC357+Calculator!AG357+Calculator!AK357</f>
        <v>18</v>
      </c>
      <c r="K332" s="204">
        <f>Calculator!Z357+Calculator!AD357+Calculator!AH357+Calculator!AL357</f>
        <v>-14</v>
      </c>
      <c r="L332" s="205">
        <f>Calculator!AA357</f>
        <v>50</v>
      </c>
      <c r="M332" s="205">
        <f>Calculator!AE357</f>
        <v>100</v>
      </c>
      <c r="N332" s="205">
        <f>Calculator!AI357</f>
        <v>200</v>
      </c>
      <c r="O332" s="205">
        <f>Calculator!AM357</f>
        <v>464</v>
      </c>
      <c r="S332" s="206">
        <f t="shared" si="9"/>
        <v>0.1</v>
      </c>
    </row>
    <row r="333" spans="2:19">
      <c r="B333" s="207">
        <f t="shared" ca="1" si="8"/>
        <v>43159</v>
      </c>
      <c r="C333" s="208">
        <v>318</v>
      </c>
      <c r="D333" s="209"/>
      <c r="E333" s="210">
        <f>Calculator!S358</f>
        <v>6.0115810276679851E-2</v>
      </c>
      <c r="F333" s="211">
        <f>Calculator!T358</f>
        <v>0.59220000000000039</v>
      </c>
      <c r="G333" s="212">
        <v>0</v>
      </c>
      <c r="H333" s="201">
        <f>Calculator!N358</f>
        <v>11.618399999999983</v>
      </c>
      <c r="I333" s="202">
        <f>Calculator!AY358</f>
        <v>818</v>
      </c>
      <c r="J333" s="203">
        <f>Calculator!Y358+Calculator!AC358+Calculator!AG358+Calculator!AK358</f>
        <v>18</v>
      </c>
      <c r="K333" s="204">
        <f>Calculator!Z358+Calculator!AD358+Calculator!AH358+Calculator!AL358</f>
        <v>-14</v>
      </c>
      <c r="L333" s="205">
        <f>Calculator!AA358</f>
        <v>50</v>
      </c>
      <c r="M333" s="205">
        <f>Calculator!AE358</f>
        <v>100</v>
      </c>
      <c r="N333" s="205">
        <f>Calculator!AI358</f>
        <v>200</v>
      </c>
      <c r="O333" s="205">
        <f>Calculator!AM358</f>
        <v>468</v>
      </c>
      <c r="S333" s="206">
        <f t="shared" si="9"/>
        <v>0.1</v>
      </c>
    </row>
    <row r="334" spans="2:19">
      <c r="B334" s="207">
        <f t="shared" ca="1" si="8"/>
        <v>43160</v>
      </c>
      <c r="C334" s="208">
        <v>319</v>
      </c>
      <c r="D334" s="209"/>
      <c r="E334" s="210">
        <f>Calculator!S359</f>
        <v>6.0443083003952583E-2</v>
      </c>
      <c r="F334" s="211">
        <f>Calculator!T359</f>
        <v>0.59490000000000043</v>
      </c>
      <c r="G334" s="212">
        <v>0</v>
      </c>
      <c r="H334" s="201">
        <f>Calculator!N359</f>
        <v>11.683199999999983</v>
      </c>
      <c r="I334" s="202">
        <f>Calculator!AY359</f>
        <v>820</v>
      </c>
      <c r="J334" s="203">
        <f>Calculator!Y359+Calculator!AC359+Calculator!AG359+Calculator!AK359</f>
        <v>18</v>
      </c>
      <c r="K334" s="204">
        <f>Calculator!Z359+Calculator!AD359+Calculator!AH359+Calculator!AL359</f>
        <v>-16</v>
      </c>
      <c r="L334" s="205">
        <f>Calculator!AA359</f>
        <v>50</v>
      </c>
      <c r="M334" s="205">
        <f>Calculator!AE359</f>
        <v>100</v>
      </c>
      <c r="N334" s="205">
        <f>Calculator!AI359</f>
        <v>200</v>
      </c>
      <c r="O334" s="205">
        <f>Calculator!AM359</f>
        <v>470</v>
      </c>
      <c r="S334" s="206">
        <f t="shared" si="9"/>
        <v>0.1</v>
      </c>
    </row>
    <row r="335" spans="2:19">
      <c r="B335" s="207">
        <f t="shared" ca="1" si="8"/>
        <v>43161</v>
      </c>
      <c r="C335" s="208">
        <v>320</v>
      </c>
      <c r="D335" s="209"/>
      <c r="E335" s="210">
        <f>Calculator!S360</f>
        <v>6.0606719367588949E-2</v>
      </c>
      <c r="F335" s="211">
        <f>Calculator!T360</f>
        <v>0.59940000000000049</v>
      </c>
      <c r="G335" s="212">
        <v>0</v>
      </c>
      <c r="H335" s="201">
        <f>Calculator!N360</f>
        <v>11.747999999999983</v>
      </c>
      <c r="I335" s="202">
        <f>Calculator!AY360</f>
        <v>822</v>
      </c>
      <c r="J335" s="203">
        <f>Calculator!Y360+Calculator!AC360+Calculator!AG360+Calculator!AK360</f>
        <v>18</v>
      </c>
      <c r="K335" s="204">
        <f>Calculator!Z360+Calculator!AD360+Calculator!AH360+Calculator!AL360</f>
        <v>-16</v>
      </c>
      <c r="L335" s="205">
        <f>Calculator!AA360</f>
        <v>50</v>
      </c>
      <c r="M335" s="205">
        <f>Calculator!AE360</f>
        <v>100</v>
      </c>
      <c r="N335" s="205">
        <f>Calculator!AI360</f>
        <v>200</v>
      </c>
      <c r="O335" s="205">
        <f>Calculator!AM360</f>
        <v>472</v>
      </c>
      <c r="S335" s="206">
        <f t="shared" si="9"/>
        <v>0.1</v>
      </c>
    </row>
    <row r="336" spans="2:19">
      <c r="B336" s="207">
        <f t="shared" ca="1" si="8"/>
        <v>43162</v>
      </c>
      <c r="C336" s="208">
        <v>321</v>
      </c>
      <c r="D336" s="209"/>
      <c r="E336" s="210">
        <f>Calculator!S361</f>
        <v>6.0770355731225315E-2</v>
      </c>
      <c r="F336" s="211">
        <f>Calculator!T361</f>
        <v>0.61770000000000036</v>
      </c>
      <c r="G336" s="212">
        <v>0</v>
      </c>
      <c r="H336" s="201">
        <f>Calculator!N361</f>
        <v>11.812799999999983</v>
      </c>
      <c r="I336" s="202">
        <f>Calculator!AY361</f>
        <v>826</v>
      </c>
      <c r="J336" s="203">
        <f>Calculator!Y361+Calculator!AC361+Calculator!AG361+Calculator!AK361</f>
        <v>18</v>
      </c>
      <c r="K336" s="204">
        <f>Calculator!Z361+Calculator!AD361+Calculator!AH361+Calculator!AL361</f>
        <v>-14</v>
      </c>
      <c r="L336" s="205">
        <f>Calculator!AA361</f>
        <v>50</v>
      </c>
      <c r="M336" s="205">
        <f>Calculator!AE361</f>
        <v>100</v>
      </c>
      <c r="N336" s="205">
        <f>Calculator!AI361</f>
        <v>200</v>
      </c>
      <c r="O336" s="205">
        <f>Calculator!AM361</f>
        <v>476</v>
      </c>
      <c r="S336" s="206">
        <f t="shared" si="9"/>
        <v>0.1</v>
      </c>
    </row>
    <row r="337" spans="2:19">
      <c r="B337" s="207">
        <f t="shared" ref="B337:B381" ca="1" si="10">B336+1</f>
        <v>43163</v>
      </c>
      <c r="C337" s="208">
        <v>322</v>
      </c>
      <c r="D337" s="209"/>
      <c r="E337" s="210">
        <f>Calculator!S362</f>
        <v>6.1097628458498046E-2</v>
      </c>
      <c r="F337" s="211">
        <f>Calculator!T362</f>
        <v>0.61560000000000037</v>
      </c>
      <c r="G337" s="212">
        <v>0</v>
      </c>
      <c r="H337" s="201">
        <f>Calculator!N362</f>
        <v>11.881199999999984</v>
      </c>
      <c r="I337" s="202">
        <f>Calculator!AY362</f>
        <v>826</v>
      </c>
      <c r="J337" s="203">
        <f>Calculator!Y362+Calculator!AC362+Calculator!AG362+Calculator!AK362</f>
        <v>19</v>
      </c>
      <c r="K337" s="204">
        <f>Calculator!Z362+Calculator!AD362+Calculator!AH362+Calculator!AL362</f>
        <v>-19</v>
      </c>
      <c r="L337" s="205">
        <f>Calculator!AA362</f>
        <v>50</v>
      </c>
      <c r="M337" s="205">
        <f>Calculator!AE362</f>
        <v>100</v>
      </c>
      <c r="N337" s="205">
        <f>Calculator!AI362</f>
        <v>200</v>
      </c>
      <c r="O337" s="205">
        <f>Calculator!AM362</f>
        <v>476</v>
      </c>
      <c r="S337" s="206">
        <f t="shared" ref="S337:S381" si="11">G337+S336</f>
        <v>0.1</v>
      </c>
    </row>
    <row r="338" spans="2:19">
      <c r="B338" s="207">
        <f t="shared" ca="1" si="10"/>
        <v>43164</v>
      </c>
      <c r="C338" s="208">
        <v>323</v>
      </c>
      <c r="D338" s="209"/>
      <c r="E338" s="210">
        <f>Calculator!S363</f>
        <v>6.1097628458498046E-2</v>
      </c>
      <c r="F338" s="211">
        <f>Calculator!T363</f>
        <v>0.58950000000000036</v>
      </c>
      <c r="G338" s="212">
        <v>0</v>
      </c>
      <c r="H338" s="201">
        <f>Calculator!N363</f>
        <v>11.945999999999984</v>
      </c>
      <c r="I338" s="202">
        <f>Calculator!AY363</f>
        <v>825</v>
      </c>
      <c r="J338" s="203">
        <f>Calculator!Y363+Calculator!AC363+Calculator!AG363+Calculator!AK363</f>
        <v>18</v>
      </c>
      <c r="K338" s="204">
        <f>Calculator!Z363+Calculator!AD363+Calculator!AH363+Calculator!AL363</f>
        <v>-19</v>
      </c>
      <c r="L338" s="205">
        <f>Calculator!AA363</f>
        <v>50</v>
      </c>
      <c r="M338" s="205">
        <f>Calculator!AE363</f>
        <v>100</v>
      </c>
      <c r="N338" s="205">
        <f>Calculator!AI363</f>
        <v>200</v>
      </c>
      <c r="O338" s="205">
        <f>Calculator!AM363</f>
        <v>475</v>
      </c>
      <c r="S338" s="206">
        <f t="shared" si="11"/>
        <v>0.1</v>
      </c>
    </row>
    <row r="339" spans="2:19">
      <c r="B339" s="207">
        <f t="shared" ca="1" si="10"/>
        <v>43165</v>
      </c>
      <c r="C339" s="208">
        <v>324</v>
      </c>
      <c r="D339" s="209"/>
      <c r="E339" s="210">
        <f>Calculator!S364</f>
        <v>6.1015810276679863E-2</v>
      </c>
      <c r="F339" s="211">
        <f>Calculator!T364</f>
        <v>0.59850000000000037</v>
      </c>
      <c r="G339" s="212">
        <v>0</v>
      </c>
      <c r="H339" s="201">
        <f>Calculator!N364</f>
        <v>12.003599999999985</v>
      </c>
      <c r="I339" s="202">
        <f>Calculator!AY364</f>
        <v>828</v>
      </c>
      <c r="J339" s="203">
        <f>Calculator!Y364+Calculator!AC364+Calculator!AG364+Calculator!AK364</f>
        <v>16</v>
      </c>
      <c r="K339" s="204">
        <f>Calculator!Z364+Calculator!AD364+Calculator!AH364+Calculator!AL364</f>
        <v>-13</v>
      </c>
      <c r="L339" s="205">
        <f>Calculator!AA364</f>
        <v>50</v>
      </c>
      <c r="M339" s="205">
        <f>Calculator!AE364</f>
        <v>100</v>
      </c>
      <c r="N339" s="205">
        <f>Calculator!AI364</f>
        <v>200</v>
      </c>
      <c r="O339" s="205">
        <f>Calculator!AM364</f>
        <v>478</v>
      </c>
      <c r="S339" s="206">
        <f t="shared" si="11"/>
        <v>0.1</v>
      </c>
    </row>
    <row r="340" spans="2:19">
      <c r="B340" s="207">
        <f t="shared" ca="1" si="10"/>
        <v>43166</v>
      </c>
      <c r="C340" s="208">
        <v>325</v>
      </c>
      <c r="D340" s="209"/>
      <c r="E340" s="210">
        <f>Calculator!S365</f>
        <v>6.1261264822134412E-2</v>
      </c>
      <c r="F340" s="211">
        <f>Calculator!T365</f>
        <v>0.61020000000000041</v>
      </c>
      <c r="G340" s="212">
        <v>0</v>
      </c>
      <c r="H340" s="201">
        <f>Calculator!N365</f>
        <v>12.061199999999985</v>
      </c>
      <c r="I340" s="202">
        <f>Calculator!AY365</f>
        <v>831</v>
      </c>
      <c r="J340" s="203">
        <f>Calculator!Y365+Calculator!AC365+Calculator!AG365+Calculator!AK365</f>
        <v>16</v>
      </c>
      <c r="K340" s="204">
        <f>Calculator!Z365+Calculator!AD365+Calculator!AH365+Calculator!AL365</f>
        <v>-13</v>
      </c>
      <c r="L340" s="205">
        <f>Calculator!AA365</f>
        <v>50</v>
      </c>
      <c r="M340" s="205">
        <f>Calculator!AE365</f>
        <v>100</v>
      </c>
      <c r="N340" s="205">
        <f>Calculator!AI365</f>
        <v>200</v>
      </c>
      <c r="O340" s="205">
        <f>Calculator!AM365</f>
        <v>481</v>
      </c>
      <c r="S340" s="206">
        <f t="shared" si="11"/>
        <v>0.1</v>
      </c>
    </row>
    <row r="341" spans="2:19">
      <c r="B341" s="207">
        <f t="shared" ca="1" si="10"/>
        <v>43167</v>
      </c>
      <c r="C341" s="208">
        <v>326</v>
      </c>
      <c r="D341" s="209"/>
      <c r="E341" s="210">
        <f>Calculator!S366</f>
        <v>6.1506719367588961E-2</v>
      </c>
      <c r="F341" s="211">
        <f>Calculator!T366</f>
        <v>0.62460000000000049</v>
      </c>
      <c r="G341" s="212">
        <v>0</v>
      </c>
      <c r="H341" s="201">
        <f>Calculator!N366</f>
        <v>12.122399999999985</v>
      </c>
      <c r="I341" s="202">
        <f>Calculator!AY366</f>
        <v>835</v>
      </c>
      <c r="J341" s="203">
        <f>Calculator!Y366+Calculator!AC366+Calculator!AG366+Calculator!AK366</f>
        <v>17</v>
      </c>
      <c r="K341" s="204">
        <f>Calculator!Z366+Calculator!AD366+Calculator!AH366+Calculator!AL366</f>
        <v>-13</v>
      </c>
      <c r="L341" s="205">
        <f>Calculator!AA366</f>
        <v>50</v>
      </c>
      <c r="M341" s="205">
        <f>Calculator!AE366</f>
        <v>100</v>
      </c>
      <c r="N341" s="205">
        <f>Calculator!AI366</f>
        <v>200</v>
      </c>
      <c r="O341" s="205">
        <f>Calculator!AM366</f>
        <v>485</v>
      </c>
      <c r="S341" s="206">
        <f t="shared" si="11"/>
        <v>0.1</v>
      </c>
    </row>
    <row r="342" spans="2:19">
      <c r="B342" s="207">
        <f t="shared" ca="1" si="10"/>
        <v>43168</v>
      </c>
      <c r="C342" s="208">
        <v>327</v>
      </c>
      <c r="D342" s="209"/>
      <c r="E342" s="210">
        <f>Calculator!S367</f>
        <v>6.1833992094861678E-2</v>
      </c>
      <c r="F342" s="211">
        <f>Calculator!T367</f>
        <v>0.60660000000000047</v>
      </c>
      <c r="G342" s="212">
        <v>0</v>
      </c>
      <c r="H342" s="201">
        <f>Calculator!N367</f>
        <v>12.179999999999986</v>
      </c>
      <c r="I342" s="202">
        <f>Calculator!AY367</f>
        <v>838</v>
      </c>
      <c r="J342" s="203">
        <f>Calculator!Y367+Calculator!AC367+Calculator!AG367+Calculator!AK367</f>
        <v>16</v>
      </c>
      <c r="K342" s="204">
        <f>Calculator!Z367+Calculator!AD367+Calculator!AH367+Calculator!AL367</f>
        <v>-13</v>
      </c>
      <c r="L342" s="205">
        <f>Calculator!AA367</f>
        <v>50</v>
      </c>
      <c r="M342" s="205">
        <f>Calculator!AE367</f>
        <v>100</v>
      </c>
      <c r="N342" s="205">
        <f>Calculator!AI367</f>
        <v>200</v>
      </c>
      <c r="O342" s="205">
        <f>Calculator!AM367</f>
        <v>488</v>
      </c>
      <c r="S342" s="206">
        <f t="shared" si="11"/>
        <v>0.1</v>
      </c>
    </row>
    <row r="343" spans="2:19">
      <c r="B343" s="207">
        <f t="shared" ca="1" si="10"/>
        <v>43169</v>
      </c>
      <c r="C343" s="208">
        <v>328</v>
      </c>
      <c r="D343" s="209"/>
      <c r="E343" s="210">
        <f>Calculator!S368</f>
        <v>6.2079446640316227E-2</v>
      </c>
      <c r="F343" s="211">
        <f>Calculator!T368</f>
        <v>0.62730000000000052</v>
      </c>
      <c r="G343" s="212">
        <v>0</v>
      </c>
      <c r="H343" s="201">
        <f>Calculator!N368</f>
        <v>12.241199999999985</v>
      </c>
      <c r="I343" s="202">
        <f>Calculator!AY368</f>
        <v>850</v>
      </c>
      <c r="J343" s="203">
        <f>Calculator!Y368+Calculator!AC368+Calculator!AG368+Calculator!AK368</f>
        <v>17</v>
      </c>
      <c r="K343" s="204">
        <f>Calculator!Z368+Calculator!AD368+Calculator!AH368+Calculator!AL368</f>
        <v>-5</v>
      </c>
      <c r="L343" s="205">
        <f>Calculator!AA368</f>
        <v>50</v>
      </c>
      <c r="M343" s="205">
        <f>Calculator!AE368</f>
        <v>100</v>
      </c>
      <c r="N343" s="205">
        <f>Calculator!AI368</f>
        <v>200</v>
      </c>
      <c r="O343" s="205">
        <f>Calculator!AM368</f>
        <v>500</v>
      </c>
      <c r="S343" s="206">
        <f t="shared" si="11"/>
        <v>0.1</v>
      </c>
    </row>
    <row r="344" spans="2:19">
      <c r="B344" s="207">
        <f t="shared" ca="1" si="10"/>
        <v>43170</v>
      </c>
      <c r="C344" s="208">
        <v>329</v>
      </c>
      <c r="D344" s="209"/>
      <c r="E344" s="210">
        <f>Calculator!S369</f>
        <v>6.3061264822134422E-2</v>
      </c>
      <c r="F344" s="211">
        <f>Calculator!T369</f>
        <v>0.62280000000000058</v>
      </c>
      <c r="G344" s="212">
        <v>0</v>
      </c>
      <c r="H344" s="201">
        <f>Calculator!N369</f>
        <v>12.302399999999984</v>
      </c>
      <c r="I344" s="202">
        <f>Calculator!AY369</f>
        <v>853</v>
      </c>
      <c r="J344" s="203">
        <f>Calculator!Y369+Calculator!AC369+Calculator!AG369+Calculator!AK369</f>
        <v>17</v>
      </c>
      <c r="K344" s="204">
        <f>Calculator!Z369+Calculator!AD369+Calculator!AH369+Calculator!AL369</f>
        <v>-14</v>
      </c>
      <c r="L344" s="205">
        <f>Calculator!AA369</f>
        <v>50</v>
      </c>
      <c r="M344" s="205">
        <f>Calculator!AE369</f>
        <v>100</v>
      </c>
      <c r="N344" s="205">
        <f>Calculator!AI369</f>
        <v>200</v>
      </c>
      <c r="O344" s="205">
        <f>Calculator!AM369</f>
        <v>503</v>
      </c>
      <c r="S344" s="206">
        <f t="shared" si="11"/>
        <v>0.1</v>
      </c>
    </row>
    <row r="345" spans="2:19">
      <c r="B345" s="207">
        <f t="shared" ca="1" si="10"/>
        <v>43171</v>
      </c>
      <c r="C345" s="208">
        <v>330</v>
      </c>
      <c r="D345" s="209"/>
      <c r="E345" s="210">
        <f>Calculator!S370</f>
        <v>6.3306719367588957E-2</v>
      </c>
      <c r="F345" s="211">
        <f>Calculator!T370</f>
        <v>0.62100000000000055</v>
      </c>
      <c r="G345" s="212">
        <v>0</v>
      </c>
      <c r="H345" s="201">
        <f>Calculator!N370</f>
        <v>12.363599999999984</v>
      </c>
      <c r="I345" s="202">
        <f>Calculator!AY370</f>
        <v>857</v>
      </c>
      <c r="J345" s="203">
        <f>Calculator!Y370+Calculator!AC370+Calculator!AG370+Calculator!AK370</f>
        <v>17</v>
      </c>
      <c r="K345" s="204">
        <f>Calculator!Z370+Calculator!AD370+Calculator!AH370+Calculator!AL370</f>
        <v>-13</v>
      </c>
      <c r="L345" s="205">
        <f>Calculator!AA370</f>
        <v>50</v>
      </c>
      <c r="M345" s="205">
        <f>Calculator!AE370</f>
        <v>100</v>
      </c>
      <c r="N345" s="205">
        <f>Calculator!AI370</f>
        <v>200</v>
      </c>
      <c r="O345" s="205">
        <f>Calculator!AM370</f>
        <v>507</v>
      </c>
      <c r="S345" s="206">
        <f t="shared" si="11"/>
        <v>0.1</v>
      </c>
    </row>
    <row r="346" spans="2:19">
      <c r="B346" s="207">
        <f t="shared" ca="1" si="10"/>
        <v>43172</v>
      </c>
      <c r="C346" s="208">
        <v>331</v>
      </c>
      <c r="D346" s="209"/>
      <c r="E346" s="210">
        <f>Calculator!S371</f>
        <v>6.3633992094861688E-2</v>
      </c>
      <c r="F346" s="211">
        <f>Calculator!T371</f>
        <v>0.62280000000000058</v>
      </c>
      <c r="G346" s="212">
        <v>0</v>
      </c>
      <c r="H346" s="201">
        <f>Calculator!N371</f>
        <v>12.424799999999983</v>
      </c>
      <c r="I346" s="202">
        <f>Calculator!AY371</f>
        <v>862</v>
      </c>
      <c r="J346" s="203">
        <f>Calculator!Y371+Calculator!AC371+Calculator!AG371+Calculator!AK371</f>
        <v>17</v>
      </c>
      <c r="K346" s="204">
        <f>Calculator!Z371+Calculator!AD371+Calculator!AH371+Calculator!AL371</f>
        <v>-12</v>
      </c>
      <c r="L346" s="205">
        <f>Calculator!AA371</f>
        <v>50</v>
      </c>
      <c r="M346" s="205">
        <f>Calculator!AE371</f>
        <v>100</v>
      </c>
      <c r="N346" s="205">
        <f>Calculator!AI371</f>
        <v>200</v>
      </c>
      <c r="O346" s="205">
        <f>Calculator!AM371</f>
        <v>512</v>
      </c>
      <c r="S346" s="206">
        <f t="shared" si="11"/>
        <v>0.1</v>
      </c>
    </row>
    <row r="347" spans="2:19">
      <c r="B347" s="207">
        <f t="shared" ca="1" si="10"/>
        <v>43173</v>
      </c>
      <c r="C347" s="208">
        <v>332</v>
      </c>
      <c r="D347" s="209"/>
      <c r="E347" s="210">
        <f>Calculator!S372</f>
        <v>6.4043083003952589E-2</v>
      </c>
      <c r="F347" s="211">
        <f>Calculator!T372</f>
        <v>0.62910000000000055</v>
      </c>
      <c r="G347" s="212">
        <v>0</v>
      </c>
      <c r="H347" s="201">
        <f>Calculator!N372</f>
        <v>12.485999999999983</v>
      </c>
      <c r="I347" s="202">
        <f>Calculator!AY372</f>
        <v>871</v>
      </c>
      <c r="J347" s="203">
        <f>Calculator!Y372+Calculator!AC372+Calculator!AG372+Calculator!AK372</f>
        <v>17</v>
      </c>
      <c r="K347" s="204">
        <f>Calculator!Z372+Calculator!AD372+Calculator!AH372+Calculator!AL372</f>
        <v>-8</v>
      </c>
      <c r="L347" s="205">
        <f>Calculator!AA372</f>
        <v>50</v>
      </c>
      <c r="M347" s="205">
        <f>Calculator!AE372</f>
        <v>100</v>
      </c>
      <c r="N347" s="205">
        <f>Calculator!AI372</f>
        <v>200</v>
      </c>
      <c r="O347" s="205">
        <f>Calculator!AM372</f>
        <v>521</v>
      </c>
      <c r="S347" s="206">
        <f t="shared" si="11"/>
        <v>0.1</v>
      </c>
    </row>
    <row r="348" spans="2:19">
      <c r="B348" s="207">
        <f t="shared" ca="1" si="10"/>
        <v>43174</v>
      </c>
      <c r="C348" s="208">
        <v>333</v>
      </c>
      <c r="D348" s="209"/>
      <c r="E348" s="210">
        <f>Calculator!S373</f>
        <v>6.4779446640316235E-2</v>
      </c>
      <c r="F348" s="211">
        <f>Calculator!T373</f>
        <v>0.64350000000000063</v>
      </c>
      <c r="G348" s="212">
        <v>0</v>
      </c>
      <c r="H348" s="201">
        <f>Calculator!N373</f>
        <v>12.550799999999983</v>
      </c>
      <c r="I348" s="202">
        <f>Calculator!AY373</f>
        <v>879</v>
      </c>
      <c r="J348" s="203">
        <f>Calculator!Y373+Calculator!AC373+Calculator!AG373+Calculator!AK373</f>
        <v>18</v>
      </c>
      <c r="K348" s="204">
        <f>Calculator!Z373+Calculator!AD373+Calculator!AH373+Calculator!AL373</f>
        <v>-10</v>
      </c>
      <c r="L348" s="205">
        <f>Calculator!AA373</f>
        <v>50</v>
      </c>
      <c r="M348" s="205">
        <f>Calculator!AE373</f>
        <v>100</v>
      </c>
      <c r="N348" s="205">
        <f>Calculator!AI373</f>
        <v>200</v>
      </c>
      <c r="O348" s="205">
        <f>Calculator!AM373</f>
        <v>529</v>
      </c>
      <c r="S348" s="206">
        <f t="shared" si="11"/>
        <v>0.1</v>
      </c>
    </row>
    <row r="349" spans="2:19">
      <c r="B349" s="207">
        <f t="shared" ca="1" si="10"/>
        <v>43175</v>
      </c>
      <c r="C349" s="208">
        <v>334</v>
      </c>
      <c r="D349" s="209"/>
      <c r="E349" s="210">
        <f>Calculator!S374</f>
        <v>6.5433992094861684E-2</v>
      </c>
      <c r="F349" s="211">
        <f>Calculator!T374</f>
        <v>0.66510000000000058</v>
      </c>
      <c r="G349" s="212">
        <v>0</v>
      </c>
      <c r="H349" s="201">
        <f>Calculator!N374</f>
        <v>12.661799999999984</v>
      </c>
      <c r="I349" s="202">
        <f>Calculator!AY374</f>
        <v>880</v>
      </c>
      <c r="J349" s="203">
        <f>Calculator!Y374+Calculator!AC374+Calculator!AG374+Calculator!AK374</f>
        <v>60</v>
      </c>
      <c r="K349" s="204">
        <f>Calculator!Z374+Calculator!AD374+Calculator!AH374+Calculator!AL374</f>
        <v>-59</v>
      </c>
      <c r="L349" s="205">
        <f>Calculator!AA374</f>
        <v>50</v>
      </c>
      <c r="M349" s="205">
        <f>Calculator!AE374</f>
        <v>100</v>
      </c>
      <c r="N349" s="205">
        <f>Calculator!AI374</f>
        <v>200</v>
      </c>
      <c r="O349" s="205">
        <f>Calculator!AM374</f>
        <v>530</v>
      </c>
      <c r="S349" s="206">
        <f t="shared" si="11"/>
        <v>0.1</v>
      </c>
    </row>
    <row r="350" spans="2:19">
      <c r="B350" s="207">
        <f t="shared" ca="1" si="10"/>
        <v>43176</v>
      </c>
      <c r="C350" s="208">
        <v>335</v>
      </c>
      <c r="D350" s="209"/>
      <c r="E350" s="210">
        <f>Calculator!S375</f>
        <v>6.5515810276679867E-2</v>
      </c>
      <c r="F350" s="211">
        <f>Calculator!T375</f>
        <v>0.66360000000000063</v>
      </c>
      <c r="G350" s="212">
        <v>0</v>
      </c>
      <c r="H350" s="201">
        <f>Calculator!N375</f>
        <v>12.733799999999983</v>
      </c>
      <c r="I350" s="202">
        <f>Calculator!AY375</f>
        <v>888</v>
      </c>
      <c r="J350" s="203">
        <f>Calculator!Y375+Calculator!AC375+Calculator!AG375+Calculator!AK375</f>
        <v>20</v>
      </c>
      <c r="K350" s="204">
        <f>Calculator!Z375+Calculator!AD375+Calculator!AH375+Calculator!AL375</f>
        <v>-12</v>
      </c>
      <c r="L350" s="205">
        <f>Calculator!AA375</f>
        <v>50</v>
      </c>
      <c r="M350" s="205">
        <f>Calculator!AE375</f>
        <v>100</v>
      </c>
      <c r="N350" s="205">
        <f>Calculator!AI375</f>
        <v>200</v>
      </c>
      <c r="O350" s="205">
        <f>Calculator!AM375</f>
        <v>538</v>
      </c>
      <c r="S350" s="206">
        <f t="shared" si="11"/>
        <v>0.1</v>
      </c>
    </row>
    <row r="351" spans="2:19">
      <c r="B351" s="207">
        <f t="shared" ca="1" si="10"/>
        <v>43177</v>
      </c>
      <c r="C351" s="208">
        <v>336</v>
      </c>
      <c r="D351" s="209"/>
      <c r="E351" s="210">
        <f>Calculator!S376</f>
        <v>6.617035573122533E-2</v>
      </c>
      <c r="F351" s="211">
        <f>Calculator!T376</f>
        <v>0.65730000000000055</v>
      </c>
      <c r="G351" s="212">
        <v>0</v>
      </c>
      <c r="H351" s="201">
        <f>Calculator!N376</f>
        <v>12.821399999999983</v>
      </c>
      <c r="I351" s="202">
        <f>Calculator!AY376</f>
        <v>892</v>
      </c>
      <c r="J351" s="203">
        <f>Calculator!Y376+Calculator!AC376+Calculator!AG376+Calculator!AK376</f>
        <v>29</v>
      </c>
      <c r="K351" s="204">
        <f>Calculator!Z376+Calculator!AD376+Calculator!AH376+Calculator!AL376</f>
        <v>-25</v>
      </c>
      <c r="L351" s="205">
        <f>Calculator!AA376</f>
        <v>50</v>
      </c>
      <c r="M351" s="205">
        <f>Calculator!AE376</f>
        <v>100</v>
      </c>
      <c r="N351" s="205">
        <f>Calculator!AI376</f>
        <v>200</v>
      </c>
      <c r="O351" s="205">
        <f>Calculator!AM376</f>
        <v>542</v>
      </c>
      <c r="S351" s="206">
        <f t="shared" si="11"/>
        <v>0.1</v>
      </c>
    </row>
    <row r="352" spans="2:19">
      <c r="B352" s="207">
        <f t="shared" ca="1" si="10"/>
        <v>43178</v>
      </c>
      <c r="C352" s="208">
        <v>337</v>
      </c>
      <c r="D352" s="209"/>
      <c r="E352" s="210">
        <f>Calculator!S377</f>
        <v>6.6497628458498048E-2</v>
      </c>
      <c r="F352" s="211">
        <f>Calculator!T377</f>
        <v>0.65460000000000051</v>
      </c>
      <c r="G352" s="212">
        <v>0</v>
      </c>
      <c r="H352" s="201">
        <f>Calculator!N377</f>
        <v>12.906599999999983</v>
      </c>
      <c r="I352" s="202">
        <f>Calculator!AY377</f>
        <v>893</v>
      </c>
      <c r="J352" s="203">
        <f>Calculator!Y377+Calculator!AC377+Calculator!AG377+Calculator!AK377</f>
        <v>27</v>
      </c>
      <c r="K352" s="204">
        <f>Calculator!Z377+Calculator!AD377+Calculator!AH377+Calculator!AL377</f>
        <v>-26</v>
      </c>
      <c r="L352" s="205">
        <f>Calculator!AA377</f>
        <v>50</v>
      </c>
      <c r="M352" s="205">
        <f>Calculator!AE377</f>
        <v>100</v>
      </c>
      <c r="N352" s="205">
        <f>Calculator!AI377</f>
        <v>200</v>
      </c>
      <c r="O352" s="205">
        <f>Calculator!AM377</f>
        <v>543</v>
      </c>
      <c r="S352" s="206">
        <f t="shared" si="11"/>
        <v>0.1</v>
      </c>
    </row>
    <row r="353" spans="2:19">
      <c r="B353" s="207">
        <f t="shared" ca="1" si="10"/>
        <v>43179</v>
      </c>
      <c r="C353" s="208">
        <v>338</v>
      </c>
      <c r="D353" s="209"/>
      <c r="E353" s="210">
        <f>Calculator!S378</f>
        <v>6.6579446640316231E-2</v>
      </c>
      <c r="F353" s="211">
        <f>Calculator!T378</f>
        <v>0.6648000000000005</v>
      </c>
      <c r="G353" s="212">
        <v>0</v>
      </c>
      <c r="H353" s="201">
        <f>Calculator!N378</f>
        <v>12.994199999999983</v>
      </c>
      <c r="I353" s="202">
        <f>Calculator!AY378</f>
        <v>896</v>
      </c>
      <c r="J353" s="203">
        <f>Calculator!Y378+Calculator!AC378+Calculator!AG378+Calculator!AK378</f>
        <v>28</v>
      </c>
      <c r="K353" s="204">
        <f>Calculator!Z378+Calculator!AD378+Calculator!AH378+Calculator!AL378</f>
        <v>-25</v>
      </c>
      <c r="L353" s="205">
        <f>Calculator!AA378</f>
        <v>50</v>
      </c>
      <c r="M353" s="205">
        <f>Calculator!AE378</f>
        <v>100</v>
      </c>
      <c r="N353" s="205">
        <f>Calculator!AI378</f>
        <v>200</v>
      </c>
      <c r="O353" s="205">
        <f>Calculator!AM378</f>
        <v>546</v>
      </c>
      <c r="S353" s="206">
        <f t="shared" si="11"/>
        <v>0.1</v>
      </c>
    </row>
    <row r="354" spans="2:19">
      <c r="B354" s="207">
        <f t="shared" ca="1" si="10"/>
        <v>43180</v>
      </c>
      <c r="C354" s="208">
        <v>339</v>
      </c>
      <c r="D354" s="209"/>
      <c r="E354" s="210">
        <f>Calculator!S379</f>
        <v>6.682490118577078E-2</v>
      </c>
      <c r="F354" s="211">
        <f>Calculator!T379</f>
        <v>0.6537000000000005</v>
      </c>
      <c r="G354" s="212">
        <v>0</v>
      </c>
      <c r="H354" s="201">
        <f>Calculator!N379</f>
        <v>13.075799999999983</v>
      </c>
      <c r="I354" s="202">
        <f>Calculator!AY379</f>
        <v>900</v>
      </c>
      <c r="J354" s="203">
        <f>Calculator!Y379+Calculator!AC379+Calculator!AG379+Calculator!AK379</f>
        <v>26</v>
      </c>
      <c r="K354" s="204">
        <f>Calculator!Z379+Calculator!AD379+Calculator!AH379+Calculator!AL379</f>
        <v>-22</v>
      </c>
      <c r="L354" s="205">
        <f>Calculator!AA379</f>
        <v>50</v>
      </c>
      <c r="M354" s="205">
        <f>Calculator!AE379</f>
        <v>100</v>
      </c>
      <c r="N354" s="205">
        <f>Calculator!AI379</f>
        <v>200</v>
      </c>
      <c r="O354" s="205">
        <f>Calculator!AM379</f>
        <v>550</v>
      </c>
      <c r="S354" s="206">
        <f t="shared" si="11"/>
        <v>0.1</v>
      </c>
    </row>
    <row r="355" spans="2:19">
      <c r="B355" s="207">
        <f t="shared" ca="1" si="10"/>
        <v>43181</v>
      </c>
      <c r="C355" s="208">
        <v>340</v>
      </c>
      <c r="D355" s="209"/>
      <c r="E355" s="210">
        <f>Calculator!S380</f>
        <v>6.7152173913043497E-2</v>
      </c>
      <c r="F355" s="211">
        <f>Calculator!T380</f>
        <v>0.67020000000000057</v>
      </c>
      <c r="G355" s="212">
        <v>0</v>
      </c>
      <c r="H355" s="201">
        <f>Calculator!N380</f>
        <v>13.160999999999984</v>
      </c>
      <c r="I355" s="202">
        <f>Calculator!AY380</f>
        <v>904</v>
      </c>
      <c r="J355" s="203">
        <f>Calculator!Y380+Calculator!AC380+Calculator!AG380+Calculator!AK380</f>
        <v>27</v>
      </c>
      <c r="K355" s="204">
        <f>Calculator!Z380+Calculator!AD380+Calculator!AH380+Calculator!AL380</f>
        <v>-23</v>
      </c>
      <c r="L355" s="205">
        <f>Calculator!AA380</f>
        <v>50</v>
      </c>
      <c r="M355" s="205">
        <f>Calculator!AE380</f>
        <v>100</v>
      </c>
      <c r="N355" s="205">
        <f>Calculator!AI380</f>
        <v>200</v>
      </c>
      <c r="O355" s="205">
        <f>Calculator!AM380</f>
        <v>554</v>
      </c>
      <c r="S355" s="206">
        <f t="shared" si="11"/>
        <v>0.1</v>
      </c>
    </row>
    <row r="356" spans="2:19">
      <c r="B356" s="207">
        <f t="shared" ca="1" si="10"/>
        <v>43182</v>
      </c>
      <c r="C356" s="208">
        <v>341</v>
      </c>
      <c r="D356" s="209"/>
      <c r="E356" s="210">
        <f>Calculator!S381</f>
        <v>6.7479446640316229E-2</v>
      </c>
      <c r="F356" s="211">
        <f>Calculator!T381</f>
        <v>0.66630000000000056</v>
      </c>
      <c r="G356" s="212">
        <v>0</v>
      </c>
      <c r="H356" s="201">
        <f>Calculator!N381</f>
        <v>13.246199999999984</v>
      </c>
      <c r="I356" s="202">
        <f>Calculator!AY381</f>
        <v>906</v>
      </c>
      <c r="J356" s="203">
        <f>Calculator!Y381+Calculator!AC381+Calculator!AG381+Calculator!AK381</f>
        <v>27</v>
      </c>
      <c r="K356" s="204">
        <f>Calculator!Z381+Calculator!AD381+Calculator!AH381+Calculator!AL381</f>
        <v>-25</v>
      </c>
      <c r="L356" s="205">
        <f>Calculator!AA381</f>
        <v>50</v>
      </c>
      <c r="M356" s="205">
        <f>Calculator!AE381</f>
        <v>100</v>
      </c>
      <c r="N356" s="205">
        <f>Calculator!AI381</f>
        <v>200</v>
      </c>
      <c r="O356" s="205">
        <f>Calculator!AM381</f>
        <v>556</v>
      </c>
      <c r="S356" s="206">
        <f t="shared" si="11"/>
        <v>0.1</v>
      </c>
    </row>
    <row r="357" spans="2:19">
      <c r="B357" s="207">
        <f t="shared" ca="1" si="10"/>
        <v>43183</v>
      </c>
      <c r="C357" s="208">
        <v>342</v>
      </c>
      <c r="D357" s="209"/>
      <c r="E357" s="210">
        <f>Calculator!S382</f>
        <v>6.7643083003952595E-2</v>
      </c>
      <c r="F357" s="211">
        <f>Calculator!T382</f>
        <v>0.66420000000000057</v>
      </c>
      <c r="G357" s="212">
        <v>0</v>
      </c>
      <c r="H357" s="201">
        <f>Calculator!N382</f>
        <v>13.331399999999984</v>
      </c>
      <c r="I357" s="202">
        <f>Calculator!AY382</f>
        <v>906</v>
      </c>
      <c r="J357" s="203">
        <f>Calculator!Y382+Calculator!AC382+Calculator!AG382+Calculator!AK382</f>
        <v>27</v>
      </c>
      <c r="K357" s="204">
        <f>Calculator!Z382+Calculator!AD382+Calculator!AH382+Calculator!AL382</f>
        <v>-27</v>
      </c>
      <c r="L357" s="205">
        <f>Calculator!AA382</f>
        <v>50</v>
      </c>
      <c r="M357" s="205">
        <f>Calculator!AE382</f>
        <v>100</v>
      </c>
      <c r="N357" s="205">
        <f>Calculator!AI382</f>
        <v>200</v>
      </c>
      <c r="O357" s="205">
        <f>Calculator!AM382</f>
        <v>556</v>
      </c>
      <c r="S357" s="206">
        <f t="shared" si="11"/>
        <v>0.1</v>
      </c>
    </row>
    <row r="358" spans="2:19">
      <c r="B358" s="207">
        <f t="shared" ca="1" si="10"/>
        <v>43184</v>
      </c>
      <c r="C358" s="208">
        <v>343</v>
      </c>
      <c r="D358" s="209"/>
      <c r="E358" s="210">
        <f>Calculator!S383</f>
        <v>6.7643083003952595E-2</v>
      </c>
      <c r="F358" s="211">
        <f>Calculator!T383</f>
        <v>0.66210000000000058</v>
      </c>
      <c r="G358" s="212">
        <v>0</v>
      </c>
      <c r="H358" s="201">
        <f>Calculator!N383</f>
        <v>13.416599999999985</v>
      </c>
      <c r="I358" s="202">
        <f>Calculator!AY383</f>
        <v>907</v>
      </c>
      <c r="J358" s="203">
        <f>Calculator!Y383+Calculator!AC383+Calculator!AG383+Calculator!AK383</f>
        <v>27</v>
      </c>
      <c r="K358" s="204">
        <f>Calculator!Z383+Calculator!AD383+Calculator!AH383+Calculator!AL383</f>
        <v>-26</v>
      </c>
      <c r="L358" s="205">
        <f>Calculator!AA383</f>
        <v>50</v>
      </c>
      <c r="M358" s="205">
        <f>Calculator!AE383</f>
        <v>100</v>
      </c>
      <c r="N358" s="205">
        <f>Calculator!AI383</f>
        <v>200</v>
      </c>
      <c r="O358" s="205">
        <f>Calculator!AM383</f>
        <v>557</v>
      </c>
      <c r="S358" s="206">
        <f t="shared" si="11"/>
        <v>0.1</v>
      </c>
    </row>
    <row r="359" spans="2:19">
      <c r="B359" s="207">
        <f t="shared" ca="1" si="10"/>
        <v>43185</v>
      </c>
      <c r="C359" s="208">
        <v>344</v>
      </c>
      <c r="D359" s="209"/>
      <c r="E359" s="210">
        <f>Calculator!S384</f>
        <v>6.7724901185770778E-2</v>
      </c>
      <c r="F359" s="211">
        <f>Calculator!T384</f>
        <v>0.66090000000000049</v>
      </c>
      <c r="G359" s="212">
        <v>0</v>
      </c>
      <c r="H359" s="201">
        <f>Calculator!N384</f>
        <v>13.500599999999984</v>
      </c>
      <c r="I359" s="202">
        <f>Calculator!AY384</f>
        <v>906</v>
      </c>
      <c r="J359" s="203">
        <f>Calculator!Y384+Calculator!AC384+Calculator!AG384+Calculator!AK384</f>
        <v>27</v>
      </c>
      <c r="K359" s="204">
        <f>Calculator!Z384+Calculator!AD384+Calculator!AH384+Calculator!AL384</f>
        <v>-28</v>
      </c>
      <c r="L359" s="205">
        <f>Calculator!AA384</f>
        <v>50</v>
      </c>
      <c r="M359" s="205">
        <f>Calculator!AE384</f>
        <v>100</v>
      </c>
      <c r="N359" s="205">
        <f>Calculator!AI384</f>
        <v>200</v>
      </c>
      <c r="O359" s="205">
        <f>Calculator!AM384</f>
        <v>556</v>
      </c>
      <c r="S359" s="206">
        <f t="shared" si="11"/>
        <v>0.1</v>
      </c>
    </row>
    <row r="360" spans="2:19">
      <c r="B360" s="207">
        <f t="shared" ca="1" si="10"/>
        <v>43186</v>
      </c>
      <c r="C360" s="208">
        <v>345</v>
      </c>
      <c r="D360" s="209"/>
      <c r="E360" s="210">
        <f>Calculator!S385</f>
        <v>6.7643083003952595E-2</v>
      </c>
      <c r="F360" s="211">
        <f>Calculator!T385</f>
        <v>0.68280000000000041</v>
      </c>
      <c r="G360" s="212">
        <v>0</v>
      </c>
      <c r="H360" s="201">
        <f>Calculator!N385</f>
        <v>13.578599999999984</v>
      </c>
      <c r="I360" s="202">
        <f>Calculator!AY385</f>
        <v>908</v>
      </c>
      <c r="J360" s="203">
        <f>Calculator!Y385+Calculator!AC385+Calculator!AG385+Calculator!AK385</f>
        <v>23</v>
      </c>
      <c r="K360" s="204">
        <f>Calculator!Z385+Calculator!AD385+Calculator!AH385+Calculator!AL385</f>
        <v>-21</v>
      </c>
      <c r="L360" s="205">
        <f>Calculator!AA385</f>
        <v>50</v>
      </c>
      <c r="M360" s="205">
        <f>Calculator!AE385</f>
        <v>100</v>
      </c>
      <c r="N360" s="205">
        <f>Calculator!AI385</f>
        <v>200</v>
      </c>
      <c r="O360" s="205">
        <f>Calculator!AM385</f>
        <v>558</v>
      </c>
      <c r="S360" s="206">
        <f t="shared" si="11"/>
        <v>0.1</v>
      </c>
    </row>
    <row r="361" spans="2:19">
      <c r="B361" s="207">
        <f t="shared" ca="1" si="10"/>
        <v>43187</v>
      </c>
      <c r="C361" s="208">
        <v>346</v>
      </c>
      <c r="D361" s="209"/>
      <c r="E361" s="210">
        <f>Calculator!S386</f>
        <v>6.7806719367588961E-2</v>
      </c>
      <c r="F361" s="211">
        <f>Calculator!T386</f>
        <v>0.68250000000000033</v>
      </c>
      <c r="G361" s="212">
        <v>0</v>
      </c>
      <c r="H361" s="201">
        <f>Calculator!N386</f>
        <v>13.650599999999983</v>
      </c>
      <c r="I361" s="202">
        <f>Calculator!AY386</f>
        <v>912</v>
      </c>
      <c r="J361" s="203">
        <f>Calculator!Y386+Calculator!AC386+Calculator!AG386+Calculator!AK386</f>
        <v>20</v>
      </c>
      <c r="K361" s="204">
        <f>Calculator!Z386+Calculator!AD386+Calculator!AH386+Calculator!AL386</f>
        <v>-16</v>
      </c>
      <c r="L361" s="205">
        <f>Calculator!AA386</f>
        <v>50</v>
      </c>
      <c r="M361" s="205">
        <f>Calculator!AE386</f>
        <v>100</v>
      </c>
      <c r="N361" s="205">
        <f>Calculator!AI386</f>
        <v>200</v>
      </c>
      <c r="O361" s="205">
        <f>Calculator!AM386</f>
        <v>562</v>
      </c>
      <c r="S361" s="206">
        <f t="shared" si="11"/>
        <v>0.1</v>
      </c>
    </row>
    <row r="362" spans="2:19">
      <c r="B362" s="207">
        <f t="shared" ca="1" si="10"/>
        <v>43188</v>
      </c>
      <c r="C362" s="208">
        <v>347</v>
      </c>
      <c r="D362" s="209"/>
      <c r="E362" s="210">
        <f>Calculator!S387</f>
        <v>6.8133992094861692E-2</v>
      </c>
      <c r="F362" s="211">
        <f>Calculator!T387</f>
        <v>0.69780000000000031</v>
      </c>
      <c r="G362" s="212">
        <v>0</v>
      </c>
      <c r="H362" s="201">
        <f>Calculator!N387</f>
        <v>13.726199999999983</v>
      </c>
      <c r="I362" s="202">
        <f>Calculator!AY387</f>
        <v>915</v>
      </c>
      <c r="J362" s="203">
        <f>Calculator!Y387+Calculator!AC387+Calculator!AG387+Calculator!AK387</f>
        <v>21</v>
      </c>
      <c r="K362" s="204">
        <f>Calculator!Z387+Calculator!AD387+Calculator!AH387+Calculator!AL387</f>
        <v>-18</v>
      </c>
      <c r="L362" s="205">
        <f>Calculator!AA387</f>
        <v>50</v>
      </c>
      <c r="M362" s="205">
        <f>Calculator!AE387</f>
        <v>100</v>
      </c>
      <c r="N362" s="205">
        <f>Calculator!AI387</f>
        <v>200</v>
      </c>
      <c r="O362" s="205">
        <f>Calculator!AM387</f>
        <v>565</v>
      </c>
      <c r="S362" s="206">
        <f t="shared" si="11"/>
        <v>0.1</v>
      </c>
    </row>
    <row r="363" spans="2:19">
      <c r="B363" s="207">
        <f t="shared" ca="1" si="10"/>
        <v>43189</v>
      </c>
      <c r="C363" s="208">
        <v>348</v>
      </c>
      <c r="D363" s="209"/>
      <c r="E363" s="210">
        <f>Calculator!S388</f>
        <v>6.8379446640316241E-2</v>
      </c>
      <c r="F363" s="211">
        <f>Calculator!T388</f>
        <v>0.6798000000000004</v>
      </c>
      <c r="G363" s="212">
        <v>0</v>
      </c>
      <c r="H363" s="201">
        <f>Calculator!N388</f>
        <v>13.798199999999982</v>
      </c>
      <c r="I363" s="202">
        <f>Calculator!AY388</f>
        <v>917</v>
      </c>
      <c r="J363" s="203">
        <f>Calculator!Y388+Calculator!AC388+Calculator!AG388+Calculator!AK388</f>
        <v>20</v>
      </c>
      <c r="K363" s="204">
        <f>Calculator!Z388+Calculator!AD388+Calculator!AH388+Calculator!AL388</f>
        <v>-18</v>
      </c>
      <c r="L363" s="205">
        <f>Calculator!AA388</f>
        <v>50</v>
      </c>
      <c r="M363" s="205">
        <f>Calculator!AE388</f>
        <v>100</v>
      </c>
      <c r="N363" s="205">
        <f>Calculator!AI388</f>
        <v>200</v>
      </c>
      <c r="O363" s="205">
        <f>Calculator!AM388</f>
        <v>567</v>
      </c>
      <c r="S363" s="206">
        <f t="shared" si="11"/>
        <v>0.1</v>
      </c>
    </row>
    <row r="364" spans="2:19">
      <c r="B364" s="207">
        <f t="shared" ca="1" si="10"/>
        <v>43190</v>
      </c>
      <c r="C364" s="208">
        <v>349</v>
      </c>
      <c r="D364" s="209"/>
      <c r="E364" s="210">
        <f>Calculator!S389</f>
        <v>6.8543083003952593E-2</v>
      </c>
      <c r="F364" s="211">
        <f>Calculator!T389</f>
        <v>0.69960000000000033</v>
      </c>
      <c r="G364" s="212">
        <v>0</v>
      </c>
      <c r="H364" s="201">
        <f>Calculator!N389</f>
        <v>13.873799999999981</v>
      </c>
      <c r="I364" s="202">
        <f>Calculator!AY389</f>
        <v>921</v>
      </c>
      <c r="J364" s="203">
        <f>Calculator!Y389+Calculator!AC389+Calculator!AG389+Calculator!AK389</f>
        <v>21</v>
      </c>
      <c r="K364" s="204">
        <f>Calculator!Z389+Calculator!AD389+Calculator!AH389+Calculator!AL389</f>
        <v>-17</v>
      </c>
      <c r="L364" s="205">
        <f>Calculator!AA389</f>
        <v>50</v>
      </c>
      <c r="M364" s="205">
        <f>Calculator!AE389</f>
        <v>100</v>
      </c>
      <c r="N364" s="205">
        <f>Calculator!AI389</f>
        <v>200</v>
      </c>
      <c r="O364" s="205">
        <f>Calculator!AM389</f>
        <v>571</v>
      </c>
      <c r="S364" s="206">
        <f t="shared" si="11"/>
        <v>0.1</v>
      </c>
    </row>
    <row r="365" spans="2:19">
      <c r="B365" s="207">
        <f t="shared" ca="1" si="10"/>
        <v>43191</v>
      </c>
      <c r="C365" s="208">
        <v>350</v>
      </c>
      <c r="D365" s="209"/>
      <c r="E365" s="210">
        <f>Calculator!S390</f>
        <v>6.8870355731225325E-2</v>
      </c>
      <c r="F365" s="211">
        <f>Calculator!T390</f>
        <v>0.67500000000000027</v>
      </c>
      <c r="G365" s="212">
        <v>0</v>
      </c>
      <c r="H365" s="201">
        <f>Calculator!N390</f>
        <v>13.945799999999981</v>
      </c>
      <c r="I365" s="202">
        <f>Calculator!AY390</f>
        <v>925</v>
      </c>
      <c r="J365" s="203">
        <f>Calculator!Y390+Calculator!AC390+Calculator!AG390+Calculator!AK390</f>
        <v>20</v>
      </c>
      <c r="K365" s="204">
        <f>Calculator!Z390+Calculator!AD390+Calculator!AH390+Calculator!AL390</f>
        <v>-16</v>
      </c>
      <c r="L365" s="205">
        <f>Calculator!AA390</f>
        <v>50</v>
      </c>
      <c r="M365" s="205">
        <f>Calculator!AE390</f>
        <v>100</v>
      </c>
      <c r="N365" s="205">
        <f>Calculator!AI390</f>
        <v>200</v>
      </c>
      <c r="O365" s="205">
        <f>Calculator!AM390</f>
        <v>575</v>
      </c>
      <c r="S365" s="206">
        <f t="shared" si="11"/>
        <v>0.1</v>
      </c>
    </row>
    <row r="366" spans="2:19">
      <c r="B366" s="207">
        <f t="shared" ca="1" si="10"/>
        <v>43192</v>
      </c>
      <c r="C366" s="208">
        <v>351</v>
      </c>
      <c r="D366" s="209"/>
      <c r="E366" s="210">
        <f>Calculator!S391</f>
        <v>6.9197628458498056E-2</v>
      </c>
      <c r="F366" s="211">
        <f>Calculator!T391</f>
        <v>0.67800000000000027</v>
      </c>
      <c r="G366" s="212">
        <v>0</v>
      </c>
      <c r="H366" s="201">
        <f>Calculator!N391</f>
        <v>14.01779999999998</v>
      </c>
      <c r="I366" s="202">
        <f>Calculator!AY391</f>
        <v>929</v>
      </c>
      <c r="J366" s="203">
        <f>Calculator!Y391+Calculator!AC391+Calculator!AG391+Calculator!AK391</f>
        <v>20</v>
      </c>
      <c r="K366" s="204">
        <f>Calculator!Z391+Calculator!AD391+Calculator!AH391+Calculator!AL391</f>
        <v>-16</v>
      </c>
      <c r="L366" s="205">
        <f>Calculator!AA391</f>
        <v>50</v>
      </c>
      <c r="M366" s="205">
        <f>Calculator!AE391</f>
        <v>100</v>
      </c>
      <c r="N366" s="205">
        <f>Calculator!AI391</f>
        <v>200</v>
      </c>
      <c r="O366" s="205">
        <f>Calculator!AM391</f>
        <v>579</v>
      </c>
      <c r="S366" s="206">
        <f t="shared" si="11"/>
        <v>0.1</v>
      </c>
    </row>
    <row r="367" spans="2:19">
      <c r="B367" s="207">
        <f t="shared" ca="1" si="10"/>
        <v>43193</v>
      </c>
      <c r="C367" s="208">
        <v>352</v>
      </c>
      <c r="D367" s="209"/>
      <c r="E367" s="210">
        <f>Calculator!S392</f>
        <v>6.9524901185770774E-2</v>
      </c>
      <c r="F367" s="211">
        <f>Calculator!T392</f>
        <v>0.68460000000000032</v>
      </c>
      <c r="G367" s="212">
        <v>0</v>
      </c>
      <c r="H367" s="201">
        <f>Calculator!N392</f>
        <v>14.089799999999979</v>
      </c>
      <c r="I367" s="202">
        <f>Calculator!AY392</f>
        <v>932</v>
      </c>
      <c r="J367" s="203">
        <f>Calculator!Y392+Calculator!AC392+Calculator!AG392+Calculator!AK392</f>
        <v>20</v>
      </c>
      <c r="K367" s="204">
        <f>Calculator!Z392+Calculator!AD392+Calculator!AH392+Calculator!AL392</f>
        <v>-17</v>
      </c>
      <c r="L367" s="205">
        <f>Calculator!AA392</f>
        <v>50</v>
      </c>
      <c r="M367" s="205">
        <f>Calculator!AE392</f>
        <v>100</v>
      </c>
      <c r="N367" s="205">
        <f>Calculator!AI392</f>
        <v>200</v>
      </c>
      <c r="O367" s="205">
        <f>Calculator!AM392</f>
        <v>582</v>
      </c>
      <c r="S367" s="206">
        <f t="shared" si="11"/>
        <v>0.1</v>
      </c>
    </row>
    <row r="368" spans="2:19">
      <c r="B368" s="207">
        <f t="shared" ca="1" si="10"/>
        <v>43194</v>
      </c>
      <c r="C368" s="208">
        <v>353</v>
      </c>
      <c r="D368" s="209"/>
      <c r="E368" s="210">
        <f>Calculator!S393</f>
        <v>6.9770355731225323E-2</v>
      </c>
      <c r="F368" s="211">
        <f>Calculator!T393</f>
        <v>0.70590000000000031</v>
      </c>
      <c r="G368" s="212">
        <v>0</v>
      </c>
      <c r="H368" s="201">
        <f>Calculator!N393</f>
        <v>14.161799999999978</v>
      </c>
      <c r="I368" s="202">
        <f>Calculator!AY393</f>
        <v>936</v>
      </c>
      <c r="J368" s="203">
        <f>Calculator!Y393+Calculator!AC393+Calculator!AG393+Calculator!AK393</f>
        <v>20</v>
      </c>
      <c r="K368" s="204">
        <f>Calculator!Z393+Calculator!AD393+Calculator!AH393+Calculator!AL393</f>
        <v>-16</v>
      </c>
      <c r="L368" s="205">
        <f>Calculator!AA393</f>
        <v>50</v>
      </c>
      <c r="M368" s="205">
        <f>Calculator!AE393</f>
        <v>100</v>
      </c>
      <c r="N368" s="205">
        <f>Calculator!AI393</f>
        <v>200</v>
      </c>
      <c r="O368" s="205">
        <f>Calculator!AM393</f>
        <v>586</v>
      </c>
      <c r="S368" s="206">
        <f t="shared" si="11"/>
        <v>0.1</v>
      </c>
    </row>
    <row r="369" spans="2:19">
      <c r="B369" s="207">
        <f t="shared" ca="1" si="10"/>
        <v>43195</v>
      </c>
      <c r="C369" s="208">
        <v>354</v>
      </c>
      <c r="D369" s="209"/>
      <c r="E369" s="210">
        <f>Calculator!S394</f>
        <v>7.0097628458498054E-2</v>
      </c>
      <c r="F369" s="211">
        <f>Calculator!T394</f>
        <v>0.71880000000000033</v>
      </c>
      <c r="G369" s="212">
        <v>0</v>
      </c>
      <c r="H369" s="201">
        <f>Calculator!N394</f>
        <v>14.237399999999978</v>
      </c>
      <c r="I369" s="202">
        <f>Calculator!AY394</f>
        <v>939</v>
      </c>
      <c r="J369" s="203">
        <f>Calculator!Y394+Calculator!AC394+Calculator!AG394+Calculator!AK394</f>
        <v>21</v>
      </c>
      <c r="K369" s="204">
        <f>Calculator!Z394+Calculator!AD394+Calculator!AH394+Calculator!AL394</f>
        <v>-18</v>
      </c>
      <c r="L369" s="205">
        <f>Calculator!AA394</f>
        <v>50</v>
      </c>
      <c r="M369" s="205">
        <f>Calculator!AE394</f>
        <v>100</v>
      </c>
      <c r="N369" s="205">
        <f>Calculator!AI394</f>
        <v>200</v>
      </c>
      <c r="O369" s="205">
        <f>Calculator!AM394</f>
        <v>589</v>
      </c>
      <c r="S369" s="206">
        <f t="shared" si="11"/>
        <v>0.1</v>
      </c>
    </row>
    <row r="370" spans="2:19">
      <c r="B370" s="207">
        <f t="shared" ca="1" si="10"/>
        <v>43196</v>
      </c>
      <c r="C370" s="208">
        <v>355</v>
      </c>
      <c r="D370" s="209"/>
      <c r="E370" s="210">
        <f>Calculator!S395</f>
        <v>7.0343083003952589E-2</v>
      </c>
      <c r="F370" s="211">
        <f>Calculator!T395</f>
        <v>0.71040000000000025</v>
      </c>
      <c r="G370" s="212">
        <v>0</v>
      </c>
      <c r="H370" s="201">
        <f>Calculator!N395</f>
        <v>14.312999999999978</v>
      </c>
      <c r="I370" s="202">
        <f>Calculator!AY395</f>
        <v>943</v>
      </c>
      <c r="J370" s="203">
        <f>Calculator!Y395+Calculator!AC395+Calculator!AG395+Calculator!AK395</f>
        <v>21</v>
      </c>
      <c r="K370" s="204">
        <f>Calculator!Z395+Calculator!AD395+Calculator!AH395+Calculator!AL395</f>
        <v>-17</v>
      </c>
      <c r="L370" s="205">
        <f>Calculator!AA395</f>
        <v>50</v>
      </c>
      <c r="M370" s="205">
        <f>Calculator!AE395</f>
        <v>100</v>
      </c>
      <c r="N370" s="205">
        <f>Calculator!AI395</f>
        <v>200</v>
      </c>
      <c r="O370" s="205">
        <f>Calculator!AM395</f>
        <v>593</v>
      </c>
      <c r="S370" s="206">
        <f t="shared" si="11"/>
        <v>0.1</v>
      </c>
    </row>
    <row r="371" spans="2:19">
      <c r="B371" s="207">
        <f t="shared" ca="1" si="10"/>
        <v>43197</v>
      </c>
      <c r="C371" s="208">
        <v>356</v>
      </c>
      <c r="D371" s="209"/>
      <c r="E371" s="210">
        <f>Calculator!S396</f>
        <v>7.0670355731225321E-2</v>
      </c>
      <c r="F371" s="211">
        <f>Calculator!T396</f>
        <v>0.70560000000000023</v>
      </c>
      <c r="G371" s="212">
        <v>0</v>
      </c>
      <c r="H371" s="201">
        <f>Calculator!N396</f>
        <v>14.384999999999977</v>
      </c>
      <c r="I371" s="202">
        <f>Calculator!AY396</f>
        <v>948</v>
      </c>
      <c r="J371" s="203">
        <f>Calculator!Y396+Calculator!AC396+Calculator!AG396+Calculator!AK396</f>
        <v>20</v>
      </c>
      <c r="K371" s="204">
        <f>Calculator!Z396+Calculator!AD396+Calculator!AH396+Calculator!AL396</f>
        <v>-15</v>
      </c>
      <c r="L371" s="205">
        <f>Calculator!AA396</f>
        <v>50</v>
      </c>
      <c r="M371" s="205">
        <f>Calculator!AE396</f>
        <v>100</v>
      </c>
      <c r="N371" s="205">
        <f>Calculator!AI396</f>
        <v>200</v>
      </c>
      <c r="O371" s="205">
        <f>Calculator!AM396</f>
        <v>598</v>
      </c>
      <c r="S371" s="206">
        <f t="shared" si="11"/>
        <v>0.1</v>
      </c>
    </row>
    <row r="372" spans="2:19">
      <c r="B372" s="207">
        <f t="shared" ca="1" si="10"/>
        <v>43198</v>
      </c>
      <c r="C372" s="208">
        <v>357</v>
      </c>
      <c r="D372" s="209"/>
      <c r="E372" s="210">
        <f>Calculator!S397</f>
        <v>7.1079446640316235E-2</v>
      </c>
      <c r="F372" s="211">
        <f>Calculator!T397</f>
        <v>0.72930000000000028</v>
      </c>
      <c r="G372" s="212">
        <v>0</v>
      </c>
      <c r="H372" s="201">
        <f>Calculator!N397</f>
        <v>14.460599999999976</v>
      </c>
      <c r="I372" s="202">
        <f>Calculator!AY397</f>
        <v>951</v>
      </c>
      <c r="J372" s="203">
        <f>Calculator!Y397+Calculator!AC397+Calculator!AG397+Calculator!AK397</f>
        <v>21</v>
      </c>
      <c r="K372" s="204">
        <f>Calculator!Z397+Calculator!AD397+Calculator!AH397+Calculator!AL397</f>
        <v>-18</v>
      </c>
      <c r="L372" s="205">
        <f>Calculator!AA397</f>
        <v>50</v>
      </c>
      <c r="M372" s="205">
        <f>Calculator!AE397</f>
        <v>100</v>
      </c>
      <c r="N372" s="205">
        <f>Calculator!AI397</f>
        <v>200</v>
      </c>
      <c r="O372" s="205">
        <f>Calculator!AM397</f>
        <v>601</v>
      </c>
      <c r="S372" s="206">
        <f t="shared" si="11"/>
        <v>0.1</v>
      </c>
    </row>
    <row r="373" spans="2:19">
      <c r="B373" s="207">
        <f t="shared" ca="1" si="10"/>
        <v>43199</v>
      </c>
      <c r="C373" s="208">
        <v>358</v>
      </c>
      <c r="D373" s="209"/>
      <c r="E373" s="210">
        <f>Calculator!S398</f>
        <v>7.1324901185770784E-2</v>
      </c>
      <c r="F373" s="211">
        <f>Calculator!T398</f>
        <v>0.73170000000000035</v>
      </c>
      <c r="G373" s="212">
        <v>0</v>
      </c>
      <c r="H373" s="201">
        <f>Calculator!N398</f>
        <v>14.539799999999977</v>
      </c>
      <c r="I373" s="202">
        <f>Calculator!AY398</f>
        <v>955</v>
      </c>
      <c r="J373" s="203">
        <f>Calculator!Y398+Calculator!AC398+Calculator!AG398+Calculator!AK398</f>
        <v>22</v>
      </c>
      <c r="K373" s="204">
        <f>Calculator!Z398+Calculator!AD398+Calculator!AH398+Calculator!AL398</f>
        <v>-18</v>
      </c>
      <c r="L373" s="205">
        <f>Calculator!AA398</f>
        <v>50</v>
      </c>
      <c r="M373" s="205">
        <f>Calculator!AE398</f>
        <v>100</v>
      </c>
      <c r="N373" s="205">
        <f>Calculator!AI398</f>
        <v>200</v>
      </c>
      <c r="O373" s="205">
        <f>Calculator!AM398</f>
        <v>605</v>
      </c>
      <c r="S373" s="206">
        <f t="shared" si="11"/>
        <v>0.1</v>
      </c>
    </row>
    <row r="374" spans="2:19">
      <c r="B374" s="207">
        <f t="shared" ca="1" si="10"/>
        <v>43200</v>
      </c>
      <c r="C374" s="208">
        <v>359</v>
      </c>
      <c r="D374" s="209"/>
      <c r="E374" s="210">
        <f>Calculator!S399</f>
        <v>7.1652173913043501E-2</v>
      </c>
      <c r="F374" s="211">
        <f>Calculator!T399</f>
        <v>0.71370000000000033</v>
      </c>
      <c r="G374" s="212">
        <v>0</v>
      </c>
      <c r="H374" s="201">
        <f>Calculator!N399</f>
        <v>14.615399999999976</v>
      </c>
      <c r="I374" s="202">
        <f>Calculator!AY399</f>
        <v>959</v>
      </c>
      <c r="J374" s="203">
        <f>Calculator!Y399+Calculator!AC399+Calculator!AG399+Calculator!AK399</f>
        <v>21</v>
      </c>
      <c r="K374" s="204">
        <f>Calculator!Z399+Calculator!AD399+Calculator!AH399+Calculator!AL399</f>
        <v>-17</v>
      </c>
      <c r="L374" s="205">
        <f>Calculator!AA399</f>
        <v>50</v>
      </c>
      <c r="M374" s="205">
        <f>Calculator!AE399</f>
        <v>100</v>
      </c>
      <c r="N374" s="205">
        <f>Calculator!AI399</f>
        <v>200</v>
      </c>
      <c r="O374" s="205">
        <f>Calculator!AM399</f>
        <v>609</v>
      </c>
      <c r="S374" s="206">
        <f t="shared" si="11"/>
        <v>0.1</v>
      </c>
    </row>
    <row r="375" spans="2:19">
      <c r="B375" s="207">
        <f t="shared" ca="1" si="10"/>
        <v>43201</v>
      </c>
      <c r="C375" s="208">
        <v>360</v>
      </c>
      <c r="D375" s="209"/>
      <c r="E375" s="210">
        <f>Calculator!S400</f>
        <v>7.1979446640316233E-2</v>
      </c>
      <c r="F375" s="211">
        <f>Calculator!T400</f>
        <v>0.72330000000000039</v>
      </c>
      <c r="G375" s="212">
        <v>0</v>
      </c>
      <c r="H375" s="201">
        <f>Calculator!N400</f>
        <v>14.690999999999976</v>
      </c>
      <c r="I375" s="202">
        <f>Calculator!AY400</f>
        <v>964</v>
      </c>
      <c r="J375" s="203">
        <f>Calculator!Y400+Calculator!AC400+Calculator!AG400+Calculator!AK400</f>
        <v>21</v>
      </c>
      <c r="K375" s="204">
        <f>Calculator!Z400+Calculator!AD400+Calculator!AH400+Calculator!AL400</f>
        <v>-16</v>
      </c>
      <c r="L375" s="205">
        <f>Calculator!AA400</f>
        <v>50</v>
      </c>
      <c r="M375" s="205">
        <f>Calculator!AE400</f>
        <v>100</v>
      </c>
      <c r="N375" s="205">
        <f>Calculator!AI400</f>
        <v>200</v>
      </c>
      <c r="O375" s="205">
        <f>Calculator!AM400</f>
        <v>614</v>
      </c>
      <c r="S375" s="206">
        <f t="shared" si="11"/>
        <v>0.1</v>
      </c>
    </row>
    <row r="376" spans="2:19">
      <c r="B376" s="207">
        <f t="shared" ca="1" si="10"/>
        <v>43202</v>
      </c>
      <c r="C376" s="208">
        <v>361</v>
      </c>
      <c r="D376" s="209"/>
      <c r="E376" s="210">
        <f>Calculator!S401</f>
        <v>7.2388537549407148E-2</v>
      </c>
      <c r="F376" s="211">
        <f>Calculator!T401</f>
        <v>0.73740000000000039</v>
      </c>
      <c r="G376" s="212">
        <v>0</v>
      </c>
      <c r="H376" s="201">
        <f>Calculator!N401</f>
        <v>14.770199999999976</v>
      </c>
      <c r="I376" s="202">
        <f>Calculator!AY401</f>
        <v>967</v>
      </c>
      <c r="J376" s="203">
        <f>Calculator!Y401+Calculator!AC401+Calculator!AG401+Calculator!AK401</f>
        <v>22</v>
      </c>
      <c r="K376" s="204">
        <f>Calculator!Z401+Calculator!AD401+Calculator!AH401+Calculator!AL401</f>
        <v>-19</v>
      </c>
      <c r="L376" s="205">
        <f>Calculator!AA401</f>
        <v>50</v>
      </c>
      <c r="M376" s="205">
        <f>Calculator!AE401</f>
        <v>100</v>
      </c>
      <c r="N376" s="205">
        <f>Calculator!AI401</f>
        <v>200</v>
      </c>
      <c r="O376" s="205">
        <f>Calculator!AM401</f>
        <v>617</v>
      </c>
      <c r="S376" s="206">
        <f t="shared" si="11"/>
        <v>0.1</v>
      </c>
    </row>
    <row r="377" spans="2:19">
      <c r="B377" s="207">
        <f t="shared" ca="1" si="10"/>
        <v>43203</v>
      </c>
      <c r="C377" s="208">
        <v>362</v>
      </c>
      <c r="D377" s="209"/>
      <c r="E377" s="210">
        <f>Calculator!S402</f>
        <v>7.2633992094861696E-2</v>
      </c>
      <c r="F377" s="211">
        <f>Calculator!T402</f>
        <v>0.7302000000000004</v>
      </c>
      <c r="G377" s="212">
        <v>0</v>
      </c>
      <c r="H377" s="201">
        <f>Calculator!N402</f>
        <v>14.849399999999976</v>
      </c>
      <c r="I377" s="202">
        <f>Calculator!AY402</f>
        <v>971</v>
      </c>
      <c r="J377" s="203">
        <f>Calculator!Y402+Calculator!AC402+Calculator!AG402+Calculator!AK402</f>
        <v>22</v>
      </c>
      <c r="K377" s="204">
        <f>Calculator!Z402+Calculator!AD402+Calculator!AH402+Calculator!AL402</f>
        <v>-18</v>
      </c>
      <c r="L377" s="205">
        <f>Calculator!AA402</f>
        <v>50</v>
      </c>
      <c r="M377" s="205">
        <f>Calculator!AE402</f>
        <v>100</v>
      </c>
      <c r="N377" s="205">
        <f>Calculator!AI402</f>
        <v>200</v>
      </c>
      <c r="O377" s="205">
        <f>Calculator!AM402</f>
        <v>621</v>
      </c>
      <c r="S377" s="206">
        <f t="shared" si="11"/>
        <v>0.1</v>
      </c>
    </row>
    <row r="378" spans="2:19">
      <c r="B378" s="207">
        <f t="shared" ca="1" si="10"/>
        <v>43204</v>
      </c>
      <c r="C378" s="208">
        <v>363</v>
      </c>
      <c r="D378" s="209"/>
      <c r="E378" s="210">
        <f>Calculator!S403</f>
        <v>7.2961264822134414E-2</v>
      </c>
      <c r="F378" s="211">
        <f>Calculator!T403</f>
        <v>0.72660000000000036</v>
      </c>
      <c r="G378" s="212">
        <v>0</v>
      </c>
      <c r="H378" s="201">
        <f>Calculator!N403</f>
        <v>14.924999999999976</v>
      </c>
      <c r="I378" s="202">
        <f>Calculator!AY403</f>
        <v>975</v>
      </c>
      <c r="J378" s="203">
        <f>Calculator!Y403+Calculator!AC403+Calculator!AG403+Calculator!AK403</f>
        <v>21</v>
      </c>
      <c r="K378" s="204">
        <f>Calculator!Z403+Calculator!AD403+Calculator!AH403+Calculator!AL403</f>
        <v>-17</v>
      </c>
      <c r="L378" s="205">
        <f>Calculator!AA403</f>
        <v>50</v>
      </c>
      <c r="M378" s="205">
        <f>Calculator!AE403</f>
        <v>100</v>
      </c>
      <c r="N378" s="205">
        <f>Calculator!AI403</f>
        <v>200</v>
      </c>
      <c r="O378" s="205">
        <f>Calculator!AM403</f>
        <v>625</v>
      </c>
      <c r="S378" s="206">
        <f t="shared" si="11"/>
        <v>0.1</v>
      </c>
    </row>
    <row r="379" spans="2:19">
      <c r="B379" s="207">
        <f t="shared" ca="1" si="10"/>
        <v>43205</v>
      </c>
      <c r="C379" s="208">
        <v>364</v>
      </c>
      <c r="D379" s="209"/>
      <c r="E379" s="210">
        <f>Calculator!S404</f>
        <v>7.3288537549407146E-2</v>
      </c>
      <c r="F379" s="211">
        <f>Calculator!T404</f>
        <v>0.75060000000000038</v>
      </c>
      <c r="G379" s="212">
        <v>0</v>
      </c>
      <c r="H379" s="201">
        <f>Calculator!N404</f>
        <v>15.004199999999976</v>
      </c>
      <c r="I379" s="202">
        <f>Calculator!AY404</f>
        <v>980</v>
      </c>
      <c r="J379" s="203">
        <f>Calculator!Y404+Calculator!AC404+Calculator!AG404+Calculator!AK404</f>
        <v>22</v>
      </c>
      <c r="K379" s="204">
        <f>Calculator!Z404+Calculator!AD404+Calculator!AH404+Calculator!AL404</f>
        <v>-17</v>
      </c>
      <c r="L379" s="205">
        <f>Calculator!AA404</f>
        <v>50</v>
      </c>
      <c r="M379" s="205">
        <f>Calculator!AE404</f>
        <v>100</v>
      </c>
      <c r="N379" s="205">
        <f>Calculator!AI404</f>
        <v>200</v>
      </c>
      <c r="O379" s="205">
        <f>Calculator!AM404</f>
        <v>630</v>
      </c>
      <c r="S379" s="206">
        <f t="shared" si="11"/>
        <v>0.1</v>
      </c>
    </row>
    <row r="380" spans="2:19">
      <c r="B380" s="207">
        <f t="shared" ca="1" si="10"/>
        <v>43206</v>
      </c>
      <c r="C380" s="208">
        <v>365</v>
      </c>
      <c r="D380" s="209"/>
      <c r="E380" s="210">
        <f>Calculator!S405</f>
        <v>7.369762845849806E-2</v>
      </c>
      <c r="F380" s="211">
        <f>Calculator!T405</f>
        <v>0.75510000000000044</v>
      </c>
      <c r="G380" s="212">
        <v>0</v>
      </c>
      <c r="H380" s="201">
        <f>Calculator!N405</f>
        <v>15.083399999999976</v>
      </c>
      <c r="I380" s="202">
        <f>Calculator!AY405</f>
        <v>983</v>
      </c>
      <c r="J380" s="203">
        <f>Calculator!Y405+Calculator!AC405+Calculator!AG405+Calculator!AK405</f>
        <v>22</v>
      </c>
      <c r="K380" s="204">
        <f>Calculator!Z405+Calculator!AD405+Calculator!AH405+Calculator!AL405</f>
        <v>-19</v>
      </c>
      <c r="L380" s="205">
        <f>Calculator!AA405</f>
        <v>50</v>
      </c>
      <c r="M380" s="205">
        <f>Calculator!AE405</f>
        <v>100</v>
      </c>
      <c r="N380" s="205">
        <f>Calculator!AI405</f>
        <v>200</v>
      </c>
      <c r="O380" s="205">
        <f>Calculator!AM405</f>
        <v>633</v>
      </c>
      <c r="S380" s="206">
        <f t="shared" si="11"/>
        <v>0.1</v>
      </c>
    </row>
    <row r="381" spans="2:19" ht="15.75" thickBot="1">
      <c r="B381" s="214">
        <f t="shared" ca="1" si="10"/>
        <v>43207</v>
      </c>
      <c r="C381" s="215">
        <v>366</v>
      </c>
      <c r="D381" s="216"/>
      <c r="E381" s="210">
        <f>Calculator!S406</f>
        <v>7.3943083003952595E-2</v>
      </c>
      <c r="F381" s="211">
        <f>Calculator!T406</f>
        <v>0.76230000000000042</v>
      </c>
      <c r="G381" s="212">
        <v>0</v>
      </c>
      <c r="H381" s="201">
        <f>Calculator!N406</f>
        <v>15.166199999999977</v>
      </c>
      <c r="I381" s="202">
        <f>Calculator!AY406</f>
        <v>986</v>
      </c>
      <c r="J381" s="203">
        <f>Calculator!Y406+Calculator!AC406+Calculator!AG406+Calculator!AK406</f>
        <v>23</v>
      </c>
      <c r="K381" s="204">
        <f>Calculator!Z406+Calculator!AD406+Calculator!AH406+Calculator!AL406</f>
        <v>-20</v>
      </c>
      <c r="L381" s="205">
        <f>Calculator!AA406</f>
        <v>50</v>
      </c>
      <c r="M381" s="205">
        <f>Calculator!AE406</f>
        <v>100</v>
      </c>
      <c r="N381" s="205">
        <f>Calculator!AI406</f>
        <v>200</v>
      </c>
      <c r="O381" s="205">
        <f>Calculator!AM406</f>
        <v>636</v>
      </c>
      <c r="S381" s="206">
        <f t="shared" si="11"/>
        <v>0.1</v>
      </c>
    </row>
  </sheetData>
  <mergeCells count="12">
    <mergeCell ref="C3:E3"/>
    <mergeCell ref="B4:D4"/>
    <mergeCell ref="G4:H4"/>
    <mergeCell ref="G5:H5"/>
    <mergeCell ref="B6:D6"/>
    <mergeCell ref="G6:H6"/>
    <mergeCell ref="B7:D7"/>
    <mergeCell ref="G8:O8"/>
    <mergeCell ref="B9:D10"/>
    <mergeCell ref="E9:E10"/>
    <mergeCell ref="G9:O9"/>
    <mergeCell ref="G10:O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info</vt:lpstr>
      <vt:lpstr>Calculator</vt:lpstr>
      <vt:lpstr>Advance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</dc:creator>
  <cp:lastModifiedBy>naqeeb ahmad</cp:lastModifiedBy>
  <dcterms:created xsi:type="dcterms:W3CDTF">2016-04-19T11:34:27Z</dcterms:created>
  <dcterms:modified xsi:type="dcterms:W3CDTF">2017-04-16T15:32:28Z</dcterms:modified>
</cp:coreProperties>
</file>